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olivia (Excel Quote Engines)/Bupa-Care/"/>
    </mc:Choice>
  </mc:AlternateContent>
  <xr:revisionPtr revIDLastSave="0" documentId="13_ncr:1_{41894C09-3E38-0146-AF56-3C88E30E2974}" xr6:coauthVersionLast="47" xr6:coauthVersionMax="47" xr10:uidLastSave="{00000000-0000-0000-0000-000000000000}"/>
  <bookViews>
    <workbookView xWindow="20" yWindow="500" windowWidth="33600" windowHeight="20500" tabRatio="881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LA)" sheetId="11" r:id="rId6"/>
    <sheet name="Advantage (Mundial)" sheetId="10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</sheets>
  <definedNames>
    <definedName name="_xlnm.Print_Area" localSheetId="5">'Advantage (LA)'!$F$1:$M$55,'Advantage (LA)'!$A$11:$D$117</definedName>
    <definedName name="_xlnm.Print_Area" localSheetId="6">'Advantage (Mundial)'!$F$1:$M$56,'Advantage (Mundial)'!$A$12:$D$111</definedName>
    <definedName name="_xlnm.Print_Area" localSheetId="4">'Complete (LA)'!$F$1:$M$55,'Complete (LA)'!$A$12:$D$141</definedName>
    <definedName name="_xlnm.Print_Area" localSheetId="3">'Complete (Mundial)'!$F$1:$M$55,'Complete (Mundial)'!$A$12:$D$134</definedName>
    <definedName name="_xlnm.Print_Area" localSheetId="9">Critical!$F$1:$M$52,Critical!$A$11:$D$95</definedName>
    <definedName name="_xlnm.Print_Area" localSheetId="2">'Diamond (LA)'!$F$1:$M$58,'Diamond (LA)'!$A$12:$D$137</definedName>
    <definedName name="_xlnm.Print_Area" localSheetId="1">'Diamond (Mundial)'!$F$1:$M$57,'Diamond (Mundial)'!$A$10:$D$145</definedName>
    <definedName name="_xlnm.Print_Area" localSheetId="8">Essential!$F$1:$M$55,Essential!$A$11:$D$110</definedName>
    <definedName name="_xlnm.Print_Area" localSheetId="10">'Resumen tarifas anuales'!$A$1:$H$39</definedName>
    <definedName name="_xlnm.Print_Area" localSheetId="7">Secure!$F$1:$M$57,Secure!$A$12:$D$130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14" l="1"/>
  <c r="J19" i="14" l="1"/>
  <c r="J19" i="13"/>
  <c r="J20" i="12"/>
  <c r="J20" i="10"/>
  <c r="J19" i="11"/>
  <c r="J20" i="9"/>
  <c r="J20" i="8"/>
  <c r="J20" i="7"/>
  <c r="J20" i="2"/>
  <c r="D554" i="4" l="1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C555" i="4"/>
  <c r="C554" i="4"/>
  <c r="D508" i="4"/>
  <c r="E508" i="4"/>
  <c r="F508" i="4"/>
  <c r="G508" i="4"/>
  <c r="H508" i="4"/>
  <c r="D509" i="4"/>
  <c r="E509" i="4"/>
  <c r="F509" i="4"/>
  <c r="G509" i="4"/>
  <c r="H509" i="4"/>
  <c r="D510" i="4"/>
  <c r="E510" i="4"/>
  <c r="F510" i="4"/>
  <c r="G510" i="4"/>
  <c r="H510" i="4"/>
  <c r="D511" i="4"/>
  <c r="E511" i="4"/>
  <c r="F511" i="4"/>
  <c r="G511" i="4"/>
  <c r="H511" i="4"/>
  <c r="D512" i="4"/>
  <c r="E512" i="4"/>
  <c r="F512" i="4"/>
  <c r="G512" i="4"/>
  <c r="H512" i="4"/>
  <c r="D513" i="4"/>
  <c r="E513" i="4"/>
  <c r="F513" i="4"/>
  <c r="G513" i="4"/>
  <c r="H513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F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08" i="4"/>
  <c r="D441" i="4"/>
  <c r="E441" i="4"/>
  <c r="F441" i="4"/>
  <c r="G441" i="4"/>
  <c r="H441" i="4"/>
  <c r="D442" i="4"/>
  <c r="E442" i="4"/>
  <c r="F442" i="4"/>
  <c r="G442" i="4"/>
  <c r="H442" i="4"/>
  <c r="D443" i="4"/>
  <c r="E443" i="4"/>
  <c r="F443" i="4"/>
  <c r="G443" i="4"/>
  <c r="H443" i="4"/>
  <c r="D444" i="4"/>
  <c r="E444" i="4"/>
  <c r="F444" i="4"/>
  <c r="G444" i="4"/>
  <c r="H444" i="4"/>
  <c r="D445" i="4"/>
  <c r="E445" i="4"/>
  <c r="F445" i="4"/>
  <c r="G445" i="4"/>
  <c r="H445" i="4"/>
  <c r="D446" i="4"/>
  <c r="E446" i="4"/>
  <c r="F446" i="4"/>
  <c r="G446" i="4"/>
  <c r="H446" i="4"/>
  <c r="D447" i="4"/>
  <c r="E447" i="4"/>
  <c r="F447" i="4"/>
  <c r="G447" i="4"/>
  <c r="H447" i="4"/>
  <c r="D448" i="4"/>
  <c r="E448" i="4"/>
  <c r="F448" i="4"/>
  <c r="G448" i="4"/>
  <c r="H448" i="4"/>
  <c r="D449" i="4"/>
  <c r="E449" i="4"/>
  <c r="F449" i="4"/>
  <c r="G449" i="4"/>
  <c r="H449" i="4"/>
  <c r="D450" i="4"/>
  <c r="E450" i="4"/>
  <c r="F450" i="4"/>
  <c r="G450" i="4"/>
  <c r="H450" i="4"/>
  <c r="D451" i="4"/>
  <c r="E451" i="4"/>
  <c r="F451" i="4"/>
  <c r="G451" i="4"/>
  <c r="H451" i="4"/>
  <c r="D452" i="4"/>
  <c r="E452" i="4"/>
  <c r="F452" i="4"/>
  <c r="G452" i="4"/>
  <c r="H452" i="4"/>
  <c r="D453" i="4"/>
  <c r="E453" i="4"/>
  <c r="F453" i="4"/>
  <c r="G453" i="4"/>
  <c r="H453" i="4"/>
  <c r="D454" i="4"/>
  <c r="E454" i="4"/>
  <c r="F454" i="4"/>
  <c r="G454" i="4"/>
  <c r="H454" i="4"/>
  <c r="D455" i="4"/>
  <c r="E455" i="4"/>
  <c r="F455" i="4"/>
  <c r="G455" i="4"/>
  <c r="H455" i="4"/>
  <c r="D456" i="4"/>
  <c r="E456" i="4"/>
  <c r="F456" i="4"/>
  <c r="G456" i="4"/>
  <c r="H456" i="4"/>
  <c r="D457" i="4"/>
  <c r="E457" i="4"/>
  <c r="F457" i="4"/>
  <c r="G457" i="4"/>
  <c r="H457" i="4"/>
  <c r="D458" i="4"/>
  <c r="E458" i="4"/>
  <c r="F458" i="4"/>
  <c r="G458" i="4"/>
  <c r="H458" i="4"/>
  <c r="D459" i="4"/>
  <c r="E459" i="4"/>
  <c r="F459" i="4"/>
  <c r="G459" i="4"/>
  <c r="H459" i="4"/>
  <c r="D460" i="4"/>
  <c r="E460" i="4"/>
  <c r="F460" i="4"/>
  <c r="G460" i="4"/>
  <c r="H460" i="4"/>
  <c r="D461" i="4"/>
  <c r="E461" i="4"/>
  <c r="F461" i="4"/>
  <c r="G461" i="4"/>
  <c r="H461" i="4"/>
  <c r="D462" i="4"/>
  <c r="E462" i="4"/>
  <c r="F462" i="4"/>
  <c r="G462" i="4"/>
  <c r="H462" i="4"/>
  <c r="D463" i="4"/>
  <c r="E463" i="4"/>
  <c r="F463" i="4"/>
  <c r="G463" i="4"/>
  <c r="H463" i="4"/>
  <c r="D464" i="4"/>
  <c r="E464" i="4"/>
  <c r="F464" i="4"/>
  <c r="G464" i="4"/>
  <c r="H464" i="4"/>
  <c r="D465" i="4"/>
  <c r="E465" i="4"/>
  <c r="F465" i="4"/>
  <c r="G465" i="4"/>
  <c r="H465" i="4"/>
  <c r="D466" i="4"/>
  <c r="E466" i="4"/>
  <c r="F466" i="4"/>
  <c r="G466" i="4"/>
  <c r="H466" i="4"/>
  <c r="D467" i="4"/>
  <c r="E467" i="4"/>
  <c r="F467" i="4"/>
  <c r="G467" i="4"/>
  <c r="H467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41" i="4"/>
  <c r="D374" i="4"/>
  <c r="E374" i="4"/>
  <c r="F374" i="4"/>
  <c r="G374" i="4"/>
  <c r="H374" i="4"/>
  <c r="D375" i="4"/>
  <c r="E375" i="4"/>
  <c r="F375" i="4"/>
  <c r="G375" i="4"/>
  <c r="H375" i="4"/>
  <c r="D376" i="4"/>
  <c r="E376" i="4"/>
  <c r="F376" i="4"/>
  <c r="G376" i="4"/>
  <c r="H376" i="4"/>
  <c r="D377" i="4"/>
  <c r="E377" i="4"/>
  <c r="F377" i="4"/>
  <c r="G377" i="4"/>
  <c r="H377" i="4"/>
  <c r="D378" i="4"/>
  <c r="E378" i="4"/>
  <c r="F378" i="4"/>
  <c r="G378" i="4"/>
  <c r="H378" i="4"/>
  <c r="D379" i="4"/>
  <c r="E379" i="4"/>
  <c r="F379" i="4"/>
  <c r="G379" i="4"/>
  <c r="H379" i="4"/>
  <c r="D380" i="4"/>
  <c r="E380" i="4"/>
  <c r="F380" i="4"/>
  <c r="G380" i="4"/>
  <c r="H380" i="4"/>
  <c r="D381" i="4"/>
  <c r="E381" i="4"/>
  <c r="F381" i="4"/>
  <c r="G381" i="4"/>
  <c r="H381" i="4"/>
  <c r="D382" i="4"/>
  <c r="E382" i="4"/>
  <c r="F382" i="4"/>
  <c r="G382" i="4"/>
  <c r="H382" i="4"/>
  <c r="D383" i="4"/>
  <c r="E383" i="4"/>
  <c r="F383" i="4"/>
  <c r="G383" i="4"/>
  <c r="H383" i="4"/>
  <c r="D384" i="4"/>
  <c r="E384" i="4"/>
  <c r="F384" i="4"/>
  <c r="G384" i="4"/>
  <c r="H384" i="4"/>
  <c r="D385" i="4"/>
  <c r="E385" i="4"/>
  <c r="F385" i="4"/>
  <c r="G385" i="4"/>
  <c r="H385" i="4"/>
  <c r="D386" i="4"/>
  <c r="E386" i="4"/>
  <c r="F386" i="4"/>
  <c r="G386" i="4"/>
  <c r="H386" i="4"/>
  <c r="D387" i="4"/>
  <c r="E387" i="4"/>
  <c r="F387" i="4"/>
  <c r="G387" i="4"/>
  <c r="H387" i="4"/>
  <c r="D388" i="4"/>
  <c r="E388" i="4"/>
  <c r="F388" i="4"/>
  <c r="G388" i="4"/>
  <c r="H388" i="4"/>
  <c r="D389" i="4"/>
  <c r="E389" i="4"/>
  <c r="F389" i="4"/>
  <c r="G389" i="4"/>
  <c r="H389" i="4"/>
  <c r="D390" i="4"/>
  <c r="E390" i="4"/>
  <c r="F390" i="4"/>
  <c r="G390" i="4"/>
  <c r="H390" i="4"/>
  <c r="D391" i="4"/>
  <c r="E391" i="4"/>
  <c r="F391" i="4"/>
  <c r="G391" i="4"/>
  <c r="H391" i="4"/>
  <c r="D392" i="4"/>
  <c r="E392" i="4"/>
  <c r="F392" i="4"/>
  <c r="G392" i="4"/>
  <c r="H392" i="4"/>
  <c r="D393" i="4"/>
  <c r="E393" i="4"/>
  <c r="F393" i="4"/>
  <c r="G393" i="4"/>
  <c r="H393" i="4"/>
  <c r="D394" i="4"/>
  <c r="E394" i="4"/>
  <c r="F394" i="4"/>
  <c r="G394" i="4"/>
  <c r="H394" i="4"/>
  <c r="D395" i="4"/>
  <c r="E395" i="4"/>
  <c r="F395" i="4"/>
  <c r="G395" i="4"/>
  <c r="H395" i="4"/>
  <c r="D396" i="4"/>
  <c r="E396" i="4"/>
  <c r="F396" i="4"/>
  <c r="G396" i="4"/>
  <c r="H396" i="4"/>
  <c r="D397" i="4"/>
  <c r="E397" i="4"/>
  <c r="F397" i="4"/>
  <c r="G397" i="4"/>
  <c r="H397" i="4"/>
  <c r="D398" i="4"/>
  <c r="E398" i="4"/>
  <c r="F398" i="4"/>
  <c r="G398" i="4"/>
  <c r="H398" i="4"/>
  <c r="D399" i="4"/>
  <c r="E399" i="4"/>
  <c r="F399" i="4"/>
  <c r="G399" i="4"/>
  <c r="H399" i="4"/>
  <c r="D400" i="4"/>
  <c r="E400" i="4"/>
  <c r="F400" i="4"/>
  <c r="G400" i="4"/>
  <c r="H400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374" i="4"/>
  <c r="D307" i="4"/>
  <c r="E307" i="4"/>
  <c r="F307" i="4"/>
  <c r="G307" i="4"/>
  <c r="H307" i="4"/>
  <c r="D308" i="4"/>
  <c r="E308" i="4"/>
  <c r="F308" i="4"/>
  <c r="G308" i="4"/>
  <c r="H308" i="4"/>
  <c r="D309" i="4"/>
  <c r="E309" i="4"/>
  <c r="F309" i="4"/>
  <c r="G309" i="4"/>
  <c r="H309" i="4"/>
  <c r="D310" i="4"/>
  <c r="E310" i="4"/>
  <c r="F310" i="4"/>
  <c r="G310" i="4"/>
  <c r="H310" i="4"/>
  <c r="D311" i="4"/>
  <c r="E311" i="4"/>
  <c r="F311" i="4"/>
  <c r="G311" i="4"/>
  <c r="H311" i="4"/>
  <c r="D312" i="4"/>
  <c r="E312" i="4"/>
  <c r="F312" i="4"/>
  <c r="G312" i="4"/>
  <c r="H312" i="4"/>
  <c r="D313" i="4"/>
  <c r="E313" i="4"/>
  <c r="F313" i="4"/>
  <c r="G313" i="4"/>
  <c r="H313" i="4"/>
  <c r="D314" i="4"/>
  <c r="E314" i="4"/>
  <c r="F314" i="4"/>
  <c r="G314" i="4"/>
  <c r="H314" i="4"/>
  <c r="D315" i="4"/>
  <c r="E315" i="4"/>
  <c r="F315" i="4"/>
  <c r="G315" i="4"/>
  <c r="H315" i="4"/>
  <c r="D316" i="4"/>
  <c r="E316" i="4"/>
  <c r="F316" i="4"/>
  <c r="G316" i="4"/>
  <c r="H316" i="4"/>
  <c r="D317" i="4"/>
  <c r="E317" i="4"/>
  <c r="F317" i="4"/>
  <c r="G317" i="4"/>
  <c r="H317" i="4"/>
  <c r="D318" i="4"/>
  <c r="E318" i="4"/>
  <c r="F318" i="4"/>
  <c r="G318" i="4"/>
  <c r="H318" i="4"/>
  <c r="D319" i="4"/>
  <c r="E319" i="4"/>
  <c r="F319" i="4"/>
  <c r="G319" i="4"/>
  <c r="H319" i="4"/>
  <c r="D320" i="4"/>
  <c r="E320" i="4"/>
  <c r="F320" i="4"/>
  <c r="G320" i="4"/>
  <c r="H320" i="4"/>
  <c r="D321" i="4"/>
  <c r="E321" i="4"/>
  <c r="F321" i="4"/>
  <c r="G321" i="4"/>
  <c r="H321" i="4"/>
  <c r="D322" i="4"/>
  <c r="E322" i="4"/>
  <c r="F322" i="4"/>
  <c r="G322" i="4"/>
  <c r="H322" i="4"/>
  <c r="D323" i="4"/>
  <c r="E323" i="4"/>
  <c r="F323" i="4"/>
  <c r="G323" i="4"/>
  <c r="H323" i="4"/>
  <c r="D324" i="4"/>
  <c r="E324" i="4"/>
  <c r="F324" i="4"/>
  <c r="G324" i="4"/>
  <c r="H324" i="4"/>
  <c r="D325" i="4"/>
  <c r="E325" i="4"/>
  <c r="F325" i="4"/>
  <c r="G325" i="4"/>
  <c r="H325" i="4"/>
  <c r="D326" i="4"/>
  <c r="E326" i="4"/>
  <c r="F326" i="4"/>
  <c r="G326" i="4"/>
  <c r="H326" i="4"/>
  <c r="D327" i="4"/>
  <c r="E327" i="4"/>
  <c r="F327" i="4"/>
  <c r="G327" i="4"/>
  <c r="H327" i="4"/>
  <c r="D328" i="4"/>
  <c r="E328" i="4"/>
  <c r="F328" i="4"/>
  <c r="G328" i="4"/>
  <c r="H328" i="4"/>
  <c r="D329" i="4"/>
  <c r="E329" i="4"/>
  <c r="F329" i="4"/>
  <c r="G329" i="4"/>
  <c r="H329" i="4"/>
  <c r="D330" i="4"/>
  <c r="E330" i="4"/>
  <c r="F330" i="4"/>
  <c r="G330" i="4"/>
  <c r="H330" i="4"/>
  <c r="D331" i="4"/>
  <c r="E331" i="4"/>
  <c r="F331" i="4"/>
  <c r="G331" i="4"/>
  <c r="H331" i="4"/>
  <c r="D332" i="4"/>
  <c r="E332" i="4"/>
  <c r="F332" i="4"/>
  <c r="G332" i="4"/>
  <c r="H332" i="4"/>
  <c r="D333" i="4"/>
  <c r="E333" i="4"/>
  <c r="F333" i="4"/>
  <c r="G333" i="4"/>
  <c r="H333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07" i="4"/>
  <c r="D240" i="4"/>
  <c r="E240" i="4"/>
  <c r="F240" i="4"/>
  <c r="G240" i="4"/>
  <c r="H240" i="4"/>
  <c r="D241" i="4"/>
  <c r="E241" i="4"/>
  <c r="F241" i="4"/>
  <c r="G241" i="4"/>
  <c r="H241" i="4"/>
  <c r="D242" i="4"/>
  <c r="E242" i="4"/>
  <c r="F242" i="4"/>
  <c r="G242" i="4"/>
  <c r="H242" i="4"/>
  <c r="D243" i="4"/>
  <c r="E243" i="4"/>
  <c r="F243" i="4"/>
  <c r="G243" i="4"/>
  <c r="H243" i="4"/>
  <c r="D244" i="4"/>
  <c r="E244" i="4"/>
  <c r="F244" i="4"/>
  <c r="G244" i="4"/>
  <c r="H244" i="4"/>
  <c r="D245" i="4"/>
  <c r="E245" i="4"/>
  <c r="F245" i="4"/>
  <c r="G245" i="4"/>
  <c r="H245" i="4"/>
  <c r="D246" i="4"/>
  <c r="E246" i="4"/>
  <c r="F246" i="4"/>
  <c r="G246" i="4"/>
  <c r="H246" i="4"/>
  <c r="D247" i="4"/>
  <c r="E247" i="4"/>
  <c r="F247" i="4"/>
  <c r="G247" i="4"/>
  <c r="H247" i="4"/>
  <c r="D248" i="4"/>
  <c r="E248" i="4"/>
  <c r="F248" i="4"/>
  <c r="G248" i="4"/>
  <c r="H248" i="4"/>
  <c r="D249" i="4"/>
  <c r="E249" i="4"/>
  <c r="F249" i="4"/>
  <c r="G249" i="4"/>
  <c r="H249" i="4"/>
  <c r="D250" i="4"/>
  <c r="E250" i="4"/>
  <c r="F250" i="4"/>
  <c r="G250" i="4"/>
  <c r="H250" i="4"/>
  <c r="D251" i="4"/>
  <c r="E251" i="4"/>
  <c r="F251" i="4"/>
  <c r="G251" i="4"/>
  <c r="H251" i="4"/>
  <c r="D252" i="4"/>
  <c r="E252" i="4"/>
  <c r="F252" i="4"/>
  <c r="G252" i="4"/>
  <c r="H252" i="4"/>
  <c r="D253" i="4"/>
  <c r="E253" i="4"/>
  <c r="F253" i="4"/>
  <c r="G253" i="4"/>
  <c r="H253" i="4"/>
  <c r="D254" i="4"/>
  <c r="E254" i="4"/>
  <c r="F254" i="4"/>
  <c r="G254" i="4"/>
  <c r="H254" i="4"/>
  <c r="D255" i="4"/>
  <c r="E255" i="4"/>
  <c r="F255" i="4"/>
  <c r="G255" i="4"/>
  <c r="H255" i="4"/>
  <c r="D256" i="4"/>
  <c r="E256" i="4"/>
  <c r="F256" i="4"/>
  <c r="G256" i="4"/>
  <c r="H256" i="4"/>
  <c r="D257" i="4"/>
  <c r="E257" i="4"/>
  <c r="F257" i="4"/>
  <c r="G257" i="4"/>
  <c r="H257" i="4"/>
  <c r="D258" i="4"/>
  <c r="E258" i="4"/>
  <c r="F258" i="4"/>
  <c r="G258" i="4"/>
  <c r="H258" i="4"/>
  <c r="D259" i="4"/>
  <c r="E259" i="4"/>
  <c r="F259" i="4"/>
  <c r="G259" i="4"/>
  <c r="H259" i="4"/>
  <c r="D260" i="4"/>
  <c r="E260" i="4"/>
  <c r="F260" i="4"/>
  <c r="G260" i="4"/>
  <c r="H260" i="4"/>
  <c r="D261" i="4"/>
  <c r="E261" i="4"/>
  <c r="F261" i="4"/>
  <c r="G261" i="4"/>
  <c r="H261" i="4"/>
  <c r="D262" i="4"/>
  <c r="E262" i="4"/>
  <c r="F262" i="4"/>
  <c r="G262" i="4"/>
  <c r="H262" i="4"/>
  <c r="D263" i="4"/>
  <c r="E263" i="4"/>
  <c r="F263" i="4"/>
  <c r="G263" i="4"/>
  <c r="H263" i="4"/>
  <c r="D264" i="4"/>
  <c r="E264" i="4"/>
  <c r="F264" i="4"/>
  <c r="G264" i="4"/>
  <c r="H264" i="4"/>
  <c r="D265" i="4"/>
  <c r="E265" i="4"/>
  <c r="F265" i="4"/>
  <c r="G265" i="4"/>
  <c r="H265" i="4"/>
  <c r="D266" i="4"/>
  <c r="E266" i="4"/>
  <c r="F266" i="4"/>
  <c r="G266" i="4"/>
  <c r="H266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40" i="4"/>
  <c r="D173" i="4"/>
  <c r="E173" i="4"/>
  <c r="F173" i="4"/>
  <c r="G173" i="4"/>
  <c r="H173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173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D106" i="4"/>
  <c r="E106" i="4"/>
  <c r="F106" i="4"/>
  <c r="D107" i="4"/>
  <c r="E107" i="4"/>
  <c r="F107" i="4"/>
  <c r="D108" i="4"/>
  <c r="E108" i="4"/>
  <c r="F108" i="4"/>
  <c r="D109" i="4"/>
  <c r="E109" i="4"/>
  <c r="F109" i="4"/>
  <c r="D110" i="4"/>
  <c r="E110" i="4"/>
  <c r="F110" i="4"/>
  <c r="D111" i="4"/>
  <c r="E111" i="4"/>
  <c r="F111" i="4"/>
  <c r="D112" i="4"/>
  <c r="E112" i="4"/>
  <c r="F112" i="4"/>
  <c r="D113" i="4"/>
  <c r="E113" i="4"/>
  <c r="F113" i="4"/>
  <c r="D114" i="4"/>
  <c r="E114" i="4"/>
  <c r="F114" i="4"/>
  <c r="D115" i="4"/>
  <c r="E115" i="4"/>
  <c r="F115" i="4"/>
  <c r="D116" i="4"/>
  <c r="E116" i="4"/>
  <c r="F116" i="4"/>
  <c r="D117" i="4"/>
  <c r="E117" i="4"/>
  <c r="F117" i="4"/>
  <c r="D118" i="4"/>
  <c r="E118" i="4"/>
  <c r="F118" i="4"/>
  <c r="D119" i="4"/>
  <c r="E119" i="4"/>
  <c r="F119" i="4"/>
  <c r="D120" i="4"/>
  <c r="E120" i="4"/>
  <c r="F120" i="4"/>
  <c r="D121" i="4"/>
  <c r="E121" i="4"/>
  <c r="F121" i="4"/>
  <c r="D122" i="4"/>
  <c r="E122" i="4"/>
  <c r="F122" i="4"/>
  <c r="D123" i="4"/>
  <c r="E123" i="4"/>
  <c r="F123" i="4"/>
  <c r="D124" i="4"/>
  <c r="E124" i="4"/>
  <c r="F124" i="4"/>
  <c r="D125" i="4"/>
  <c r="E125" i="4"/>
  <c r="F125" i="4"/>
  <c r="D126" i="4"/>
  <c r="E126" i="4"/>
  <c r="F126" i="4"/>
  <c r="D127" i="4"/>
  <c r="E127" i="4"/>
  <c r="F127" i="4"/>
  <c r="D128" i="4"/>
  <c r="E128" i="4"/>
  <c r="F128" i="4"/>
  <c r="D129" i="4"/>
  <c r="E129" i="4"/>
  <c r="F129" i="4"/>
  <c r="D130" i="4"/>
  <c r="E130" i="4"/>
  <c r="F130" i="4"/>
  <c r="D131" i="4"/>
  <c r="E131" i="4"/>
  <c r="F131" i="4"/>
  <c r="D132" i="4"/>
  <c r="E132" i="4"/>
  <c r="F132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06" i="4"/>
  <c r="D39" i="4"/>
  <c r="E39" i="4"/>
  <c r="F39" i="4"/>
  <c r="G39" i="4"/>
  <c r="H39" i="4"/>
  <c r="D40" i="4"/>
  <c r="E40" i="4"/>
  <c r="F40" i="4"/>
  <c r="G40" i="4"/>
  <c r="H40" i="4"/>
  <c r="D41" i="4"/>
  <c r="E41" i="4"/>
  <c r="F41" i="4"/>
  <c r="G41" i="4"/>
  <c r="H41" i="4"/>
  <c r="D42" i="4"/>
  <c r="E42" i="4"/>
  <c r="F42" i="4"/>
  <c r="G42" i="4"/>
  <c r="H42" i="4"/>
  <c r="D43" i="4"/>
  <c r="E43" i="4"/>
  <c r="F43" i="4"/>
  <c r="G43" i="4"/>
  <c r="H43" i="4"/>
  <c r="D44" i="4"/>
  <c r="E44" i="4"/>
  <c r="F44" i="4"/>
  <c r="G44" i="4"/>
  <c r="H44" i="4"/>
  <c r="D45" i="4"/>
  <c r="E45" i="4"/>
  <c r="F45" i="4"/>
  <c r="G45" i="4"/>
  <c r="H45" i="4"/>
  <c r="D46" i="4"/>
  <c r="E46" i="4"/>
  <c r="F46" i="4"/>
  <c r="G46" i="4"/>
  <c r="H46" i="4"/>
  <c r="D47" i="4"/>
  <c r="E47" i="4"/>
  <c r="F47" i="4"/>
  <c r="G47" i="4"/>
  <c r="H47" i="4"/>
  <c r="D48" i="4"/>
  <c r="E48" i="4"/>
  <c r="F48" i="4"/>
  <c r="G48" i="4"/>
  <c r="H48" i="4"/>
  <c r="D49" i="4"/>
  <c r="E49" i="4"/>
  <c r="F49" i="4"/>
  <c r="G49" i="4"/>
  <c r="H49" i="4"/>
  <c r="D50" i="4"/>
  <c r="E50" i="4"/>
  <c r="F50" i="4"/>
  <c r="G50" i="4"/>
  <c r="H50" i="4"/>
  <c r="D51" i="4"/>
  <c r="E51" i="4"/>
  <c r="F51" i="4"/>
  <c r="G51" i="4"/>
  <c r="H51" i="4"/>
  <c r="D52" i="4"/>
  <c r="E52" i="4"/>
  <c r="F52" i="4"/>
  <c r="G52" i="4"/>
  <c r="H52" i="4"/>
  <c r="D53" i="4"/>
  <c r="E53" i="4"/>
  <c r="F53" i="4"/>
  <c r="G53" i="4"/>
  <c r="H53" i="4"/>
  <c r="D54" i="4"/>
  <c r="E54" i="4"/>
  <c r="F54" i="4"/>
  <c r="G54" i="4"/>
  <c r="H54" i="4"/>
  <c r="D55" i="4"/>
  <c r="E55" i="4"/>
  <c r="F55" i="4"/>
  <c r="G55" i="4"/>
  <c r="H55" i="4"/>
  <c r="D56" i="4"/>
  <c r="E56" i="4"/>
  <c r="F56" i="4"/>
  <c r="G56" i="4"/>
  <c r="H56" i="4"/>
  <c r="D57" i="4"/>
  <c r="E57" i="4"/>
  <c r="F57" i="4"/>
  <c r="G57" i="4"/>
  <c r="H57" i="4"/>
  <c r="D58" i="4"/>
  <c r="E58" i="4"/>
  <c r="F58" i="4"/>
  <c r="G58" i="4"/>
  <c r="H58" i="4"/>
  <c r="D59" i="4"/>
  <c r="E59" i="4"/>
  <c r="F59" i="4"/>
  <c r="G59" i="4"/>
  <c r="H59" i="4"/>
  <c r="D60" i="4"/>
  <c r="E60" i="4"/>
  <c r="F60" i="4"/>
  <c r="G60" i="4"/>
  <c r="H60" i="4"/>
  <c r="D61" i="4"/>
  <c r="E61" i="4"/>
  <c r="F61" i="4"/>
  <c r="G61" i="4"/>
  <c r="H61" i="4"/>
  <c r="D62" i="4"/>
  <c r="E62" i="4"/>
  <c r="F62" i="4"/>
  <c r="G62" i="4"/>
  <c r="H62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39" i="4"/>
  <c r="H11" i="14" l="1"/>
  <c r="M15" i="11" l="1"/>
  <c r="I42" i="11" s="1"/>
  <c r="J16" i="8"/>
  <c r="M18" i="8"/>
  <c r="H43" i="8" s="1"/>
  <c r="M16" i="7"/>
  <c r="H42" i="7" s="1"/>
  <c r="J16" i="7"/>
  <c r="M18" i="7"/>
  <c r="J18" i="7"/>
  <c r="J44" i="7" s="1"/>
  <c r="J45" i="7"/>
  <c r="I45" i="7"/>
  <c r="K35" i="2"/>
  <c r="J17" i="14"/>
  <c r="M15" i="14"/>
  <c r="M17" i="14"/>
  <c r="M15" i="13"/>
  <c r="J32" i="13" s="1"/>
  <c r="M17" i="13"/>
  <c r="J15" i="13"/>
  <c r="J17" i="13"/>
  <c r="H44" i="13" s="1"/>
  <c r="M45" i="13"/>
  <c r="M46" i="13"/>
  <c r="L45" i="13"/>
  <c r="L46" i="13"/>
  <c r="K45" i="13"/>
  <c r="K46" i="13"/>
  <c r="J45" i="13"/>
  <c r="J46" i="13"/>
  <c r="I45" i="13"/>
  <c r="I46" i="13"/>
  <c r="M35" i="13"/>
  <c r="M36" i="13"/>
  <c r="L35" i="13"/>
  <c r="L36" i="13"/>
  <c r="K35" i="13"/>
  <c r="K36" i="13"/>
  <c r="J35" i="13"/>
  <c r="J36" i="13"/>
  <c r="I35" i="13"/>
  <c r="I36" i="13"/>
  <c r="M16" i="12"/>
  <c r="K42" i="12" s="1"/>
  <c r="M18" i="12"/>
  <c r="J16" i="12"/>
  <c r="J18" i="12"/>
  <c r="L44" i="12" s="1"/>
  <c r="M45" i="12"/>
  <c r="M46" i="12"/>
  <c r="L45" i="12"/>
  <c r="L46" i="12"/>
  <c r="K45" i="12"/>
  <c r="K46" i="12"/>
  <c r="J45" i="12"/>
  <c r="J46" i="12"/>
  <c r="I45" i="12"/>
  <c r="I46" i="12"/>
  <c r="M35" i="12"/>
  <c r="M36" i="12"/>
  <c r="L35" i="12"/>
  <c r="L36" i="12"/>
  <c r="K35" i="12"/>
  <c r="K36" i="12"/>
  <c r="J35" i="12"/>
  <c r="J36" i="12"/>
  <c r="I35" i="12"/>
  <c r="I36" i="12"/>
  <c r="M16" i="10"/>
  <c r="M32" i="10" s="1"/>
  <c r="M18" i="10"/>
  <c r="J16" i="10"/>
  <c r="J18" i="10"/>
  <c r="M44" i="10" s="1"/>
  <c r="M45" i="10"/>
  <c r="M46" i="10"/>
  <c r="L45" i="10"/>
  <c r="L46" i="10"/>
  <c r="K45" i="10"/>
  <c r="K46" i="10"/>
  <c r="J45" i="10"/>
  <c r="J46" i="10"/>
  <c r="I45" i="10"/>
  <c r="I46" i="10"/>
  <c r="M35" i="10"/>
  <c r="M36" i="10"/>
  <c r="L35" i="10"/>
  <c r="L36" i="10"/>
  <c r="K35" i="10"/>
  <c r="K36" i="10"/>
  <c r="J35" i="10"/>
  <c r="J36" i="10"/>
  <c r="I35" i="10"/>
  <c r="I36" i="10"/>
  <c r="M17" i="11"/>
  <c r="J15" i="11"/>
  <c r="J17" i="11"/>
  <c r="L34" i="11" s="1"/>
  <c r="M45" i="11"/>
  <c r="M46" i="11"/>
  <c r="L45" i="11"/>
  <c r="L46" i="11"/>
  <c r="K45" i="11"/>
  <c r="K46" i="11"/>
  <c r="J45" i="11"/>
  <c r="J46" i="11"/>
  <c r="I45" i="11"/>
  <c r="I46" i="11"/>
  <c r="M35" i="11"/>
  <c r="M36" i="11"/>
  <c r="L35" i="11"/>
  <c r="L36" i="11"/>
  <c r="K35" i="11"/>
  <c r="K36" i="11"/>
  <c r="J35" i="11"/>
  <c r="J36" i="11"/>
  <c r="I35" i="11"/>
  <c r="I36" i="11"/>
  <c r="M16" i="9"/>
  <c r="K42" i="9" s="1"/>
  <c r="M18" i="9"/>
  <c r="J16" i="9"/>
  <c r="J18" i="9"/>
  <c r="L44" i="9" s="1"/>
  <c r="M45" i="9"/>
  <c r="L45" i="9"/>
  <c r="K45" i="9"/>
  <c r="J45" i="9"/>
  <c r="I45" i="9"/>
  <c r="M35" i="9"/>
  <c r="L35" i="9"/>
  <c r="K35" i="9"/>
  <c r="J35" i="9"/>
  <c r="I35" i="9"/>
  <c r="M16" i="8"/>
  <c r="M42" i="8" s="1"/>
  <c r="J18" i="8"/>
  <c r="K44" i="8" s="1"/>
  <c r="M45" i="8"/>
  <c r="L45" i="8"/>
  <c r="K45" i="8"/>
  <c r="J45" i="8"/>
  <c r="I45" i="8"/>
  <c r="M35" i="8"/>
  <c r="L35" i="8"/>
  <c r="K35" i="8"/>
  <c r="J35" i="8"/>
  <c r="I35" i="8"/>
  <c r="M45" i="7"/>
  <c r="L45" i="7"/>
  <c r="K45" i="7"/>
  <c r="M35" i="7"/>
  <c r="L35" i="7"/>
  <c r="K35" i="7"/>
  <c r="J35" i="7"/>
  <c r="I35" i="7"/>
  <c r="M46" i="2"/>
  <c r="M16" i="2"/>
  <c r="K43" i="2" s="1"/>
  <c r="M18" i="2"/>
  <c r="J16" i="2"/>
  <c r="J18" i="2"/>
  <c r="L45" i="2" s="1"/>
  <c r="L46" i="2"/>
  <c r="K46" i="2"/>
  <c r="J46" i="2"/>
  <c r="I46" i="2"/>
  <c r="M35" i="2"/>
  <c r="L35" i="2"/>
  <c r="J35" i="2"/>
  <c r="I35" i="2"/>
  <c r="H46" i="10"/>
  <c r="H46" i="12"/>
  <c r="H45" i="12"/>
  <c r="H35" i="13"/>
  <c r="H36" i="13"/>
  <c r="H35" i="12"/>
  <c r="H36" i="12"/>
  <c r="H35" i="11"/>
  <c r="H36" i="11"/>
  <c r="H35" i="10"/>
  <c r="H36" i="10"/>
  <c r="H35" i="9"/>
  <c r="H35" i="8"/>
  <c r="H35" i="7"/>
  <c r="H35" i="2"/>
  <c r="C15" i="15"/>
  <c r="C17" i="15"/>
  <c r="E19" i="15"/>
  <c r="H19" i="15"/>
  <c r="A21" i="15"/>
  <c r="E21" i="15"/>
  <c r="H21" i="15"/>
  <c r="H12" i="2"/>
  <c r="H13" i="14"/>
  <c r="H46" i="13"/>
  <c r="H45" i="13"/>
  <c r="H11" i="13"/>
  <c r="H13" i="13"/>
  <c r="H12" i="12"/>
  <c r="H14" i="12"/>
  <c r="H46" i="11"/>
  <c r="H45" i="11"/>
  <c r="H11" i="11"/>
  <c r="H13" i="11"/>
  <c r="H45" i="10"/>
  <c r="H12" i="10"/>
  <c r="H14" i="10"/>
  <c r="H45" i="9"/>
  <c r="H12" i="9"/>
  <c r="H14" i="9"/>
  <c r="H45" i="8"/>
  <c r="H12" i="8"/>
  <c r="H14" i="8"/>
  <c r="H45" i="7"/>
  <c r="H12" i="7"/>
  <c r="H14" i="7"/>
  <c r="H14" i="2"/>
  <c r="H46" i="2"/>
  <c r="H42" i="11"/>
  <c r="H32" i="11"/>
  <c r="H34" i="9" l="1"/>
  <c r="H34" i="11"/>
  <c r="L42" i="11"/>
  <c r="H44" i="7"/>
  <c r="H34" i="7"/>
  <c r="L44" i="7"/>
  <c r="H34" i="8"/>
  <c r="K32" i="11"/>
  <c r="H33" i="12"/>
  <c r="M32" i="11"/>
  <c r="M42" i="11"/>
  <c r="K43" i="8"/>
  <c r="J42" i="11"/>
  <c r="I43" i="8"/>
  <c r="H34" i="2"/>
  <c r="H43" i="9"/>
  <c r="J33" i="12"/>
  <c r="H42" i="12"/>
  <c r="H33" i="8"/>
  <c r="J33" i="8"/>
  <c r="M33" i="8"/>
  <c r="M43" i="14"/>
  <c r="L43" i="8"/>
  <c r="H42" i="8"/>
  <c r="J44" i="13"/>
  <c r="M34" i="10"/>
  <c r="H43" i="11"/>
  <c r="I34" i="10"/>
  <c r="L44" i="10"/>
  <c r="H43" i="12"/>
  <c r="H33" i="9"/>
  <c r="H45" i="2"/>
  <c r="H44" i="2"/>
  <c r="I34" i="11"/>
  <c r="J43" i="14"/>
  <c r="L34" i="8"/>
  <c r="M43" i="9"/>
  <c r="I43" i="9"/>
  <c r="I33" i="9"/>
  <c r="K43" i="12"/>
  <c r="M33" i="13"/>
  <c r="J34" i="2"/>
  <c r="K34" i="7"/>
  <c r="I34" i="8"/>
  <c r="M34" i="8"/>
  <c r="M44" i="11"/>
  <c r="M44" i="13"/>
  <c r="I45" i="2"/>
  <c r="M34" i="7"/>
  <c r="J34" i="8"/>
  <c r="K44" i="11"/>
  <c r="M44" i="14"/>
  <c r="J44" i="9"/>
  <c r="K34" i="11"/>
  <c r="H44" i="9"/>
  <c r="H44" i="8"/>
  <c r="H47" i="8" s="1"/>
  <c r="H49" i="8" s="1"/>
  <c r="I34" i="7"/>
  <c r="I44" i="11"/>
  <c r="J34" i="12"/>
  <c r="M34" i="13"/>
  <c r="K43" i="9"/>
  <c r="H42" i="10"/>
  <c r="H32" i="12"/>
  <c r="H42" i="13"/>
  <c r="I34" i="9"/>
  <c r="K32" i="9"/>
  <c r="J42" i="9"/>
  <c r="L42" i="9"/>
  <c r="L34" i="10"/>
  <c r="K44" i="10"/>
  <c r="H43" i="14"/>
  <c r="K43" i="14"/>
  <c r="M45" i="2"/>
  <c r="I33" i="8"/>
  <c r="L33" i="8"/>
  <c r="J44" i="8"/>
  <c r="L44" i="8"/>
  <c r="M43" i="8"/>
  <c r="I32" i="9"/>
  <c r="K34" i="10"/>
  <c r="J44" i="10"/>
  <c r="I43" i="12"/>
  <c r="I34" i="13"/>
  <c r="I44" i="14"/>
  <c r="L43" i="14"/>
  <c r="H44" i="10"/>
  <c r="H42" i="9"/>
  <c r="H32" i="9"/>
  <c r="H34" i="10"/>
  <c r="H34" i="12"/>
  <c r="H44" i="12"/>
  <c r="H32" i="13"/>
  <c r="J34" i="7"/>
  <c r="L34" i="7"/>
  <c r="K44" i="7"/>
  <c r="M44" i="7"/>
  <c r="K33" i="8"/>
  <c r="I44" i="8"/>
  <c r="L34" i="9"/>
  <c r="M44" i="9"/>
  <c r="J34" i="10"/>
  <c r="I44" i="10"/>
  <c r="M44" i="12"/>
  <c r="K34" i="13"/>
  <c r="I43" i="14"/>
  <c r="L44" i="14"/>
  <c r="I44" i="7"/>
  <c r="K34" i="12"/>
  <c r="I34" i="12"/>
  <c r="I44" i="12"/>
  <c r="J44" i="14"/>
  <c r="J43" i="7"/>
  <c r="M44" i="2"/>
  <c r="K43" i="11"/>
  <c r="L34" i="12"/>
  <c r="K44" i="14"/>
  <c r="M43" i="10"/>
  <c r="J43" i="8"/>
  <c r="H33" i="13"/>
  <c r="H43" i="13"/>
  <c r="M34" i="12"/>
  <c r="K44" i="12"/>
  <c r="M44" i="8"/>
  <c r="L43" i="11"/>
  <c r="J33" i="13"/>
  <c r="K43" i="7"/>
  <c r="J33" i="11"/>
  <c r="H33" i="11"/>
  <c r="H37" i="11" s="1"/>
  <c r="H39" i="11" s="1"/>
  <c r="C30" i="15" s="1"/>
  <c r="J42" i="12"/>
  <c r="K32" i="12"/>
  <c r="H32" i="8"/>
  <c r="M32" i="8"/>
  <c r="M32" i="12"/>
  <c r="J42" i="7"/>
  <c r="J42" i="10"/>
  <c r="K32" i="8"/>
  <c r="M43" i="2"/>
  <c r="H33" i="7"/>
  <c r="I33" i="7"/>
  <c r="L33" i="7"/>
  <c r="M43" i="11"/>
  <c r="L43" i="7"/>
  <c r="L33" i="11"/>
  <c r="J43" i="12"/>
  <c r="L43" i="12"/>
  <c r="I33" i="12"/>
  <c r="K33" i="12"/>
  <c r="M33" i="12"/>
  <c r="I43" i="7"/>
  <c r="J33" i="7"/>
  <c r="M33" i="7"/>
  <c r="J43" i="11"/>
  <c r="H43" i="7"/>
  <c r="H47" i="7" s="1"/>
  <c r="H50" i="7" s="1"/>
  <c r="M43" i="7"/>
  <c r="M33" i="11"/>
  <c r="L33" i="13"/>
  <c r="M19" i="14"/>
  <c r="K45" i="14" s="1"/>
  <c r="J33" i="2"/>
  <c r="K33" i="7"/>
  <c r="M43" i="13"/>
  <c r="I32" i="13"/>
  <c r="K42" i="13"/>
  <c r="K42" i="11"/>
  <c r="I42" i="12"/>
  <c r="L32" i="13"/>
  <c r="I42" i="13"/>
  <c r="M42" i="9"/>
  <c r="J32" i="11"/>
  <c r="L32" i="11"/>
  <c r="I32" i="11"/>
  <c r="K44" i="13"/>
  <c r="J45" i="2"/>
  <c r="H34" i="13"/>
  <c r="K34" i="2"/>
  <c r="M34" i="9"/>
  <c r="K44" i="9"/>
  <c r="M34" i="11"/>
  <c r="J44" i="11"/>
  <c r="J34" i="9"/>
  <c r="L44" i="11"/>
  <c r="L34" i="13"/>
  <c r="I44" i="13"/>
  <c r="I44" i="9"/>
  <c r="J34" i="11"/>
  <c r="J44" i="12"/>
  <c r="J34" i="13"/>
  <c r="L44" i="13"/>
  <c r="L34" i="2"/>
  <c r="K45" i="2"/>
  <c r="H44" i="11"/>
  <c r="H47" i="11" s="1"/>
  <c r="H49" i="11" s="1"/>
  <c r="I34" i="2"/>
  <c r="M34" i="2"/>
  <c r="K34" i="8"/>
  <c r="K34" i="9"/>
  <c r="H44" i="14"/>
  <c r="L43" i="10"/>
  <c r="J33" i="10"/>
  <c r="M43" i="12"/>
  <c r="H43" i="10"/>
  <c r="I33" i="11"/>
  <c r="I43" i="11"/>
  <c r="K33" i="11"/>
  <c r="I42" i="7"/>
  <c r="K32" i="2"/>
  <c r="I43" i="2"/>
  <c r="L43" i="2"/>
  <c r="I32" i="8"/>
  <c r="I32" i="10"/>
  <c r="L42" i="10"/>
  <c r="H43" i="2"/>
  <c r="H32" i="10"/>
  <c r="I32" i="2"/>
  <c r="L42" i="7"/>
  <c r="K32" i="10"/>
  <c r="J32" i="12"/>
  <c r="L32" i="2"/>
  <c r="M32" i="7"/>
  <c r="L32" i="12"/>
  <c r="L42" i="12"/>
  <c r="M42" i="12"/>
  <c r="J43" i="2"/>
  <c r="K32" i="7"/>
  <c r="L42" i="8"/>
  <c r="K42" i="10"/>
  <c r="I32" i="7"/>
  <c r="J42" i="8"/>
  <c r="I32" i="12"/>
  <c r="H32" i="2"/>
  <c r="J32" i="2"/>
  <c r="M32" i="2"/>
  <c r="M32" i="9"/>
  <c r="J32" i="10"/>
  <c r="L32" i="10"/>
  <c r="L44" i="2"/>
  <c r="L33" i="10"/>
  <c r="M33" i="2"/>
  <c r="J44" i="2"/>
  <c r="J33" i="9"/>
  <c r="L43" i="9"/>
  <c r="I33" i="10"/>
  <c r="I43" i="10"/>
  <c r="L43" i="13"/>
  <c r="L33" i="9"/>
  <c r="J43" i="13"/>
  <c r="I33" i="2"/>
  <c r="K33" i="2"/>
  <c r="J43" i="9"/>
  <c r="K43" i="10"/>
  <c r="I33" i="13"/>
  <c r="M33" i="9"/>
  <c r="K33" i="10"/>
  <c r="L33" i="12"/>
  <c r="K33" i="13"/>
  <c r="K33" i="9"/>
  <c r="H33" i="2"/>
  <c r="H33" i="10"/>
  <c r="L33" i="2"/>
  <c r="I44" i="2"/>
  <c r="K44" i="2"/>
  <c r="M33" i="10"/>
  <c r="J43" i="10"/>
  <c r="H32" i="7"/>
  <c r="K42" i="8"/>
  <c r="K47" i="8" s="1"/>
  <c r="K50" i="8" s="1"/>
  <c r="I42" i="10"/>
  <c r="M42" i="10"/>
  <c r="K32" i="13"/>
  <c r="L42" i="13"/>
  <c r="M42" i="13"/>
  <c r="J32" i="7"/>
  <c r="L32" i="7"/>
  <c r="K42" i="7"/>
  <c r="M42" i="7"/>
  <c r="J32" i="8"/>
  <c r="L32" i="8"/>
  <c r="I42" i="8"/>
  <c r="J32" i="9"/>
  <c r="L32" i="9"/>
  <c r="M32" i="13"/>
  <c r="I42" i="9"/>
  <c r="J42" i="13"/>
  <c r="K43" i="13"/>
  <c r="I43" i="13"/>
  <c r="H37" i="8" l="1"/>
  <c r="H39" i="8" s="1"/>
  <c r="C27" i="15" s="1"/>
  <c r="K47" i="12"/>
  <c r="K49" i="12" s="1"/>
  <c r="H47" i="12"/>
  <c r="H49" i="12" s="1"/>
  <c r="M37" i="10"/>
  <c r="M39" i="10" s="1"/>
  <c r="H29" i="15" s="1"/>
  <c r="H47" i="9"/>
  <c r="H50" i="9" s="1"/>
  <c r="H37" i="9"/>
  <c r="H39" i="9" s="1"/>
  <c r="C28" i="15" s="1"/>
  <c r="H48" i="2"/>
  <c r="H50" i="2" s="1"/>
  <c r="M37" i="13"/>
  <c r="M39" i="13" s="1"/>
  <c r="H32" i="15" s="1"/>
  <c r="J37" i="8"/>
  <c r="J39" i="8" s="1"/>
  <c r="E27" i="15" s="1"/>
  <c r="I47" i="11"/>
  <c r="I49" i="11" s="1"/>
  <c r="K37" i="11"/>
  <c r="K39" i="11" s="1"/>
  <c r="F30" i="15" s="1"/>
  <c r="J37" i="12"/>
  <c r="J39" i="12" s="1"/>
  <c r="E31" i="15" s="1"/>
  <c r="H37" i="12"/>
  <c r="H39" i="12" s="1"/>
  <c r="C31" i="15" s="1"/>
  <c r="K47" i="9"/>
  <c r="K49" i="9" s="1"/>
  <c r="M37" i="8"/>
  <c r="M39" i="8" s="1"/>
  <c r="H27" i="15" s="1"/>
  <c r="M47" i="11"/>
  <c r="M49" i="11" s="1"/>
  <c r="M47" i="9"/>
  <c r="M50" i="9" s="1"/>
  <c r="L37" i="7"/>
  <c r="L39" i="7" s="1"/>
  <c r="G26" i="15" s="1"/>
  <c r="M47" i="8"/>
  <c r="M50" i="8" s="1"/>
  <c r="M47" i="10"/>
  <c r="M49" i="10" s="1"/>
  <c r="L47" i="8"/>
  <c r="L49" i="8" s="1"/>
  <c r="K46" i="14"/>
  <c r="K48" i="14" s="1"/>
  <c r="F33" i="15" s="1"/>
  <c r="H47" i="13"/>
  <c r="H49" i="13" s="1"/>
  <c r="J37" i="13"/>
  <c r="J39" i="13" s="1"/>
  <c r="E32" i="15" s="1"/>
  <c r="L37" i="13"/>
  <c r="L39" i="13" s="1"/>
  <c r="G32" i="15" s="1"/>
  <c r="I47" i="12"/>
  <c r="I50" i="12" s="1"/>
  <c r="K37" i="12"/>
  <c r="K39" i="12" s="1"/>
  <c r="F31" i="15" s="1"/>
  <c r="I37" i="12"/>
  <c r="I39" i="12" s="1"/>
  <c r="D31" i="15" s="1"/>
  <c r="M37" i="12"/>
  <c r="M39" i="12" s="1"/>
  <c r="H31" i="15" s="1"/>
  <c r="K47" i="11"/>
  <c r="K50" i="11" s="1"/>
  <c r="L47" i="11"/>
  <c r="L49" i="11" s="1"/>
  <c r="I37" i="11"/>
  <c r="I39" i="11" s="1"/>
  <c r="D30" i="15" s="1"/>
  <c r="H47" i="10"/>
  <c r="H50" i="10" s="1"/>
  <c r="I47" i="9"/>
  <c r="I49" i="9" s="1"/>
  <c r="L47" i="9"/>
  <c r="L49" i="9" s="1"/>
  <c r="J47" i="9"/>
  <c r="J49" i="9" s="1"/>
  <c r="I37" i="9"/>
  <c r="I39" i="9" s="1"/>
  <c r="D28" i="15" s="1"/>
  <c r="K37" i="9"/>
  <c r="K39" i="9" s="1"/>
  <c r="F28" i="15" s="1"/>
  <c r="I47" i="8"/>
  <c r="I50" i="8" s="1"/>
  <c r="I37" i="8"/>
  <c r="I39" i="8" s="1"/>
  <c r="M47" i="7"/>
  <c r="M49" i="7" s="1"/>
  <c r="K47" i="7"/>
  <c r="K49" i="7" s="1"/>
  <c r="J47" i="7"/>
  <c r="J49" i="7" s="1"/>
  <c r="H37" i="7"/>
  <c r="H39" i="7" s="1"/>
  <c r="C26" i="15" s="1"/>
  <c r="I37" i="7"/>
  <c r="I39" i="7" s="1"/>
  <c r="D26" i="15" s="1"/>
  <c r="M48" i="2"/>
  <c r="M51" i="2" s="1"/>
  <c r="L37" i="9"/>
  <c r="L39" i="9" s="1"/>
  <c r="G28" i="15" s="1"/>
  <c r="I45" i="14"/>
  <c r="I46" i="14" s="1"/>
  <c r="I48" i="14" s="1"/>
  <c r="D33" i="15" s="1"/>
  <c r="L37" i="12"/>
  <c r="L39" i="12" s="1"/>
  <c r="G31" i="15" s="1"/>
  <c r="J47" i="8"/>
  <c r="J50" i="8" s="1"/>
  <c r="L37" i="8"/>
  <c r="L39" i="8" s="1"/>
  <c r="G27" i="15" s="1"/>
  <c r="I47" i="7"/>
  <c r="I49" i="7" s="1"/>
  <c r="J47" i="10"/>
  <c r="J49" i="10" s="1"/>
  <c r="H37" i="13"/>
  <c r="H39" i="13" s="1"/>
  <c r="C32" i="15" s="1"/>
  <c r="I47" i="10"/>
  <c r="I49" i="10" s="1"/>
  <c r="J37" i="11"/>
  <c r="J39" i="11" s="1"/>
  <c r="E30" i="15" s="1"/>
  <c r="L37" i="11"/>
  <c r="L39" i="11" s="1"/>
  <c r="G30" i="15" s="1"/>
  <c r="I37" i="13"/>
  <c r="I39" i="13" s="1"/>
  <c r="D32" i="15" s="1"/>
  <c r="L47" i="12"/>
  <c r="L50" i="12" s="1"/>
  <c r="L48" i="2"/>
  <c r="L51" i="2" s="1"/>
  <c r="K37" i="10"/>
  <c r="K39" i="10" s="1"/>
  <c r="F29" i="15" s="1"/>
  <c r="M37" i="11"/>
  <c r="M39" i="11" s="1"/>
  <c r="H37" i="2"/>
  <c r="H39" i="2" s="1"/>
  <c r="C25" i="15" s="1"/>
  <c r="H45" i="14"/>
  <c r="H46" i="14" s="1"/>
  <c r="H48" i="14" s="1"/>
  <c r="C33" i="15" s="1"/>
  <c r="K37" i="8"/>
  <c r="K39" i="8" s="1"/>
  <c r="F27" i="15" s="1"/>
  <c r="H49" i="7"/>
  <c r="M45" i="14"/>
  <c r="M46" i="14" s="1"/>
  <c r="M48" i="14" s="1"/>
  <c r="H33" i="15" s="1"/>
  <c r="J45" i="14"/>
  <c r="J46" i="14" s="1"/>
  <c r="J48" i="14" s="1"/>
  <c r="E33" i="15" s="1"/>
  <c r="L45" i="14"/>
  <c r="L46" i="14" s="1"/>
  <c r="L48" i="14" s="1"/>
  <c r="G33" i="15" s="1"/>
  <c r="J37" i="10"/>
  <c r="J39" i="10" s="1"/>
  <c r="E29" i="15" s="1"/>
  <c r="K37" i="7"/>
  <c r="K39" i="7" s="1"/>
  <c r="F26" i="15" s="1"/>
  <c r="J37" i="2"/>
  <c r="J39" i="2" s="1"/>
  <c r="E25" i="15" s="1"/>
  <c r="L47" i="7"/>
  <c r="L50" i="7" s="1"/>
  <c r="L47" i="10"/>
  <c r="L50" i="10" s="1"/>
  <c r="J37" i="7"/>
  <c r="J39" i="7" s="1"/>
  <c r="E26" i="15" s="1"/>
  <c r="J37" i="9"/>
  <c r="J39" i="9" s="1"/>
  <c r="E28" i="15" s="1"/>
  <c r="J47" i="11"/>
  <c r="J49" i="11" s="1"/>
  <c r="K47" i="13"/>
  <c r="K50" i="13" s="1"/>
  <c r="I47" i="13"/>
  <c r="I49" i="13" s="1"/>
  <c r="J47" i="13"/>
  <c r="J49" i="13" s="1"/>
  <c r="L47" i="13"/>
  <c r="L49" i="13" s="1"/>
  <c r="K48" i="2"/>
  <c r="K50" i="2" s="1"/>
  <c r="I37" i="2"/>
  <c r="I39" i="2" s="1"/>
  <c r="D25" i="15" s="1"/>
  <c r="M37" i="7"/>
  <c r="M39" i="7" s="1"/>
  <c r="H26" i="15" s="1"/>
  <c r="K47" i="10"/>
  <c r="K49" i="10" s="1"/>
  <c r="J47" i="12"/>
  <c r="J49" i="12" s="1"/>
  <c r="M47" i="13"/>
  <c r="M49" i="13" s="1"/>
  <c r="J48" i="2"/>
  <c r="J51" i="2" s="1"/>
  <c r="I48" i="2"/>
  <c r="I51" i="2" s="1"/>
  <c r="H50" i="8"/>
  <c r="L37" i="10"/>
  <c r="L39" i="10" s="1"/>
  <c r="G29" i="15" s="1"/>
  <c r="H37" i="10"/>
  <c r="H39" i="10" s="1"/>
  <c r="C29" i="15" s="1"/>
  <c r="M37" i="9"/>
  <c r="M39" i="9" s="1"/>
  <c r="H28" i="15" s="1"/>
  <c r="K37" i="2"/>
  <c r="K39" i="2" s="1"/>
  <c r="F25" i="15" s="1"/>
  <c r="I37" i="10"/>
  <c r="I39" i="10" s="1"/>
  <c r="D29" i="15" s="1"/>
  <c r="M47" i="12"/>
  <c r="M50" i="12" s="1"/>
  <c r="L37" i="2"/>
  <c r="L39" i="2" s="1"/>
  <c r="G25" i="15" s="1"/>
  <c r="K37" i="13"/>
  <c r="K39" i="13" s="1"/>
  <c r="F32" i="15" s="1"/>
  <c r="M37" i="2"/>
  <c r="M39" i="2" s="1"/>
  <c r="H25" i="15" s="1"/>
  <c r="H49" i="9"/>
  <c r="K50" i="12"/>
  <c r="H50" i="11"/>
  <c r="K49" i="8"/>
  <c r="D27" i="15" l="1"/>
  <c r="H30" i="15"/>
  <c r="H51" i="2"/>
  <c r="H50" i="12"/>
  <c r="K50" i="9"/>
  <c r="I50" i="11"/>
  <c r="M49" i="8"/>
  <c r="M50" i="11"/>
  <c r="H50" i="13"/>
  <c r="L50" i="8"/>
  <c r="M49" i="9"/>
  <c r="M50" i="10"/>
  <c r="I50" i="9"/>
  <c r="I49" i="8"/>
  <c r="I49" i="12"/>
  <c r="L50" i="11"/>
  <c r="K49" i="11"/>
  <c r="I50" i="10"/>
  <c r="H49" i="10"/>
  <c r="J50" i="10"/>
  <c r="J50" i="9"/>
  <c r="L50" i="9"/>
  <c r="M50" i="7"/>
  <c r="K50" i="7"/>
  <c r="I50" i="7"/>
  <c r="J50" i="7"/>
  <c r="M50" i="2"/>
  <c r="L50" i="2"/>
  <c r="J49" i="8"/>
  <c r="L49" i="12"/>
  <c r="L49" i="7"/>
  <c r="I50" i="13"/>
  <c r="L49" i="10"/>
  <c r="J50" i="12"/>
  <c r="J50" i="11"/>
  <c r="K50" i="10"/>
  <c r="K49" i="13"/>
  <c r="J50" i="13"/>
  <c r="M50" i="13"/>
  <c r="L50" i="13"/>
  <c r="I50" i="2"/>
  <c r="K51" i="2"/>
  <c r="J50" i="2"/>
  <c r="M4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<sst xmlns="http://schemas.openxmlformats.org/spreadsheetml/2006/main" count="996" uniqueCount="190">
  <si>
    <t>EDAD</t>
  </si>
  <si>
    <t>Hijos</t>
  </si>
  <si>
    <t>Transplante de organos</t>
  </si>
  <si>
    <t>Rider Comp. Maternidad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</si>
  <si>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</si>
  <si>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</si>
  <si>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</si>
  <si>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</si>
  <si>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</si>
  <si>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</si>
  <si>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</si>
  <si>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</si>
  <si>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</si>
  <si>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</si>
  <si>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</si>
  <si>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</si>
  <si>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</si>
  <si>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</si>
  <si>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</si>
  <si>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</si>
  <si>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</si>
  <si>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</si>
  <si>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</si>
  <si>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</si>
  <si>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</si>
  <si>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</si>
  <si>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</si>
  <si>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</si>
  <si>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</si>
  <si>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</si>
  <si>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</si>
  <si>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</si>
  <si>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</si>
  <si>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</si>
  <si>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</si>
  <si>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</si>
  <si>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</si>
  <si>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</si>
  <si>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</si>
  <si>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</si>
  <si>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</si>
  <si>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</si>
  <si>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</si>
  <si>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</si>
  <si>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</si>
  <si>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</si>
  <si>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</si>
  <si>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</si>
  <si>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</si>
  <si>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</si>
  <si>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</si>
  <si>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</si>
  <si>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</si>
  <si>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</si>
  <si>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</si>
  <si>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</si>
  <si>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</si>
  <si>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</si>
  <si>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</si>
  <si>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</si>
  <si>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</si>
  <si>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</si>
  <si>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</si>
  <si>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</si>
  <si>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</si>
  <si>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</si>
  <si>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</si>
  <si>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</si>
  <si>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</si>
  <si>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</si>
  <si>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</si>
  <si>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</si>
  <si>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</si>
  <si>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</si>
  <si>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</si>
  <si>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</si>
  <si>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</si>
  <si>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</si>
  <si>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</si>
  <si>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</si>
  <si>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</si>
  <si>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</si>
  <si>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</si>
  <si>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</si>
  <si>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</si>
  <si>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</si>
  <si>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</si>
  <si>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</si>
  <si>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</si>
  <si>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</si>
  <si>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</si>
  <si>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</si>
  <si>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</si>
  <si>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</si>
  <si>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</si>
  <si>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</si>
  <si>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</si>
  <si>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</si>
  <si>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</si>
  <si>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</si>
  <si>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</si>
  <si>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</si>
  <si>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</si>
  <si>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</si>
  <si>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</si>
  <si>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</si>
  <si>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</si>
  <si>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</si>
  <si>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</si>
  <si>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</si>
  <si>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</si>
  <si>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</si>
  <si>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</si>
  <si>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</si>
  <si>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</si>
  <si>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</si>
  <si>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</si>
  <si>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</si>
  <si>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</si>
  <si>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</si>
  <si>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</si>
  <si>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</si>
  <si>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</si>
  <si>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</si>
  <si>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</si>
  <si>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</si>
  <si>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</si>
  <si>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</si>
  <si>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</si>
  <si>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</si>
  <si>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</si>
  <si>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</si>
  <si>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</si>
  <si>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</si>
  <si>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</si>
  <si>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</si>
  <si>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</si>
  <si>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</si>
  <si>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</si>
  <si>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</si>
  <si>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</si>
  <si>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</si>
  <si>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</si>
  <si>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</si>
  <si>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</si>
  <si>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</si>
  <si>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</si>
  <si>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</si>
  <si>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</si>
  <si>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</si>
  <si>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</si>
  <si>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</si>
  <si>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</si>
  <si>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</si>
  <si>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</si>
  <si>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</si>
  <si>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</si>
  <si>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</si>
  <si>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NOMBRE Y APELLIDO</t>
  </si>
  <si>
    <t>Deducible en Bolivia</t>
  </si>
  <si>
    <t>Deducible fuera de Bolivia</t>
  </si>
  <si>
    <t>RATES WITHOUT TAXES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</si>
  <si>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</si>
  <si>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</si>
  <si>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`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</si>
  <si>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</si>
  <si>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
(cobertura solo Latinoamérica)</t>
    </r>
  </si>
  <si>
    <r>
      <rPr>
        <sz val="17"/>
        <rFont val="Arial"/>
        <family val="2"/>
      </rPr>
      <t>Cotización de Seguro Médico Internacional</t>
    </r>
    <r>
      <rPr>
        <b/>
        <sz val="17"/>
        <rFont val="Arial"/>
        <family val="2"/>
      </rPr>
      <t xml:space="preserve"> - Bupa ADVANTAGE Care 
(cobertura solo Latinoamérica)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</si>
  <si>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ADVANTAGE Care 
(cobertura mundial)</t>
    </r>
  </si>
  <si>
    <r>
      <t xml:space="preserve">Plan ADVANTAGE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</si>
  <si>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</si>
  <si>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</si>
  <si>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</si>
  <si>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t> </t>
  </si>
  <si>
    <r>
      <t xml:space="preserve">PLAN DIAMOND </t>
    </r>
    <r>
      <rPr>
        <sz val="16"/>
        <color theme="0"/>
        <rFont val="Arial"/>
        <family val="2"/>
      </rPr>
      <t>(Con cobertura mundial)</t>
    </r>
  </si>
  <si>
    <t>Nombre del Asegurado:</t>
  </si>
  <si>
    <t>Intermediario:</t>
  </si>
  <si>
    <t>Numero de Adultos:</t>
  </si>
  <si>
    <t>Numero de Hijos:</t>
  </si>
  <si>
    <t>Edad de Titular:</t>
  </si>
  <si>
    <t>Edad de Conyuge:</t>
  </si>
  <si>
    <t>Tarifas en US $ -  Válidas desde 01 Ene 2022</t>
  </si>
  <si>
    <t>Fecha cotización:</t>
  </si>
  <si>
    <r>
      <t xml:space="preserve">PLAN DIAMOND </t>
    </r>
    <r>
      <rPr>
        <sz val="16"/>
        <color theme="0"/>
        <rFont val="Arial"/>
        <family val="2"/>
      </rPr>
      <t>(cobertura solo en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</si>
  <si>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</si>
  <si>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</si>
  <si>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t xml:space="preserve">PLAN COMPLETE </t>
    </r>
    <r>
      <rPr>
        <sz val="16"/>
        <color theme="0"/>
        <rFont val="Arial"/>
        <family val="2"/>
      </rPr>
      <t>(Con cobertura mundial)</t>
    </r>
  </si>
  <si>
    <r>
      <t xml:space="preserve">PLAN COMPLETE </t>
    </r>
    <r>
      <rPr>
        <sz val="16"/>
        <color theme="0"/>
        <rFont val="Arial"/>
        <family val="2"/>
      </rPr>
      <t>(cobertura solo en Latinoamérica)</t>
    </r>
  </si>
  <si>
    <r>
      <t xml:space="preserve">PLAN ADVANTAGE </t>
    </r>
    <r>
      <rPr>
        <sz val="16"/>
        <color theme="0"/>
        <rFont val="Arial"/>
        <family val="2"/>
      </rPr>
      <t>(cobertura solo en Latinoamérica)</t>
    </r>
  </si>
  <si>
    <t>Edad del adulto mayor en la pareja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</si>
</sst>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b/>
      <sz val="17"/>
      <name val="Arial"/>
      <family val="2"/>
    </font>
    <font>
      <sz val="17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b/>
      <sz val="14"/>
      <color theme="0"/>
      <name val="Microsoft Sans Serif"/>
      <family val="2"/>
    </font>
    <font>
      <sz val="14"/>
      <color theme="1"/>
      <name val="Arial"/>
      <family val="2"/>
    </font>
    <font>
      <b/>
      <sz val="11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theme="0" tint="-0.249977111117893"/>
        <bgColor indexed="64"/>
      </patternFill>
    </fill>
  </fills>
  <borders count="62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17"/>
      </bottom>
      <diagonal/>
    </border>
  </borders>
  <cellStyleXfs count="24">
    <xf numFmtId="0" fontId="0" fillId="0" borderId="0"/>
    <xf numFmtId="44" fontId="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>
      <alignment vertical="top"/>
    </xf>
    <xf numFmtId="43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48" fillId="0" borderId="0" applyFont="0" applyFill="0" applyBorder="0" applyAlignment="0" applyProtection="0"/>
  </cellStyleXfs>
  <cellXfs count="295">
    <xf numFmtId="0" fontId="0" fillId="0" borderId="0" xfId="0"/>
    <xf numFmtId="0" fontId="6" fillId="0" borderId="0" xfId="0" applyFont="1"/>
    <xf numFmtId="0" fontId="6" fillId="0" borderId="0" xfId="0" applyFont="1" applyBorder="1"/>
    <xf numFmtId="0" fontId="7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Border="1" applyProtection="1">
      <protection locked="0"/>
    </xf>
    <xf numFmtId="0" fontId="16" fillId="0" borderId="0" xfId="0" applyFont="1" applyProtection="1"/>
    <xf numFmtId="0" fontId="16" fillId="0" borderId="0" xfId="0" applyFont="1" applyBorder="1" applyAlignment="1" applyProtection="1">
      <alignment horizontal="right"/>
    </xf>
    <xf numFmtId="165" fontId="16" fillId="0" borderId="0" xfId="0" applyNumberFormat="1" applyFont="1" applyAlignment="1" applyProtection="1">
      <alignment horizontal="center"/>
    </xf>
    <xf numFmtId="0" fontId="18" fillId="0" borderId="0" xfId="0" applyFont="1" applyBorder="1" applyAlignment="1" applyProtection="1"/>
    <xf numFmtId="0" fontId="16" fillId="0" borderId="0" xfId="0" applyFont="1" applyBorder="1" applyProtection="1"/>
    <xf numFmtId="0" fontId="6" fillId="0" borderId="0" xfId="0" applyFont="1" applyProtection="1">
      <protection hidden="1"/>
    </xf>
    <xf numFmtId="0" fontId="8" fillId="0" borderId="0" xfId="0" applyFont="1" applyBorder="1" applyAlignment="1" applyProtection="1">
      <alignment horizontal="right"/>
      <protection hidden="1"/>
    </xf>
    <xf numFmtId="165" fontId="8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horizontal="left"/>
      <protection hidden="1"/>
    </xf>
    <xf numFmtId="0" fontId="6" fillId="0" borderId="0" xfId="0" applyFont="1" applyBorder="1" applyAlignment="1" applyProtection="1">
      <protection hidden="1"/>
    </xf>
    <xf numFmtId="0" fontId="14" fillId="0" borderId="0" xfId="0" applyFont="1" applyFill="1" applyBorder="1" applyProtection="1"/>
    <xf numFmtId="44" fontId="14" fillId="0" borderId="9" xfId="1" applyFont="1" applyFill="1" applyBorder="1" applyAlignment="1" applyProtection="1">
      <alignment horizontal="center"/>
    </xf>
    <xf numFmtId="0" fontId="6" fillId="0" borderId="0" xfId="0" applyFont="1" applyProtection="1">
      <protection locked="0" hidden="1"/>
    </xf>
    <xf numFmtId="43" fontId="22" fillId="4" borderId="40" xfId="12" applyNumberFormat="1" applyFont="1" applyFill="1" applyBorder="1" applyAlignment="1">
      <alignment vertical="center"/>
    </xf>
    <xf numFmtId="43" fontId="22" fillId="4" borderId="41" xfId="12" applyNumberFormat="1" applyFont="1" applyFill="1" applyBorder="1" applyAlignment="1">
      <alignment vertical="center"/>
    </xf>
    <xf numFmtId="43" fontId="22" fillId="4" borderId="42" xfId="12" applyNumberFormat="1" applyFont="1" applyFill="1" applyBorder="1" applyAlignment="1">
      <alignment vertical="center"/>
    </xf>
    <xf numFmtId="43" fontId="22" fillId="4" borderId="43" xfId="12" applyNumberFormat="1" applyFont="1" applyFill="1" applyBorder="1" applyAlignment="1">
      <alignment vertical="center"/>
    </xf>
    <xf numFmtId="0" fontId="27" fillId="6" borderId="16" xfId="0" applyFont="1" applyFill="1" applyBorder="1" applyAlignment="1" applyProtection="1">
      <alignment horizontal="center"/>
      <protection hidden="1"/>
    </xf>
    <xf numFmtId="44" fontId="15" fillId="4" borderId="16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</xf>
    <xf numFmtId="0" fontId="14" fillId="0" borderId="14" xfId="0" applyFont="1" applyFill="1" applyBorder="1" applyAlignment="1" applyProtection="1">
      <alignment horizontal="center"/>
    </xf>
    <xf numFmtId="0" fontId="14" fillId="0" borderId="15" xfId="0" applyFont="1" applyFill="1" applyBorder="1" applyAlignment="1" applyProtection="1">
      <alignment horizontal="center"/>
    </xf>
    <xf numFmtId="0" fontId="14" fillId="0" borderId="9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10" xfId="0" applyFont="1" applyFill="1" applyBorder="1" applyProtection="1"/>
    <xf numFmtId="0" fontId="4" fillId="0" borderId="0" xfId="0" quotePrefix="1" applyFont="1" applyFill="1" applyBorder="1" applyProtection="1"/>
    <xf numFmtId="0" fontId="0" fillId="0" borderId="44" xfId="0" applyBorder="1"/>
    <xf numFmtId="44" fontId="4" fillId="0" borderId="0" xfId="0" applyNumberFormat="1" applyFont="1" applyFill="1" applyBorder="1" applyProtection="1"/>
    <xf numFmtId="44" fontId="4" fillId="0" borderId="0" xfId="1" applyFont="1" applyFill="1" applyBorder="1" applyAlignment="1" applyProtection="1">
      <alignment horizontal="center"/>
    </xf>
    <xf numFmtId="44" fontId="4" fillId="0" borderId="9" xfId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center"/>
    </xf>
    <xf numFmtId="0" fontId="4" fillId="0" borderId="11" xfId="0" applyFont="1" applyFill="1" applyBorder="1" applyProtection="1"/>
    <xf numFmtId="0" fontId="4" fillId="0" borderId="12" xfId="0" quotePrefix="1" applyFont="1" applyFill="1" applyBorder="1" applyProtection="1"/>
    <xf numFmtId="44" fontId="4" fillId="0" borderId="12" xfId="1" applyFont="1" applyFill="1" applyBorder="1" applyAlignment="1" applyProtection="1">
      <alignment horizontal="center"/>
    </xf>
    <xf numFmtId="44" fontId="4" fillId="0" borderId="13" xfId="1" applyFont="1" applyFill="1" applyBorder="1" applyAlignment="1" applyProtection="1">
      <alignment horizontal="center"/>
    </xf>
    <xf numFmtId="0" fontId="4" fillId="0" borderId="9" xfId="0" applyFont="1" applyFill="1" applyBorder="1" applyProtection="1"/>
    <xf numFmtId="44" fontId="4" fillId="0" borderId="14" xfId="1" applyFont="1" applyFill="1" applyBorder="1" applyAlignment="1" applyProtection="1">
      <alignment horizontal="center"/>
    </xf>
    <xf numFmtId="43" fontId="22" fillId="4" borderId="42" xfId="15" applyNumberFormat="1" applyFont="1" applyFill="1" applyBorder="1" applyAlignment="1">
      <alignment vertical="center"/>
    </xf>
    <xf numFmtId="0" fontId="4" fillId="0" borderId="0" xfId="0" applyFont="1" applyProtection="1">
      <protection locked="0" hidden="1"/>
    </xf>
    <xf numFmtId="0" fontId="4" fillId="0" borderId="0" xfId="0" applyFont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Protection="1"/>
    <xf numFmtId="0" fontId="29" fillId="0" borderId="0" xfId="0" applyFont="1" applyBorder="1" applyAlignment="1" applyProtection="1">
      <alignment horizontal="right"/>
      <protection hidden="1"/>
    </xf>
    <xf numFmtId="165" fontId="29" fillId="0" borderId="0" xfId="0" applyNumberFormat="1" applyFont="1" applyAlignment="1" applyProtection="1">
      <alignment horizontal="center"/>
      <protection hidden="1"/>
    </xf>
    <xf numFmtId="0" fontId="30" fillId="0" borderId="0" xfId="0" applyFont="1" applyAlignme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Fill="1" applyAlignment="1" applyProtection="1">
      <alignment horizontal="center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Protection="1"/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protection hidden="1"/>
    </xf>
    <xf numFmtId="0" fontId="4" fillId="0" borderId="0" xfId="0" applyFont="1" applyBorder="1" applyProtection="1">
      <protection locked="0"/>
    </xf>
    <xf numFmtId="0" fontId="35" fillId="0" borderId="0" xfId="0" applyFont="1" applyProtection="1">
      <protection locked="0" hidden="1"/>
    </xf>
    <xf numFmtId="0" fontId="33" fillId="0" borderId="0" xfId="0" applyFont="1" applyBorder="1" applyAlignment="1" applyProtection="1">
      <alignment horizontal="left"/>
      <protection hidden="1"/>
    </xf>
    <xf numFmtId="0" fontId="33" fillId="0" borderId="0" xfId="0" applyFont="1" applyBorder="1" applyProtection="1">
      <protection hidden="1"/>
    </xf>
    <xf numFmtId="0" fontId="35" fillId="0" borderId="0" xfId="0" applyFont="1" applyProtection="1">
      <protection hidden="1"/>
    </xf>
    <xf numFmtId="0" fontId="33" fillId="0" borderId="0" xfId="0" applyFont="1" applyProtection="1">
      <protection hidden="1"/>
    </xf>
    <xf numFmtId="0" fontId="4" fillId="0" borderId="0" xfId="0" applyFont="1" applyProtection="1">
      <protection locked="0"/>
    </xf>
    <xf numFmtId="0" fontId="5" fillId="0" borderId="0" xfId="0" applyFon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</xf>
    <xf numFmtId="0" fontId="4" fillId="0" borderId="0" xfId="0" applyFont="1" applyAlignment="1" applyProtection="1">
      <alignment vertical="center"/>
    </xf>
    <xf numFmtId="0" fontId="14" fillId="0" borderId="0" xfId="0" applyFont="1" applyAlignment="1" applyProtection="1">
      <alignment vertical="center"/>
    </xf>
    <xf numFmtId="9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Protection="1"/>
    <xf numFmtId="0" fontId="38" fillId="0" borderId="0" xfId="0" applyFont="1" applyBorder="1" applyAlignment="1" applyProtection="1">
      <alignment vertical="center"/>
      <protection hidden="1"/>
    </xf>
    <xf numFmtId="44" fontId="39" fillId="0" borderId="0" xfId="0" applyNumberFormat="1" applyFont="1" applyFill="1" applyBorder="1" applyAlignment="1" applyProtection="1">
      <alignment vertical="center"/>
      <protection hidden="1"/>
    </xf>
    <xf numFmtId="44" fontId="39" fillId="0" borderId="0" xfId="0" applyNumberFormat="1" applyFont="1" applyBorder="1" applyAlignment="1" applyProtection="1">
      <alignment vertical="center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4" fillId="0" borderId="0" xfId="0" applyFont="1"/>
    <xf numFmtId="0" fontId="4" fillId="0" borderId="0" xfId="0" applyFont="1" applyBorder="1"/>
    <xf numFmtId="0" fontId="1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44" fontId="38" fillId="0" borderId="0" xfId="1" applyFont="1" applyBorder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0" fontId="33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/>
    <xf numFmtId="0" fontId="45" fillId="0" borderId="0" xfId="0" applyFont="1" applyBorder="1" applyProtection="1">
      <protection hidden="1"/>
    </xf>
    <xf numFmtId="0" fontId="4" fillId="0" borderId="0" xfId="0" applyFont="1" applyBorder="1" applyProtection="1">
      <protection locked="0" hidden="1"/>
    </xf>
    <xf numFmtId="0" fontId="43" fillId="0" borderId="0" xfId="0" applyFont="1" applyAlignment="1" applyProtection="1">
      <protection hidden="1"/>
    </xf>
    <xf numFmtId="0" fontId="4" fillId="0" borderId="0" xfId="0" applyFont="1" applyFill="1" applyBorder="1"/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6" fontId="29" fillId="4" borderId="5" xfId="0" applyNumberFormat="1" applyFont="1" applyFill="1" applyBorder="1" applyAlignment="1" applyProtection="1">
      <alignment horizontal="center" vertical="center"/>
      <protection hidden="1"/>
    </xf>
    <xf numFmtId="6" fontId="29" fillId="4" borderId="6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44" fontId="46" fillId="0" borderId="0" xfId="0" applyNumberFormat="1" applyFont="1" applyFill="1" applyBorder="1" applyAlignment="1" applyProtection="1">
      <alignment vertical="center"/>
      <protection hidden="1"/>
    </xf>
    <xf numFmtId="44" fontId="46" fillId="0" borderId="0" xfId="0" applyNumberFormat="1" applyFont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</xf>
    <xf numFmtId="167" fontId="0" fillId="0" borderId="0" xfId="0" applyNumberFormat="1"/>
    <xf numFmtId="167" fontId="0" fillId="0" borderId="44" xfId="0" applyNumberFormat="1" applyBorder="1"/>
    <xf numFmtId="43" fontId="22" fillId="4" borderId="42" xfId="15" applyFont="1" applyFill="1" applyBorder="1" applyAlignment="1">
      <alignment vertical="center"/>
    </xf>
    <xf numFmtId="43" fontId="22" fillId="4" borderId="43" xfId="15" applyFont="1" applyFill="1" applyBorder="1" applyAlignment="1">
      <alignment vertical="center"/>
    </xf>
    <xf numFmtId="0" fontId="33" fillId="0" borderId="0" xfId="0" applyFont="1" applyFill="1" applyBorder="1" applyAlignment="1" applyProtection="1">
      <alignment horizontal="left"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164" fontId="22" fillId="4" borderId="40" xfId="23" applyFont="1" applyFill="1" applyBorder="1" applyAlignment="1">
      <alignment vertical="center"/>
    </xf>
    <xf numFmtId="0" fontId="16" fillId="0" borderId="0" xfId="0" applyFont="1" applyBorder="1" applyAlignment="1" applyProtection="1"/>
    <xf numFmtId="0" fontId="16" fillId="0" borderId="0" xfId="0" applyFont="1" applyBorder="1" applyAlignment="1" applyProtection="1">
      <alignment horizontal="center"/>
    </xf>
    <xf numFmtId="0" fontId="16" fillId="0" borderId="51" xfId="0" applyFont="1" applyBorder="1" applyProtection="1"/>
    <xf numFmtId="0" fontId="16" fillId="0" borderId="52" xfId="0" applyFont="1" applyBorder="1" applyProtection="1"/>
    <xf numFmtId="0" fontId="16" fillId="0" borderId="53" xfId="0" applyFont="1" applyBorder="1" applyProtection="1"/>
    <xf numFmtId="0" fontId="17" fillId="0" borderId="54" xfId="0" applyFont="1" applyBorder="1" applyProtection="1"/>
    <xf numFmtId="0" fontId="16" fillId="0" borderId="55" xfId="0" applyFont="1" applyBorder="1" applyProtection="1"/>
    <xf numFmtId="0" fontId="16" fillId="0" borderId="54" xfId="0" applyFont="1" applyBorder="1" applyProtection="1"/>
    <xf numFmtId="0" fontId="16" fillId="0" borderId="56" xfId="0" applyFont="1" applyBorder="1" applyProtection="1"/>
    <xf numFmtId="0" fontId="16" fillId="0" borderId="57" xfId="0" applyFont="1" applyBorder="1" applyProtection="1"/>
    <xf numFmtId="0" fontId="16" fillId="0" borderId="58" xfId="0" applyFont="1" applyBorder="1" applyProtection="1"/>
    <xf numFmtId="0" fontId="17" fillId="0" borderId="51" xfId="0" applyFont="1" applyBorder="1" applyProtection="1"/>
    <xf numFmtId="0" fontId="49" fillId="9" borderId="0" xfId="0" applyFont="1" applyFill="1" applyBorder="1" applyAlignment="1" applyProtection="1">
      <alignment horizontal="center"/>
      <protection locked="0"/>
    </xf>
    <xf numFmtId="0" fontId="49" fillId="9" borderId="55" xfId="0" applyFont="1" applyFill="1" applyBorder="1" applyAlignment="1" applyProtection="1">
      <alignment horizontal="center"/>
      <protection locked="0"/>
    </xf>
    <xf numFmtId="0" fontId="4" fillId="4" borderId="0" xfId="0" applyFont="1" applyFill="1" applyProtection="1"/>
    <xf numFmtId="0" fontId="4" fillId="4" borderId="0" xfId="0" applyFont="1" applyFill="1" applyBorder="1" applyProtection="1"/>
    <xf numFmtId="9" fontId="4" fillId="0" borderId="0" xfId="13" applyFont="1" applyBorder="1" applyProtection="1"/>
    <xf numFmtId="0" fontId="38" fillId="0" borderId="0" xfId="0" applyFont="1" applyBorder="1" applyAlignment="1" applyProtection="1">
      <alignment horizontal="right"/>
    </xf>
    <xf numFmtId="14" fontId="50" fillId="11" borderId="0" xfId="0" applyNumberFormat="1" applyFont="1" applyFill="1" applyBorder="1" applyAlignment="1" applyProtection="1">
      <alignment horizontal="center" vertical="center"/>
      <protection locked="0"/>
    </xf>
    <xf numFmtId="0" fontId="51" fillId="9" borderId="0" xfId="0" applyFont="1" applyFill="1" applyBorder="1" applyAlignment="1" applyProtection="1">
      <alignment horizontal="center" vertical="center"/>
      <protection hidden="1"/>
    </xf>
    <xf numFmtId="0" fontId="37" fillId="6" borderId="0" xfId="0" applyFont="1" applyFill="1" applyBorder="1" applyAlignment="1" applyProtection="1">
      <alignment horizontal="left"/>
      <protection hidden="1"/>
    </xf>
    <xf numFmtId="0" fontId="37" fillId="6" borderId="0" xfId="0" applyFont="1" applyFill="1" applyBorder="1" applyAlignment="1" applyProtection="1">
      <alignment horizontal="center"/>
      <protection hidden="1"/>
    </xf>
    <xf numFmtId="0" fontId="37" fillId="6" borderId="0" xfId="0" applyFont="1" applyFill="1" applyBorder="1" applyAlignment="1" applyProtection="1">
      <alignment vertical="center"/>
      <protection hidden="1"/>
    </xf>
    <xf numFmtId="44" fontId="40" fillId="0" borderId="0" xfId="0" applyNumberFormat="1" applyFont="1" applyFill="1" applyBorder="1" applyAlignment="1" applyProtection="1">
      <alignment vertical="center"/>
      <protection hidden="1"/>
    </xf>
    <xf numFmtId="44" fontId="37" fillId="7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</xf>
    <xf numFmtId="44" fontId="37" fillId="8" borderId="0" xfId="0" applyNumberFormat="1" applyFont="1" applyFill="1" applyBorder="1" applyAlignment="1" applyProtection="1">
      <alignment vertical="center"/>
      <protection hidden="1"/>
    </xf>
    <xf numFmtId="0" fontId="38" fillId="0" borderId="0" xfId="0" applyFont="1" applyBorder="1" applyProtection="1"/>
    <xf numFmtId="44" fontId="38" fillId="0" borderId="45" xfId="1" applyFont="1" applyBorder="1" applyAlignment="1" applyProtection="1">
      <alignment vertical="center"/>
      <protection hidden="1"/>
    </xf>
    <xf numFmtId="44" fontId="38" fillId="0" borderId="46" xfId="1" applyFont="1" applyBorder="1" applyAlignment="1" applyProtection="1">
      <alignment vertical="center"/>
      <protection hidden="1"/>
    </xf>
    <xf numFmtId="44" fontId="38" fillId="0" borderId="47" xfId="1" applyFont="1" applyBorder="1" applyAlignment="1" applyProtection="1">
      <alignment vertical="center"/>
      <protection hidden="1"/>
    </xf>
    <xf numFmtId="44" fontId="38" fillId="0" borderId="48" xfId="1" applyFont="1" applyBorder="1" applyAlignment="1" applyProtection="1">
      <alignment vertical="center"/>
      <protection hidden="1"/>
    </xf>
    <xf numFmtId="44" fontId="38" fillId="0" borderId="49" xfId="1" applyFont="1" applyBorder="1" applyAlignment="1" applyProtection="1">
      <alignment vertical="center"/>
      <protection hidden="1"/>
    </xf>
    <xf numFmtId="44" fontId="38" fillId="0" borderId="50" xfId="1" applyFont="1" applyBorder="1" applyAlignment="1" applyProtection="1">
      <alignment vertical="center"/>
      <protection hidden="1"/>
    </xf>
    <xf numFmtId="44" fontId="39" fillId="0" borderId="45" xfId="0" applyNumberFormat="1" applyFont="1" applyBorder="1" applyAlignment="1" applyProtection="1">
      <alignment vertical="center"/>
      <protection hidden="1"/>
    </xf>
    <xf numFmtId="44" fontId="39" fillId="0" borderId="46" xfId="0" applyNumberFormat="1" applyFont="1" applyBorder="1" applyAlignment="1" applyProtection="1">
      <alignment vertical="center"/>
      <protection hidden="1"/>
    </xf>
    <xf numFmtId="44" fontId="39" fillId="0" borderId="47" xfId="0" applyNumberFormat="1" applyFont="1" applyBorder="1" applyAlignment="1" applyProtection="1">
      <alignment vertical="center"/>
      <protection hidden="1"/>
    </xf>
    <xf numFmtId="44" fontId="39" fillId="0" borderId="59" xfId="0" applyNumberFormat="1" applyFont="1" applyFill="1" applyBorder="1" applyAlignment="1" applyProtection="1">
      <alignment vertical="center"/>
      <protection hidden="1"/>
    </xf>
    <xf numFmtId="44" fontId="39" fillId="0" borderId="60" xfId="0" applyNumberFormat="1" applyFont="1" applyFill="1" applyBorder="1" applyAlignment="1" applyProtection="1">
      <alignment vertical="center"/>
      <protection hidden="1"/>
    </xf>
    <xf numFmtId="44" fontId="39" fillId="0" borderId="59" xfId="0" applyNumberFormat="1" applyFont="1" applyBorder="1" applyAlignment="1" applyProtection="1">
      <alignment vertical="center"/>
      <protection hidden="1"/>
    </xf>
    <xf numFmtId="44" fontId="39" fillId="0" borderId="60" xfId="0" applyNumberFormat="1" applyFont="1" applyBorder="1" applyAlignment="1" applyProtection="1">
      <alignment vertical="center"/>
      <protection hidden="1"/>
    </xf>
    <xf numFmtId="44" fontId="40" fillId="0" borderId="59" xfId="0" applyNumberFormat="1" applyFont="1" applyFill="1" applyBorder="1" applyAlignment="1" applyProtection="1">
      <alignment vertical="center"/>
      <protection hidden="1"/>
    </xf>
    <xf numFmtId="44" fontId="40" fillId="0" borderId="60" xfId="0" applyNumberFormat="1" applyFont="1" applyFill="1" applyBorder="1" applyAlignment="1" applyProtection="1">
      <alignment vertical="center"/>
      <protection hidden="1"/>
    </xf>
    <xf numFmtId="44" fontId="37" fillId="7" borderId="48" xfId="0" applyNumberFormat="1" applyFont="1" applyFill="1" applyBorder="1" applyAlignment="1" applyProtection="1">
      <alignment vertical="center"/>
      <protection hidden="1"/>
    </xf>
    <xf numFmtId="44" fontId="37" fillId="7" borderId="49" xfId="0" applyNumberFormat="1" applyFont="1" applyFill="1" applyBorder="1" applyAlignment="1" applyProtection="1">
      <alignment vertical="center"/>
      <protection hidden="1"/>
    </xf>
    <xf numFmtId="44" fontId="37" fillId="7" borderId="50" xfId="0" applyNumberFormat="1" applyFont="1" applyFill="1" applyBorder="1" applyAlignment="1" applyProtection="1">
      <alignment vertical="center"/>
      <protection hidden="1"/>
    </xf>
    <xf numFmtId="44" fontId="39" fillId="0" borderId="45" xfId="0" applyNumberFormat="1" applyFont="1" applyFill="1" applyBorder="1" applyAlignment="1" applyProtection="1">
      <alignment vertical="center"/>
      <protection hidden="1"/>
    </xf>
    <xf numFmtId="44" fontId="39" fillId="0" borderId="46" xfId="0" applyNumberFormat="1" applyFont="1" applyFill="1" applyBorder="1" applyAlignment="1" applyProtection="1">
      <alignment vertical="center"/>
      <protection hidden="1"/>
    </xf>
    <xf numFmtId="44" fontId="39" fillId="0" borderId="47" xfId="0" applyNumberFormat="1" applyFont="1" applyFill="1" applyBorder="1" applyAlignment="1" applyProtection="1">
      <alignment vertical="center"/>
      <protection hidden="1"/>
    </xf>
    <xf numFmtId="44" fontId="37" fillId="8" borderId="59" xfId="0" applyNumberFormat="1" applyFont="1" applyFill="1" applyBorder="1" applyAlignment="1" applyProtection="1">
      <alignment vertical="center"/>
      <protection hidden="1"/>
    </xf>
    <xf numFmtId="44" fontId="37" fillId="8" borderId="60" xfId="0" applyNumberFormat="1" applyFont="1" applyFill="1" applyBorder="1" applyAlignment="1" applyProtection="1">
      <alignment vertical="center"/>
      <protection hidden="1"/>
    </xf>
    <xf numFmtId="0" fontId="41" fillId="6" borderId="0" xfId="0" applyFont="1" applyFill="1" applyBorder="1" applyAlignment="1" applyProtection="1">
      <alignment horizontal="left"/>
      <protection hidden="1"/>
    </xf>
    <xf numFmtId="0" fontId="37" fillId="6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Border="1"/>
    <xf numFmtId="166" fontId="34" fillId="0" borderId="0" xfId="0" applyNumberFormat="1" applyFont="1" applyBorder="1" applyAlignment="1" applyProtection="1">
      <protection hidden="1"/>
    </xf>
    <xf numFmtId="166" fontId="34" fillId="0" borderId="0" xfId="0" applyNumberFormat="1" applyFont="1" applyAlignment="1" applyProtection="1">
      <protection hidden="1"/>
    </xf>
    <xf numFmtId="166" fontId="4" fillId="0" borderId="0" xfId="0" applyNumberFormat="1" applyFont="1" applyBorder="1" applyAlignment="1" applyProtection="1">
      <protection hidden="1"/>
    </xf>
    <xf numFmtId="166" fontId="4" fillId="0" borderId="0" xfId="0" applyNumberFormat="1" applyFont="1" applyAlignment="1" applyProtection="1">
      <protection hidden="1"/>
    </xf>
    <xf numFmtId="0" fontId="36" fillId="6" borderId="0" xfId="0" applyFont="1" applyFill="1" applyBorder="1" applyAlignment="1" applyProtection="1">
      <alignment horizontal="left"/>
      <protection hidden="1"/>
    </xf>
    <xf numFmtId="0" fontId="36" fillId="6" borderId="0" xfId="0" applyFont="1" applyFill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44" fontId="47" fillId="0" borderId="0" xfId="0" applyNumberFormat="1" applyFont="1" applyFill="1" applyBorder="1" applyAlignment="1" applyProtection="1">
      <alignment vertical="center"/>
      <protection hidden="1"/>
    </xf>
    <xf numFmtId="0" fontId="29" fillId="0" borderId="0" xfId="0" applyFont="1" applyBorder="1"/>
    <xf numFmtId="44" fontId="29" fillId="0" borderId="45" xfId="1" applyFont="1" applyBorder="1" applyAlignment="1" applyProtection="1">
      <alignment vertical="center"/>
      <protection hidden="1"/>
    </xf>
    <xf numFmtId="44" fontId="29" fillId="0" borderId="46" xfId="1" applyFont="1" applyBorder="1" applyAlignment="1" applyProtection="1">
      <alignment vertical="center"/>
      <protection hidden="1"/>
    </xf>
    <xf numFmtId="44" fontId="29" fillId="0" borderId="47" xfId="1" applyFont="1" applyBorder="1" applyAlignment="1" applyProtection="1">
      <alignment vertical="center"/>
      <protection hidden="1"/>
    </xf>
    <xf numFmtId="44" fontId="29" fillId="0" borderId="48" xfId="1" applyFont="1" applyBorder="1" applyAlignment="1" applyProtection="1">
      <alignment vertical="center"/>
      <protection hidden="1"/>
    </xf>
    <xf numFmtId="44" fontId="29" fillId="0" borderId="49" xfId="1" applyFont="1" applyBorder="1" applyAlignment="1" applyProtection="1">
      <alignment vertical="center"/>
      <protection hidden="1"/>
    </xf>
    <xf numFmtId="44" fontId="29" fillId="0" borderId="50" xfId="1" applyFont="1" applyBorder="1" applyAlignment="1" applyProtection="1">
      <alignment vertical="center"/>
      <protection hidden="1"/>
    </xf>
    <xf numFmtId="44" fontId="46" fillId="0" borderId="45" xfId="0" applyNumberFormat="1" applyFont="1" applyBorder="1" applyAlignment="1" applyProtection="1">
      <alignment vertical="center"/>
      <protection hidden="1"/>
    </xf>
    <xf numFmtId="44" fontId="46" fillId="0" borderId="46" xfId="0" applyNumberFormat="1" applyFont="1" applyBorder="1" applyAlignment="1" applyProtection="1">
      <alignment vertical="center"/>
      <protection hidden="1"/>
    </xf>
    <xf numFmtId="44" fontId="46" fillId="0" borderId="47" xfId="0" applyNumberFormat="1" applyFont="1" applyBorder="1" applyAlignment="1" applyProtection="1">
      <alignment vertical="center"/>
      <protection hidden="1"/>
    </xf>
    <xf numFmtId="44" fontId="46" fillId="0" borderId="59" xfId="0" applyNumberFormat="1" applyFont="1" applyFill="1" applyBorder="1" applyAlignment="1" applyProtection="1">
      <alignment vertical="center"/>
      <protection hidden="1"/>
    </xf>
    <xf numFmtId="44" fontId="46" fillId="0" borderId="60" xfId="0" applyNumberFormat="1" applyFont="1" applyFill="1" applyBorder="1" applyAlignment="1" applyProtection="1">
      <alignment vertical="center"/>
      <protection hidden="1"/>
    </xf>
    <xf numFmtId="44" fontId="46" fillId="0" borderId="59" xfId="0" applyNumberFormat="1" applyFont="1" applyBorder="1" applyAlignment="1" applyProtection="1">
      <alignment vertical="center"/>
      <protection hidden="1"/>
    </xf>
    <xf numFmtId="44" fontId="46" fillId="0" borderId="60" xfId="0" applyNumberFormat="1" applyFont="1" applyBorder="1" applyAlignment="1" applyProtection="1">
      <alignment vertical="center"/>
      <protection hidden="1"/>
    </xf>
    <xf numFmtId="44" fontId="47" fillId="0" borderId="59" xfId="0" applyNumberFormat="1" applyFont="1" applyFill="1" applyBorder="1" applyAlignment="1" applyProtection="1">
      <alignment vertical="center"/>
      <protection hidden="1"/>
    </xf>
    <xf numFmtId="44" fontId="47" fillId="0" borderId="60" xfId="0" applyNumberFormat="1" applyFont="1" applyFill="1" applyBorder="1" applyAlignment="1" applyProtection="1">
      <alignment vertical="center"/>
      <protection hidden="1"/>
    </xf>
    <xf numFmtId="44" fontId="36" fillId="7" borderId="48" xfId="0" applyNumberFormat="1" applyFont="1" applyFill="1" applyBorder="1" applyAlignment="1" applyProtection="1">
      <alignment vertical="center"/>
      <protection hidden="1"/>
    </xf>
    <xf numFmtId="44" fontId="36" fillId="7" borderId="49" xfId="0" applyNumberFormat="1" applyFont="1" applyFill="1" applyBorder="1" applyAlignment="1" applyProtection="1">
      <alignment vertical="center"/>
      <protection hidden="1"/>
    </xf>
    <xf numFmtId="44" fontId="36" fillId="7" borderId="50" xfId="0" applyNumberFormat="1" applyFont="1" applyFill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alignment horizontal="center"/>
    </xf>
    <xf numFmtId="0" fontId="49" fillId="9" borderId="0" xfId="0" applyFont="1" applyFill="1" applyBorder="1" applyAlignment="1" applyProtection="1">
      <alignment horizontal="center"/>
      <protection locked="0"/>
    </xf>
    <xf numFmtId="0" fontId="49" fillId="9" borderId="55" xfId="0" applyFont="1" applyFill="1" applyBorder="1" applyAlignment="1" applyProtection="1">
      <alignment horizontal="center"/>
      <protection locked="0"/>
    </xf>
    <xf numFmtId="0" fontId="41" fillId="6" borderId="49" xfId="0" applyFont="1" applyFill="1" applyBorder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 wrapText="1"/>
      <protection hidden="1"/>
    </xf>
    <xf numFmtId="0" fontId="33" fillId="0" borderId="0" xfId="0" applyFont="1" applyFill="1" applyBorder="1" applyAlignment="1" applyProtection="1">
      <alignment horizontal="left"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36" fillId="9" borderId="0" xfId="0" applyFont="1" applyFill="1" applyBorder="1" applyAlignment="1" applyProtection="1">
      <alignment horizontal="center" vertical="center"/>
      <protection hidden="1"/>
    </xf>
    <xf numFmtId="166" fontId="34" fillId="0" borderId="0" xfId="0" applyNumberFormat="1" applyFont="1" applyBorder="1" applyAlignment="1" applyProtection="1">
      <alignment horizontal="left" indent="4"/>
      <protection hidden="1"/>
    </xf>
    <xf numFmtId="166" fontId="34" fillId="0" borderId="0" xfId="0" applyNumberFormat="1" applyFont="1" applyAlignment="1" applyProtection="1">
      <alignment horizontal="left" indent="4"/>
      <protection hidden="1"/>
    </xf>
    <xf numFmtId="0" fontId="34" fillId="0" borderId="0" xfId="0" applyFont="1" applyBorder="1" applyAlignment="1" applyProtection="1">
      <alignment horizontal="center"/>
      <protection hidden="1"/>
    </xf>
    <xf numFmtId="0" fontId="41" fillId="1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9" fontId="33" fillId="0" borderId="0" xfId="7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left" vertical="center" wrapText="1"/>
      <protection hidden="1"/>
    </xf>
    <xf numFmtId="9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>
      <alignment horizontal="left" vertical="center" wrapText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Alignment="1" applyProtection="1">
      <alignment horizontal="center" vertical="top" wrapText="1"/>
      <protection hidden="1"/>
    </xf>
    <xf numFmtId="0" fontId="37" fillId="6" borderId="49" xfId="0" applyFont="1" applyFill="1" applyBorder="1" applyAlignment="1" applyProtection="1">
      <alignment horizontal="center" vertical="center"/>
      <protection hidden="1"/>
    </xf>
    <xf numFmtId="166" fontId="34" fillId="0" borderId="0" xfId="0" applyNumberFormat="1" applyFont="1" applyBorder="1" applyAlignment="1" applyProtection="1">
      <alignment horizontal="center"/>
      <protection hidden="1"/>
    </xf>
    <xf numFmtId="166" fontId="34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wrapText="1"/>
      <protection hidden="1"/>
    </xf>
    <xf numFmtId="0" fontId="37" fillId="6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center" vertical="center" wrapText="1" shrinkToFi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left" vertical="center"/>
    </xf>
    <xf numFmtId="9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center"/>
      <protection hidden="1"/>
    </xf>
    <xf numFmtId="6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top"/>
      <protection hidden="1"/>
    </xf>
    <xf numFmtId="0" fontId="38" fillId="0" borderId="0" xfId="0" applyFont="1" applyBorder="1" applyAlignment="1" applyProtection="1">
      <alignment horizontal="right" vertical="top" wrapText="1"/>
    </xf>
    <xf numFmtId="0" fontId="38" fillId="0" borderId="61" xfId="0" applyFont="1" applyBorder="1" applyAlignment="1" applyProtection="1">
      <alignment horizontal="right" vertical="top" wrapText="1"/>
    </xf>
    <xf numFmtId="0" fontId="36" fillId="6" borderId="49" xfId="0" applyFont="1" applyFill="1" applyBorder="1" applyAlignment="1" applyProtection="1">
      <alignment horizontal="center" vertical="center"/>
      <protection hidden="1"/>
    </xf>
    <xf numFmtId="6" fontId="29" fillId="4" borderId="18" xfId="0" applyNumberFormat="1" applyFont="1" applyFill="1" applyBorder="1" applyAlignment="1" applyProtection="1">
      <alignment horizontal="center" vertical="center"/>
      <protection hidden="1"/>
    </xf>
    <xf numFmtId="6" fontId="29" fillId="4" borderId="26" xfId="0" applyNumberFormat="1" applyFont="1" applyFill="1" applyBorder="1" applyAlignment="1" applyProtection="1">
      <alignment horizontal="center" vertical="center"/>
      <protection hidden="1"/>
    </xf>
    <xf numFmtId="0" fontId="29" fillId="4" borderId="29" xfId="0" applyFont="1" applyFill="1" applyBorder="1" applyAlignment="1" applyProtection="1">
      <alignment horizontal="center" vertical="center"/>
      <protection hidden="1"/>
    </xf>
    <xf numFmtId="0" fontId="29" fillId="4" borderId="30" xfId="0" applyFont="1" applyFill="1" applyBorder="1" applyAlignment="1" applyProtection="1">
      <alignment horizontal="center" vertical="center"/>
      <protection hidden="1"/>
    </xf>
    <xf numFmtId="0" fontId="29" fillId="4" borderId="19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166" fontId="4" fillId="0" borderId="0" xfId="0" applyNumberFormat="1" applyFont="1" applyBorder="1" applyAlignment="1" applyProtection="1">
      <alignment horizontal="center"/>
      <protection hidden="1"/>
    </xf>
    <xf numFmtId="166" fontId="4" fillId="0" borderId="0" xfId="0" applyNumberFormat="1" applyFont="1" applyAlignment="1" applyProtection="1">
      <alignment horizontal="center"/>
      <protection hidden="1"/>
    </xf>
    <xf numFmtId="0" fontId="32" fillId="0" borderId="0" xfId="0" applyFont="1" applyBorder="1" applyAlignment="1" applyProtection="1">
      <alignment horizontal="center"/>
      <protection hidden="1"/>
    </xf>
    <xf numFmtId="0" fontId="29" fillId="4" borderId="20" xfId="0" applyFont="1" applyFill="1" applyBorder="1" applyAlignment="1" applyProtection="1">
      <alignment horizontal="center" vertical="center"/>
      <protection hidden="1"/>
    </xf>
    <xf numFmtId="0" fontId="29" fillId="4" borderId="21" xfId="0" applyFont="1" applyFill="1" applyBorder="1" applyAlignment="1" applyProtection="1">
      <alignment horizontal="center" vertical="center"/>
      <protection hidden="1"/>
    </xf>
    <xf numFmtId="6" fontId="29" fillId="4" borderId="17" xfId="0" applyNumberFormat="1" applyFont="1" applyFill="1" applyBorder="1" applyAlignment="1" applyProtection="1">
      <alignment horizontal="center" vertical="center"/>
      <protection hidden="1"/>
    </xf>
    <xf numFmtId="6" fontId="29" fillId="4" borderId="31" xfId="0" applyNumberFormat="1" applyFont="1" applyFill="1" applyBorder="1" applyAlignment="1" applyProtection="1">
      <alignment horizontal="center" vertical="center"/>
      <protection hidden="1"/>
    </xf>
    <xf numFmtId="9" fontId="4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>
      <alignment horizontal="left" vertical="center" wrapText="1"/>
    </xf>
    <xf numFmtId="0" fontId="36" fillId="6" borderId="19" xfId="0" applyFont="1" applyFill="1" applyBorder="1" applyAlignment="1" applyProtection="1">
      <alignment horizontal="center" vertical="center"/>
      <protection hidden="1"/>
    </xf>
    <xf numFmtId="0" fontId="36" fillId="6" borderId="1" xfId="0" applyFont="1" applyFill="1" applyBorder="1" applyAlignment="1" applyProtection="1">
      <alignment horizontal="center" vertical="center"/>
      <protection hidden="1"/>
    </xf>
    <xf numFmtId="0" fontId="36" fillId="6" borderId="20" xfId="0" applyFont="1" applyFill="1" applyBorder="1" applyAlignment="1" applyProtection="1">
      <alignment horizontal="center" vertical="center"/>
      <protection hidden="1"/>
    </xf>
    <xf numFmtId="0" fontId="36" fillId="6" borderId="21" xfId="0" applyFont="1" applyFill="1" applyBorder="1" applyAlignment="1" applyProtection="1">
      <alignment horizontal="center" vertical="center"/>
      <protection hidden="1"/>
    </xf>
    <xf numFmtId="0" fontId="29" fillId="0" borderId="19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6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29" fillId="0" borderId="21" xfId="0" applyFont="1" applyBorder="1" applyAlignment="1" applyProtection="1">
      <alignment horizontal="center" vertical="center" wrapText="1"/>
      <protection hidden="1"/>
    </xf>
    <xf numFmtId="0" fontId="29" fillId="0" borderId="22" xfId="0" applyFont="1" applyBorder="1" applyAlignment="1" applyProtection="1">
      <alignment horizontal="center" vertical="center" wrapText="1"/>
      <protection hidden="1"/>
    </xf>
    <xf numFmtId="0" fontId="36" fillId="6" borderId="23" xfId="0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horizontal="center" vertical="center"/>
      <protection hidden="1"/>
    </xf>
    <xf numFmtId="0" fontId="36" fillId="6" borderId="25" xfId="0" applyFont="1" applyFill="1" applyBorder="1" applyAlignment="1" applyProtection="1">
      <alignment horizontal="center" vertical="center"/>
      <protection hidden="1"/>
    </xf>
    <xf numFmtId="0" fontId="36" fillId="6" borderId="22" xfId="0" applyFont="1" applyFill="1" applyBorder="1" applyAlignment="1" applyProtection="1">
      <alignment horizontal="center" vertical="center"/>
      <protection hidden="1"/>
    </xf>
    <xf numFmtId="0" fontId="36" fillId="6" borderId="6" xfId="0" applyFont="1" applyFill="1" applyBorder="1" applyAlignment="1" applyProtection="1">
      <alignment horizontal="center" vertical="center"/>
      <protection hidden="1"/>
    </xf>
    <xf numFmtId="6" fontId="29" fillId="4" borderId="27" xfId="0" applyNumberFormat="1" applyFont="1" applyFill="1" applyBorder="1" applyAlignment="1" applyProtection="1">
      <alignment horizontal="center" vertical="center"/>
      <protection hidden="1"/>
    </xf>
    <xf numFmtId="6" fontId="29" fillId="4" borderId="28" xfId="0" applyNumberFormat="1" applyFont="1" applyFill="1" applyBorder="1" applyAlignment="1" applyProtection="1">
      <alignment horizontal="center" vertical="center"/>
      <protection hidden="1"/>
    </xf>
    <xf numFmtId="6" fontId="29" fillId="4" borderId="32" xfId="0" applyNumberFormat="1" applyFont="1" applyFill="1" applyBorder="1" applyAlignment="1" applyProtection="1">
      <alignment horizontal="center" vertical="center"/>
      <protection hidden="1"/>
    </xf>
    <xf numFmtId="6" fontId="29" fillId="4" borderId="33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166" fontId="6" fillId="0" borderId="0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0" xfId="0" applyFont="1" applyAlignment="1">
      <alignment horizontal="center" wrapText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3" xfId="0" applyFont="1" applyBorder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/>
      <protection hidden="1"/>
    </xf>
    <xf numFmtId="44" fontId="15" fillId="4" borderId="34" xfId="0" applyNumberFormat="1" applyFont="1" applyFill="1" applyBorder="1" applyAlignment="1" applyProtection="1">
      <alignment horizontal="left" vertical="center"/>
      <protection hidden="1"/>
    </xf>
    <xf numFmtId="44" fontId="15" fillId="4" borderId="35" xfId="0" applyNumberFormat="1" applyFont="1" applyFill="1" applyBorder="1" applyAlignment="1" applyProtection="1">
      <alignment horizontal="left" vertical="center"/>
      <protection hidden="1"/>
    </xf>
    <xf numFmtId="0" fontId="26" fillId="6" borderId="34" xfId="0" applyFont="1" applyFill="1" applyBorder="1" applyAlignment="1" applyProtection="1">
      <alignment horizontal="center"/>
      <protection hidden="1"/>
    </xf>
    <xf numFmtId="0" fontId="26" fillId="6" borderId="35" xfId="0" applyFont="1" applyFill="1" applyBorder="1" applyAlignment="1" applyProtection="1">
      <alignment horizontal="center"/>
      <protection hidden="1"/>
    </xf>
    <xf numFmtId="0" fontId="26" fillId="7" borderId="34" xfId="0" applyFont="1" applyFill="1" applyBorder="1" applyAlignment="1" applyProtection="1">
      <alignment horizontal="center" vertical="center"/>
      <protection hidden="1"/>
    </xf>
    <xf numFmtId="0" fontId="26" fillId="7" borderId="36" xfId="0" applyFont="1" applyFill="1" applyBorder="1" applyAlignment="1" applyProtection="1">
      <alignment horizontal="center" vertical="center"/>
      <protection hidden="1"/>
    </xf>
    <xf numFmtId="0" fontId="26" fillId="7" borderId="35" xfId="0" applyFont="1" applyFill="1" applyBorder="1" applyAlignment="1" applyProtection="1">
      <alignment horizontal="center" vertical="center"/>
      <protection hidden="1"/>
    </xf>
    <xf numFmtId="0" fontId="23" fillId="5" borderId="10" xfId="0" applyFont="1" applyFill="1" applyBorder="1" applyAlignment="1" applyProtection="1">
      <alignment horizontal="center"/>
    </xf>
    <xf numFmtId="0" fontId="23" fillId="5" borderId="0" xfId="0" applyFont="1" applyFill="1" applyBorder="1" applyAlignment="1" applyProtection="1">
      <alignment horizontal="center"/>
    </xf>
    <xf numFmtId="0" fontId="12" fillId="3" borderId="37" xfId="0" applyFont="1" applyFill="1" applyBorder="1" applyAlignment="1" applyProtection="1">
      <alignment horizontal="center"/>
    </xf>
    <xf numFmtId="0" fontId="12" fillId="3" borderId="38" xfId="0" applyFont="1" applyFill="1" applyBorder="1" applyAlignment="1" applyProtection="1">
      <alignment horizontal="center"/>
    </xf>
    <xf numFmtId="0" fontId="12" fillId="3" borderId="39" xfId="0" applyFont="1" applyFill="1" applyBorder="1" applyAlignment="1" applyProtection="1">
      <alignment horizontal="center"/>
    </xf>
    <xf numFmtId="0" fontId="12" fillId="0" borderId="1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9" xfId="0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14" xfId="0" applyFont="1" applyFill="1" applyBorder="1" applyAlignment="1" applyProtection="1">
      <alignment horizontal="center"/>
    </xf>
    <xf numFmtId="0" fontId="14" fillId="0" borderId="15" xfId="0" applyFont="1" applyFill="1" applyBorder="1" applyAlignment="1" applyProtection="1">
      <alignment horizontal="center"/>
    </xf>
    <xf numFmtId="0" fontId="14" fillId="0" borderId="9" xfId="0" applyFont="1" applyFill="1" applyBorder="1" applyAlignment="1" applyProtection="1">
      <alignment horizontal="center"/>
    </xf>
  </cellXfs>
  <cellStyles count="24">
    <cellStyle name="Comma" xfId="23" builtinId="3"/>
    <cellStyle name="Comma 2" xfId="6" xr:uid="{00000000-0005-0000-0000-000000000000}"/>
    <cellStyle name="Comma 3" xfId="9" xr:uid="{00000000-0005-0000-0000-000001000000}"/>
    <cellStyle name="Comma 4" xfId="12" xr:uid="{00000000-0005-0000-0000-000002000000}"/>
    <cellStyle name="Comma 5" xfId="15" xr:uid="{00000000-0005-0000-0000-000003000000}"/>
    <cellStyle name="Currency" xfId="1" builtinId="4"/>
    <cellStyle name="Currency 2" xfId="3" xr:uid="{00000000-0005-0000-0000-000004000000}"/>
    <cellStyle name="Currency 3" xfId="10" xr:uid="{00000000-0005-0000-0000-000005000000}"/>
    <cellStyle name="Followed Hyperlink" xfId="18" builtinId="9" hidden="1"/>
    <cellStyle name="Followed Hyperlink" xfId="20" builtinId="9" hidden="1"/>
    <cellStyle name="Followed Hyperlink" xfId="22" builtinId="9" hidden="1"/>
    <cellStyle name="Hyperlink" xfId="17" builtinId="8" hidden="1"/>
    <cellStyle name="Hyperlink" xfId="19" builtinId="8" hidden="1"/>
    <cellStyle name="Hyperlink" xfId="21" builtinId="8" hidden="1"/>
    <cellStyle name="Normal" xfId="0" builtinId="0"/>
    <cellStyle name="Normal 2" xfId="5" xr:uid="{00000000-0005-0000-0000-00000F000000}"/>
    <cellStyle name="Normal 3" xfId="2" xr:uid="{00000000-0005-0000-0000-000010000000}"/>
    <cellStyle name="Normal 4" xfId="8" xr:uid="{00000000-0005-0000-0000-000011000000}"/>
    <cellStyle name="Normal 5" xfId="11" xr:uid="{00000000-0005-0000-0000-000012000000}"/>
    <cellStyle name="Normal 6" xfId="14" xr:uid="{00000000-0005-0000-0000-000013000000}"/>
    <cellStyle name="Percent" xfId="7" builtinId="5"/>
    <cellStyle name="Percent 2" xfId="4" xr:uid="{00000000-0005-0000-0000-000014000000}"/>
    <cellStyle name="Percent 3" xfId="13" xr:uid="{00000000-0005-0000-0000-000015000000}"/>
    <cellStyle name="Percent 4" xfId="16" xr:uid="{00000000-0005-0000-0000-000016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652AE"/>
      <color rgb="FF0F2460"/>
      <color rgb="FF491D8B"/>
      <color rgb="FF005D5D"/>
      <color rgb="FF066027"/>
      <color rgb="FF8A2900"/>
      <color rgb="FF740937"/>
      <color rgb="FFF1EFEB"/>
      <color rgb="FF0D1846"/>
      <color rgb="FF0079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I$22"/>
</file>

<file path=xl/ctrlProps/ctrlProp10.xml><?xml version="1.0" encoding="utf-8"?>
<formControlPr xmlns="http://schemas.microsoft.com/office/spreadsheetml/2009/9/main" objectType="CheckBox" checked="Checked" fmlaLink="$I$24"/>
</file>

<file path=xl/ctrlProps/ctrlProp11.xml><?xml version="1.0" encoding="utf-8"?>
<formControlPr xmlns="http://schemas.microsoft.com/office/spreadsheetml/2009/9/main" objectType="CheckBox" checked="Checked" fmlaLink="$I$21"/>
</file>

<file path=xl/ctrlProps/ctrlProp12.xml><?xml version="1.0" encoding="utf-8"?>
<formControlPr xmlns="http://schemas.microsoft.com/office/spreadsheetml/2009/9/main" objectType="CheckBox" checked="Checked" fmlaLink="$I$23"/>
</file>

<file path=xl/ctrlProps/ctrlProp2.xml><?xml version="1.0" encoding="utf-8"?>
<formControlPr xmlns="http://schemas.microsoft.com/office/spreadsheetml/2009/9/main" objectType="CheckBox" fmlaLink="$I$22"/>
</file>

<file path=xl/ctrlProps/ctrlProp3.xml><?xml version="1.0" encoding="utf-8"?>
<formControlPr xmlns="http://schemas.microsoft.com/office/spreadsheetml/2009/9/main" objectType="CheckBox" fmlaLink="$I$22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fmlaLink="$I$21"/>
</file>

<file path=xl/ctrlProps/ctrlProp6.xml><?xml version="1.0" encoding="utf-8"?>
<formControlPr xmlns="http://schemas.microsoft.com/office/spreadsheetml/2009/9/main" objectType="CheckBox" fmlaLink="$I$23"/>
</file>

<file path=xl/ctrlProps/ctrlProp7.xml><?xml version="1.0" encoding="utf-8"?>
<formControlPr xmlns="http://schemas.microsoft.com/office/spreadsheetml/2009/9/main" objectType="CheckBox" checked="Checked" fmlaLink="$I$22"/>
</file>

<file path=xl/ctrlProps/ctrlProp8.xml><?xml version="1.0" encoding="utf-8"?>
<formControlPr xmlns="http://schemas.microsoft.com/office/spreadsheetml/2009/9/main" objectType="CheckBox" checked="Checked" fmlaLink="$I$24"/>
</file>

<file path=xl/ctrlProps/ctrlProp9.xml><?xml version="1.0" encoding="utf-8"?>
<formControlPr xmlns="http://schemas.microsoft.com/office/spreadsheetml/2009/9/main" objectType="CheckBox" checked="Checked" fmlaLink="$I$2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Essential!A1"/><Relationship Id="rId3" Type="http://schemas.openxmlformats.org/officeDocument/2006/relationships/hyperlink" Target="#'Complete (Mundial)'!A1"/><Relationship Id="rId7" Type="http://schemas.openxmlformats.org/officeDocument/2006/relationships/hyperlink" Target="#Secure!A1"/><Relationship Id="rId2" Type="http://schemas.openxmlformats.org/officeDocument/2006/relationships/hyperlink" Target="#'Diamond (LA)'!A1"/><Relationship Id="rId1" Type="http://schemas.openxmlformats.org/officeDocument/2006/relationships/hyperlink" Target="#'Diamond (Mundial)'!A1"/><Relationship Id="rId6" Type="http://schemas.openxmlformats.org/officeDocument/2006/relationships/hyperlink" Target="#'Advantage (LA)'!A1"/><Relationship Id="rId11" Type="http://schemas.openxmlformats.org/officeDocument/2006/relationships/image" Target="../media/image1.png"/><Relationship Id="rId5" Type="http://schemas.openxmlformats.org/officeDocument/2006/relationships/hyperlink" Target="#'Advantage (Mundial)'!A1"/><Relationship Id="rId10" Type="http://schemas.openxmlformats.org/officeDocument/2006/relationships/hyperlink" Target="#'Resumen tarifas anuales'!A1"/><Relationship Id="rId4" Type="http://schemas.openxmlformats.org/officeDocument/2006/relationships/hyperlink" Target="#'Complete (LA)'!A1"/><Relationship Id="rId9" Type="http://schemas.openxmlformats.org/officeDocument/2006/relationships/hyperlink" Target="#Critica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224472</xdr:colOff>
      <xdr:row>27</xdr:row>
      <xdr:rowOff>233679</xdr:rowOff>
    </xdr:from>
    <xdr:to>
      <xdr:col>1</xdr:col>
      <xdr:colOff>370099</xdr:colOff>
      <xdr:row>33</xdr:row>
      <xdr:rowOff>91439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224472" y="6346612"/>
          <a:ext cx="1280160" cy="128016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Diamond Care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6</xdr:col>
      <xdr:colOff>986472</xdr:colOff>
      <xdr:row>27</xdr:row>
      <xdr:rowOff>222885</xdr:rowOff>
    </xdr:from>
    <xdr:to>
      <xdr:col>7</xdr:col>
      <xdr:colOff>708766</xdr:colOff>
      <xdr:row>33</xdr:row>
      <xdr:rowOff>80645</xdr:rowOff>
    </xdr:to>
    <xdr:sp macro="" textlink="">
      <xdr:nvSpPr>
        <xdr:cNvPr id="3091" name="Oval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9910339" y="6335818"/>
          <a:ext cx="1280160" cy="128016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 Care</a:t>
          </a:r>
          <a:endParaRPr lang="es-ES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1</xdr:col>
      <xdr:colOff>650748</xdr:colOff>
      <xdr:row>27</xdr:row>
      <xdr:rowOff>233679</xdr:rowOff>
    </xdr:from>
    <xdr:to>
      <xdr:col>2</xdr:col>
      <xdr:colOff>373041</xdr:colOff>
      <xdr:row>33</xdr:row>
      <xdr:rowOff>91439</xdr:rowOff>
    </xdr:to>
    <xdr:sp macro="" textlink="">
      <xdr:nvSpPr>
        <xdr:cNvPr id="309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1785281" y="6346612"/>
          <a:ext cx="1280160" cy="128016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</a:t>
          </a:r>
          <a:b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7</xdr:col>
      <xdr:colOff>1146048</xdr:colOff>
      <xdr:row>27</xdr:row>
      <xdr:rowOff>222885</xdr:rowOff>
    </xdr:from>
    <xdr:to>
      <xdr:col>8</xdr:col>
      <xdr:colOff>868341</xdr:colOff>
      <xdr:row>33</xdr:row>
      <xdr:rowOff>80645</xdr:rowOff>
    </xdr:to>
    <xdr:sp macro="" textlink="">
      <xdr:nvSpPr>
        <xdr:cNvPr id="3097" name="Oval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11627781" y="6335818"/>
          <a:ext cx="1280160" cy="128016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701738</xdr:colOff>
      <xdr:row>27</xdr:row>
      <xdr:rowOff>233679</xdr:rowOff>
    </xdr:from>
    <xdr:to>
      <xdr:col>3</xdr:col>
      <xdr:colOff>424031</xdr:colOff>
      <xdr:row>33</xdr:row>
      <xdr:rowOff>91439</xdr:rowOff>
    </xdr:to>
    <xdr:sp macro="" textlink="">
      <xdr:nvSpPr>
        <xdr:cNvPr id="3098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3394138" y="6346612"/>
          <a:ext cx="1280160" cy="128016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2060"/>
              </a:solidFill>
              <a:latin typeface="Arial"/>
              <a:cs typeface="Arial"/>
            </a:rPr>
            <a:t>Cobertura</a:t>
          </a:r>
          <a:br>
            <a:rPr lang="es-ES" sz="1000" b="0" i="0" u="none" strike="noStrike" baseline="0">
              <a:solidFill>
                <a:srgbClr val="002060"/>
              </a:solidFill>
              <a:latin typeface="Arial"/>
              <a:cs typeface="Arial"/>
            </a:rPr>
          </a:br>
          <a:r>
            <a:rPr lang="es-ES" sz="1000" b="0" i="0" u="none" strike="noStrike" baseline="0">
              <a:solidFill>
                <a:srgbClr val="002060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8</xdr:col>
      <xdr:colOff>1247838</xdr:colOff>
      <xdr:row>27</xdr:row>
      <xdr:rowOff>210185</xdr:rowOff>
    </xdr:from>
    <xdr:to>
      <xdr:col>9</xdr:col>
      <xdr:colOff>970131</xdr:colOff>
      <xdr:row>33</xdr:row>
      <xdr:rowOff>67945</xdr:rowOff>
    </xdr:to>
    <xdr:sp macro="" textlink="">
      <xdr:nvSpPr>
        <xdr:cNvPr id="3099" name="Oval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13287438" y="6323118"/>
          <a:ext cx="1280160" cy="128016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739648</xdr:colOff>
      <xdr:row>28</xdr:row>
      <xdr:rowOff>5078</xdr:rowOff>
    </xdr:from>
    <xdr:to>
      <xdr:col>4</xdr:col>
      <xdr:colOff>461942</xdr:colOff>
      <xdr:row>33</xdr:row>
      <xdr:rowOff>99905</xdr:rowOff>
    </xdr:to>
    <xdr:sp macro="" textlink="">
      <xdr:nvSpPr>
        <xdr:cNvPr id="3100" name="Oval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4989915" y="6355078"/>
          <a:ext cx="1280160" cy="128016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 Care</a:t>
          </a:r>
        </a:p>
        <a:p>
          <a:pPr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799719</xdr:colOff>
      <xdr:row>27</xdr:row>
      <xdr:rowOff>233679</xdr:rowOff>
    </xdr:from>
    <xdr:to>
      <xdr:col>5</xdr:col>
      <xdr:colOff>522012</xdr:colOff>
      <xdr:row>33</xdr:row>
      <xdr:rowOff>91439</xdr:rowOff>
    </xdr:to>
    <xdr:sp macro="" textlink="">
      <xdr:nvSpPr>
        <xdr:cNvPr id="3101" name="Oval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6607852" y="6346612"/>
          <a:ext cx="1280160" cy="128016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 Care</a:t>
          </a:r>
        </a:p>
      </xdr:txBody>
    </xdr:sp>
    <xdr:clientData/>
  </xdr:twoCellAnchor>
  <xdr:twoCellAnchor editAs="absolute">
    <xdr:from>
      <xdr:col>5</xdr:col>
      <xdr:colOff>904240</xdr:colOff>
      <xdr:row>27</xdr:row>
      <xdr:rowOff>233679</xdr:rowOff>
    </xdr:from>
    <xdr:to>
      <xdr:col>6</xdr:col>
      <xdr:colOff>626533</xdr:colOff>
      <xdr:row>33</xdr:row>
      <xdr:rowOff>91439</xdr:rowOff>
    </xdr:to>
    <xdr:sp macro="" textlink="">
      <xdr:nvSpPr>
        <xdr:cNvPr id="3102" name="Oval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8270240" y="6346612"/>
          <a:ext cx="1280160" cy="128016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Critical Care</a:t>
          </a:r>
        </a:p>
      </xdr:txBody>
    </xdr:sp>
    <xdr:clientData/>
  </xdr:twoCellAnchor>
  <xdr:twoCellAnchor>
    <xdr:from>
      <xdr:col>3</xdr:col>
      <xdr:colOff>898101</xdr:colOff>
      <xdr:row>34</xdr:row>
      <xdr:rowOff>8255</xdr:rowOff>
    </xdr:from>
    <xdr:to>
      <xdr:col>6</xdr:col>
      <xdr:colOff>485141</xdr:colOff>
      <xdr:row>36</xdr:row>
      <xdr:rowOff>165735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148368" y="7780655"/>
          <a:ext cx="4260640" cy="631613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1</xdr:col>
      <xdr:colOff>1282700</xdr:colOff>
      <xdr:row>1</xdr:row>
      <xdr:rowOff>127000</xdr:rowOff>
    </xdr:from>
    <xdr:to>
      <xdr:col>10</xdr:col>
      <xdr:colOff>12700</xdr:colOff>
      <xdr:row>6</xdr:row>
      <xdr:rowOff>101600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273300" y="2921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127000</xdr:rowOff>
    </xdr:from>
    <xdr:to>
      <xdr:col>1</xdr:col>
      <xdr:colOff>711200</xdr:colOff>
      <xdr:row>7</xdr:row>
      <xdr:rowOff>11407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27000"/>
          <a:ext cx="1498600" cy="14973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178707</xdr:colOff>
      <xdr:row>0</xdr:row>
      <xdr:rowOff>183243</xdr:rowOff>
    </xdr:from>
    <xdr:to>
      <xdr:col>13</xdr:col>
      <xdr:colOff>13607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4852307" y="1832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139700</xdr:rowOff>
    </xdr:from>
    <xdr:to>
      <xdr:col>0</xdr:col>
      <xdr:colOff>1676400</xdr:colOff>
      <xdr:row>7</xdr:row>
      <xdr:rowOff>36807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190500</xdr:rowOff>
    </xdr:from>
    <xdr:to>
      <xdr:col>1</xdr:col>
      <xdr:colOff>440660</xdr:colOff>
      <xdr:row>9</xdr:row>
      <xdr:rowOff>139700</xdr:rowOff>
    </xdr:to>
    <xdr:sp macro="" textlink="">
      <xdr:nvSpPr>
        <xdr:cNvPr id="19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53158</xdr:rowOff>
    </xdr:from>
    <xdr:to>
      <xdr:col>3</xdr:col>
      <xdr:colOff>1485900</xdr:colOff>
      <xdr:row>95</xdr:row>
      <xdr:rowOff>120011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68" t="62" r="4877" b="18673"/>
        <a:stretch/>
      </xdr:blipFill>
      <xdr:spPr>
        <a:xfrm>
          <a:off x="0" y="2720158"/>
          <a:ext cx="6159500" cy="170213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1612898</xdr:colOff>
      <xdr:row>0</xdr:row>
      <xdr:rowOff>42333</xdr:rowOff>
    </xdr:from>
    <xdr:to>
      <xdr:col>8</xdr:col>
      <xdr:colOff>289984</xdr:colOff>
      <xdr:row>8</xdr:row>
      <xdr:rowOff>67733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1612898" y="42333"/>
          <a:ext cx="9717619" cy="139700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17</xdr:row>
      <xdr:rowOff>139512</xdr:rowOff>
    </xdr:from>
    <xdr:to>
      <xdr:col>3</xdr:col>
      <xdr:colOff>1068705</xdr:colOff>
      <xdr:row>19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824304</xdr:colOff>
      <xdr:row>17</xdr:row>
      <xdr:rowOff>142314</xdr:rowOff>
    </xdr:from>
    <xdr:to>
      <xdr:col>6</xdr:col>
      <xdr:colOff>1068127</xdr:colOff>
      <xdr:row>18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20</xdr:row>
      <xdr:rowOff>1120</xdr:rowOff>
    </xdr:from>
    <xdr:to>
      <xdr:col>3</xdr:col>
      <xdr:colOff>1051664</xdr:colOff>
      <xdr:row>21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5</xdr:col>
      <xdr:colOff>812874</xdr:colOff>
      <xdr:row>20</xdr:row>
      <xdr:rowOff>29695</xdr:rowOff>
    </xdr:from>
    <xdr:to>
      <xdr:col>6</xdr:col>
      <xdr:colOff>1051067</xdr:colOff>
      <xdr:row>21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558165</xdr:colOff>
      <xdr:row>16</xdr:row>
      <xdr:rowOff>3362</xdr:rowOff>
    </xdr:from>
    <xdr:to>
      <xdr:col>1</xdr:col>
      <xdr:colOff>1371590</xdr:colOff>
      <xdr:row>17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A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558165</xdr:colOff>
      <xdr:row>13</xdr:row>
      <xdr:rowOff>93009</xdr:rowOff>
    </xdr:from>
    <xdr:to>
      <xdr:col>1</xdr:col>
      <xdr:colOff>1381129</xdr:colOff>
      <xdr:row>15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A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53129</xdr:colOff>
      <xdr:row>9</xdr:row>
      <xdr:rowOff>10584</xdr:rowOff>
    </xdr:from>
    <xdr:to>
      <xdr:col>1</xdr:col>
      <xdr:colOff>697044</xdr:colOff>
      <xdr:row>11</xdr:row>
      <xdr:rowOff>74084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53129" y="1481667"/>
          <a:ext cx="2707665" cy="381000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1425222</xdr:colOff>
      <xdr:row>18</xdr:row>
      <xdr:rowOff>180975</xdr:rowOff>
    </xdr:from>
    <xdr:to>
      <xdr:col>1</xdr:col>
      <xdr:colOff>971550</xdr:colOff>
      <xdr:row>21</xdr:row>
      <xdr:rowOff>152400</xdr:rowOff>
    </xdr:to>
    <xdr:sp macro="" textlink="">
      <xdr:nvSpPr>
        <xdr:cNvPr id="24846" name="Rectangle 13">
          <a:extLst>
            <a:ext uri="{FF2B5EF4-FFF2-40B4-BE49-F238E27FC236}">
              <a16:creationId xmlns:a16="http://schemas.microsoft.com/office/drawing/2014/main" id="{00000000-0008-0000-0A00-00000E610000}"/>
            </a:ext>
          </a:extLst>
        </xdr:cNvPr>
        <xdr:cNvSpPr>
          <a:spLocks noChangeArrowheads="1"/>
        </xdr:cNvSpPr>
      </xdr:nvSpPr>
      <xdr:spPr bwMode="auto">
        <a:xfrm>
          <a:off x="1425222" y="3257197"/>
          <a:ext cx="1902884" cy="733425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152400</xdr:colOff>
      <xdr:row>1</xdr:row>
      <xdr:rowOff>118533</xdr:rowOff>
    </xdr:from>
    <xdr:to>
      <xdr:col>7</xdr:col>
      <xdr:colOff>1041399</xdr:colOff>
      <xdr:row>9</xdr:row>
      <xdr:rowOff>80736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443AF3D5-79A8-994F-BF46-1CD9483A9164}"/>
            </a:ext>
          </a:extLst>
        </xdr:cNvPr>
        <xdr:cNvSpPr txBox="1">
          <a:spLocks noChangeArrowheads="1"/>
        </xdr:cNvSpPr>
      </xdr:nvSpPr>
      <xdr:spPr bwMode="auto">
        <a:xfrm>
          <a:off x="4893733" y="270933"/>
          <a:ext cx="6138333" cy="13507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chemeClr val="bg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chemeClr val="bg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chemeClr val="bg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chemeClr val="bg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chemeClr val="bg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1498600</xdr:colOff>
      <xdr:row>8</xdr:row>
      <xdr:rowOff>36807</xdr:rowOff>
    </xdr:to>
    <xdr:pic>
      <xdr:nvPicPr>
        <xdr:cNvPr id="16" name="Imagen 18">
          <a:extLst>
            <a:ext uri="{FF2B5EF4-FFF2-40B4-BE49-F238E27FC236}">
              <a16:creationId xmlns:a16="http://schemas.microsoft.com/office/drawing/2014/main" id="{A2F9C488-99A5-A14F-BFD3-097CDF75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600" cy="1408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91964</xdr:rowOff>
    </xdr:from>
    <xdr:to>
      <xdr:col>1</xdr:col>
      <xdr:colOff>529560</xdr:colOff>
      <xdr:row>8</xdr:row>
      <xdr:rowOff>534737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0" y="1384245"/>
          <a:ext cx="3091841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660400</xdr:colOff>
          <xdr:row>21</xdr:row>
          <xdr:rowOff>76200</xdr:rowOff>
        </xdr:from>
        <xdr:to>
          <xdr:col>9</xdr:col>
          <xdr:colOff>927100</xdr:colOff>
          <xdr:row>22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520700</xdr:colOff>
      <xdr:row>1</xdr:row>
      <xdr:rowOff>25400</xdr:rowOff>
    </xdr:from>
    <xdr:to>
      <xdr:col>12</xdr:col>
      <xdr:colOff>1003300</xdr:colOff>
      <xdr:row>6</xdr:row>
      <xdr:rowOff>127000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594100" y="241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76200</xdr:rowOff>
    </xdr:from>
    <xdr:to>
      <xdr:col>0</xdr:col>
      <xdr:colOff>1701800</xdr:colOff>
      <xdr:row>7</xdr:row>
      <xdr:rowOff>62207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76200"/>
          <a:ext cx="1498600" cy="1497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4</xdr:col>
      <xdr:colOff>103724</xdr:colOff>
      <xdr:row>142</xdr:row>
      <xdr:rowOff>113566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1" r="4285" b="13243"/>
        <a:stretch/>
      </xdr:blipFill>
      <xdr:spPr>
        <a:xfrm>
          <a:off x="0" y="2781300"/>
          <a:ext cx="6301324" cy="23672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315686</xdr:colOff>
      <xdr:row>1</xdr:row>
      <xdr:rowOff>1814</xdr:rowOff>
    </xdr:from>
    <xdr:to>
      <xdr:col>12</xdr:col>
      <xdr:colOff>907143</xdr:colOff>
      <xdr:row>8</xdr:row>
      <xdr:rowOff>12700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3390900" y="1651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176893</xdr:colOff>
      <xdr:row>0</xdr:row>
      <xdr:rowOff>149678</xdr:rowOff>
    </xdr:from>
    <xdr:to>
      <xdr:col>0</xdr:col>
      <xdr:colOff>1675493</xdr:colOff>
      <xdr:row>8</xdr:row>
      <xdr:rowOff>14128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49678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176893</xdr:rowOff>
    </xdr:from>
    <xdr:to>
      <xdr:col>1</xdr:col>
      <xdr:colOff>532281</xdr:colOff>
      <xdr:row>10</xdr:row>
      <xdr:rowOff>102594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975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12</xdr:row>
      <xdr:rowOff>0</xdr:rowOff>
    </xdr:from>
    <xdr:to>
      <xdr:col>3</xdr:col>
      <xdr:colOff>1805906</xdr:colOff>
      <xdr:row>132</xdr:row>
      <xdr:rowOff>62453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1" r="4285" b="13243"/>
        <a:stretch/>
      </xdr:blipFill>
      <xdr:spPr>
        <a:xfrm>
          <a:off x="0" y="2707821"/>
          <a:ext cx="6391513" cy="218066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288472</xdr:colOff>
      <xdr:row>0</xdr:row>
      <xdr:rowOff>219529</xdr:rowOff>
    </xdr:from>
    <xdr:to>
      <xdr:col>12</xdr:col>
      <xdr:colOff>1206500</xdr:colOff>
      <xdr:row>7</xdr:row>
      <xdr:rowOff>39915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3363686" y="219529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149679</xdr:colOff>
      <xdr:row>0</xdr:row>
      <xdr:rowOff>163286</xdr:rowOff>
    </xdr:from>
    <xdr:to>
      <xdr:col>0</xdr:col>
      <xdr:colOff>1648279</xdr:colOff>
      <xdr:row>7</xdr:row>
      <xdr:rowOff>41343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63286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95250</xdr:rowOff>
    </xdr:from>
    <xdr:to>
      <xdr:col>1</xdr:col>
      <xdr:colOff>532281</xdr:colOff>
      <xdr:row>10</xdr:row>
      <xdr:rowOff>75380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945821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12</xdr:row>
      <xdr:rowOff>0</xdr:rowOff>
    </xdr:from>
    <xdr:to>
      <xdr:col>4</xdr:col>
      <xdr:colOff>12148</xdr:colOff>
      <xdr:row>132</xdr:row>
      <xdr:rowOff>1746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64" r="5078" b="12887"/>
        <a:stretch/>
      </xdr:blipFill>
      <xdr:spPr>
        <a:xfrm>
          <a:off x="0" y="2857500"/>
          <a:ext cx="6108148" cy="223718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63500</xdr:rowOff>
        </xdr:from>
        <xdr:to>
          <xdr:col>9</xdr:col>
          <xdr:colOff>1117600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318407</xdr:colOff>
      <xdr:row>0</xdr:row>
      <xdr:rowOff>221343</xdr:rowOff>
    </xdr:from>
    <xdr:to>
      <xdr:col>12</xdr:col>
      <xdr:colOff>1093107</xdr:colOff>
      <xdr:row>7</xdr:row>
      <xdr:rowOff>60779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3391807" y="2213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165100</xdr:rowOff>
    </xdr:from>
    <xdr:to>
      <xdr:col>0</xdr:col>
      <xdr:colOff>1676400</xdr:colOff>
      <xdr:row>7</xdr:row>
      <xdr:rowOff>62207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38100</xdr:rowOff>
    </xdr:from>
    <xdr:to>
      <xdr:col>1</xdr:col>
      <xdr:colOff>529560</xdr:colOff>
      <xdr:row>10</xdr:row>
      <xdr:rowOff>36373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12</xdr:row>
      <xdr:rowOff>0</xdr:rowOff>
    </xdr:from>
    <xdr:to>
      <xdr:col>4</xdr:col>
      <xdr:colOff>92221</xdr:colOff>
      <xdr:row>136</xdr:row>
      <xdr:rowOff>39874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64" r="5078" b="12887"/>
        <a:stretch/>
      </xdr:blipFill>
      <xdr:spPr>
        <a:xfrm>
          <a:off x="0" y="2819400"/>
          <a:ext cx="6035821" cy="228490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22</xdr:row>
          <xdr:rowOff>76200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623207</xdr:colOff>
      <xdr:row>0</xdr:row>
      <xdr:rowOff>195943</xdr:rowOff>
    </xdr:from>
    <xdr:to>
      <xdr:col>12</xdr:col>
      <xdr:colOff>1220107</xdr:colOff>
      <xdr:row>6</xdr:row>
      <xdr:rowOff>111579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3785507" y="1959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0</xdr:row>
      <xdr:rowOff>139700</xdr:rowOff>
    </xdr:from>
    <xdr:to>
      <xdr:col>0</xdr:col>
      <xdr:colOff>1689100</xdr:colOff>
      <xdr:row>6</xdr:row>
      <xdr:rowOff>113007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25401</xdr:rowOff>
    </xdr:from>
    <xdr:to>
      <xdr:col>1</xdr:col>
      <xdr:colOff>440660</xdr:colOff>
      <xdr:row>9</xdr:row>
      <xdr:rowOff>50801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3401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12700</xdr:rowOff>
    </xdr:from>
    <xdr:to>
      <xdr:col>3</xdr:col>
      <xdr:colOff>1713761</xdr:colOff>
      <xdr:row>106</xdr:row>
      <xdr:rowOff>112418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17800"/>
          <a:ext cx="6387361" cy="18997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1130300</xdr:colOff>
          <xdr:row>22</xdr:row>
          <xdr:rowOff>25400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101600</xdr:rowOff>
        </xdr:from>
        <xdr:to>
          <xdr:col>9</xdr:col>
          <xdr:colOff>1130300</xdr:colOff>
          <xdr:row>24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686707</xdr:colOff>
      <xdr:row>0</xdr:row>
      <xdr:rowOff>208643</xdr:rowOff>
    </xdr:from>
    <xdr:to>
      <xdr:col>13</xdr:col>
      <xdr:colOff>89807</xdr:colOff>
      <xdr:row>7</xdr:row>
      <xdr:rowOff>136979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3760107" y="2086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165100</xdr:colOff>
      <xdr:row>0</xdr:row>
      <xdr:rowOff>152400</xdr:rowOff>
    </xdr:from>
    <xdr:to>
      <xdr:col>0</xdr:col>
      <xdr:colOff>1663700</xdr:colOff>
      <xdr:row>7</xdr:row>
      <xdr:rowOff>138407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50800</xdr:rowOff>
    </xdr:from>
    <xdr:to>
      <xdr:col>1</xdr:col>
      <xdr:colOff>529560</xdr:colOff>
      <xdr:row>10</xdr:row>
      <xdr:rowOff>88900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7780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12</xdr:row>
      <xdr:rowOff>0</xdr:rowOff>
    </xdr:from>
    <xdr:to>
      <xdr:col>4</xdr:col>
      <xdr:colOff>127</xdr:colOff>
      <xdr:row>115</xdr:row>
      <xdr:rowOff>73452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28900"/>
          <a:ext cx="6350127" cy="200124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559707</xdr:colOff>
      <xdr:row>0</xdr:row>
      <xdr:rowOff>170543</xdr:rowOff>
    </xdr:from>
    <xdr:to>
      <xdr:col>12</xdr:col>
      <xdr:colOff>966107</xdr:colOff>
      <xdr:row>7</xdr:row>
      <xdr:rowOff>187779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3722007" y="1705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127000</xdr:colOff>
      <xdr:row>0</xdr:row>
      <xdr:rowOff>114300</xdr:rowOff>
    </xdr:from>
    <xdr:to>
      <xdr:col>0</xdr:col>
      <xdr:colOff>1625600</xdr:colOff>
      <xdr:row>7</xdr:row>
      <xdr:rowOff>189207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43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165100</xdr:rowOff>
    </xdr:from>
    <xdr:to>
      <xdr:col>1</xdr:col>
      <xdr:colOff>440660</xdr:colOff>
      <xdr:row>10</xdr:row>
      <xdr:rowOff>139700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12</xdr:row>
      <xdr:rowOff>0</xdr:rowOff>
    </xdr:from>
    <xdr:to>
      <xdr:col>3</xdr:col>
      <xdr:colOff>1963766</xdr:colOff>
      <xdr:row>128</xdr:row>
      <xdr:rowOff>39398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36" r="4309" b="17184"/>
        <a:stretch/>
      </xdr:blipFill>
      <xdr:spPr>
        <a:xfrm>
          <a:off x="0" y="2667000"/>
          <a:ext cx="6637366" cy="221119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22</xdr:row>
          <xdr:rowOff>63500</xdr:rowOff>
        </xdr:from>
        <xdr:to>
          <xdr:col>9</xdr:col>
          <xdr:colOff>1079500</xdr:colOff>
          <xdr:row>23</xdr:row>
          <xdr:rowOff>12700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559707</xdr:colOff>
      <xdr:row>0</xdr:row>
      <xdr:rowOff>170543</xdr:rowOff>
    </xdr:from>
    <xdr:to>
      <xdr:col>13</xdr:col>
      <xdr:colOff>26307</xdr:colOff>
      <xdr:row>7</xdr:row>
      <xdr:rowOff>9979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3722007" y="1705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127000</xdr:colOff>
      <xdr:row>0</xdr:row>
      <xdr:rowOff>114300</xdr:rowOff>
    </xdr:from>
    <xdr:to>
      <xdr:col>0</xdr:col>
      <xdr:colOff>1625600</xdr:colOff>
      <xdr:row>7</xdr:row>
      <xdr:rowOff>11407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43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165100</xdr:rowOff>
    </xdr:from>
    <xdr:to>
      <xdr:col>1</xdr:col>
      <xdr:colOff>440660</xdr:colOff>
      <xdr:row>9</xdr:row>
      <xdr:rowOff>177800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0</xdr:rowOff>
    </xdr:from>
    <xdr:to>
      <xdr:col>3</xdr:col>
      <xdr:colOff>1828038</xdr:colOff>
      <xdr:row>103</xdr:row>
      <xdr:rowOff>98289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03500"/>
          <a:ext cx="6501638" cy="18322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4"/>
  <sheetViews>
    <sheetView showGridLines="0" tabSelected="1" zoomScaleNormal="100" workbookViewId="0">
      <selection activeCell="J43" sqref="J43"/>
    </sheetView>
  </sheetViews>
  <sheetFormatPr baseColWidth="10" defaultColWidth="20.5" defaultRowHeight="18" x14ac:dyDescent="0.2"/>
  <cols>
    <col min="1" max="1" width="14.83203125" style="7" customWidth="1"/>
    <col min="2" max="10" width="20.5" style="7" customWidth="1"/>
    <col min="11" max="11" width="4.5" style="7" customWidth="1"/>
    <col min="12" max="16384" width="20.5" style="7"/>
  </cols>
  <sheetData>
    <row r="1" spans="1:12" ht="12.75" customHeight="1" x14ac:dyDescent="0.2"/>
    <row r="2" spans="1:12" x14ac:dyDescent="0.2">
      <c r="I2" s="7" t="s">
        <v>4</v>
      </c>
      <c r="J2" s="7" t="s">
        <v>4</v>
      </c>
      <c r="K2" s="7" t="s">
        <v>4</v>
      </c>
    </row>
    <row r="6" spans="1:12" x14ac:dyDescent="0.2">
      <c r="I6" s="8" t="s">
        <v>4</v>
      </c>
      <c r="J6" s="8" t="s">
        <v>4</v>
      </c>
      <c r="K6" s="8" t="s">
        <v>4</v>
      </c>
      <c r="L6" s="9" t="s">
        <v>4</v>
      </c>
    </row>
    <row r="9" spans="1:12" s="11" customFormat="1" ht="21.75" customHeight="1" x14ac:dyDescent="0.25">
      <c r="A9" s="196" t="s">
        <v>106</v>
      </c>
      <c r="B9" s="196"/>
      <c r="C9" s="196"/>
      <c r="D9" s="196"/>
      <c r="E9" s="196"/>
      <c r="F9" s="196"/>
      <c r="G9" s="196"/>
      <c r="H9" s="196"/>
      <c r="I9" s="196"/>
      <c r="J9" s="196"/>
      <c r="K9" s="10"/>
      <c r="L9" s="10"/>
    </row>
    <row r="11" spans="1:12" x14ac:dyDescent="0.2">
      <c r="A11" s="117"/>
      <c r="B11" s="118"/>
      <c r="C11" s="118"/>
      <c r="D11" s="118"/>
      <c r="E11" s="118"/>
      <c r="F11" s="118"/>
      <c r="G11" s="118"/>
      <c r="H11" s="118"/>
      <c r="I11" s="118"/>
      <c r="J11" s="119"/>
    </row>
    <row r="12" spans="1:12" x14ac:dyDescent="0.2">
      <c r="A12" s="120" t="s">
        <v>107</v>
      </c>
      <c r="B12" s="11"/>
      <c r="C12" s="11"/>
      <c r="D12" s="11"/>
      <c r="E12" s="11"/>
      <c r="F12" s="11"/>
      <c r="G12" s="11"/>
      <c r="H12" s="11"/>
      <c r="I12" s="11"/>
      <c r="J12" s="121"/>
    </row>
    <row r="13" spans="1:12" x14ac:dyDescent="0.2">
      <c r="A13" s="122"/>
      <c r="B13" s="11"/>
      <c r="C13" s="11"/>
      <c r="D13" s="11"/>
      <c r="E13" s="11"/>
      <c r="F13" s="11"/>
      <c r="G13" s="11"/>
      <c r="H13" s="11"/>
      <c r="I13" s="11"/>
      <c r="J13" s="121"/>
    </row>
    <row r="14" spans="1:12" x14ac:dyDescent="0.2">
      <c r="A14" s="122"/>
      <c r="C14" s="8" t="s">
        <v>108</v>
      </c>
      <c r="D14" s="197" t="s">
        <v>158</v>
      </c>
      <c r="E14" s="197"/>
      <c r="F14" s="197"/>
      <c r="G14" s="197"/>
      <c r="H14" s="197"/>
      <c r="I14" s="197"/>
      <c r="J14" s="198"/>
    </row>
    <row r="15" spans="1:12" ht="9.5" customHeight="1" x14ac:dyDescent="0.2">
      <c r="A15" s="122"/>
      <c r="B15" s="11"/>
      <c r="C15" s="11"/>
      <c r="D15" s="115"/>
      <c r="E15" s="115"/>
      <c r="F15" s="115"/>
      <c r="G15" s="115"/>
      <c r="H15" s="11"/>
      <c r="I15" s="11"/>
      <c r="J15" s="121"/>
    </row>
    <row r="16" spans="1:12" x14ac:dyDescent="0.2">
      <c r="A16" s="122"/>
      <c r="B16" s="11"/>
      <c r="C16" s="11"/>
      <c r="E16" s="115"/>
      <c r="F16" s="8" t="s">
        <v>109</v>
      </c>
      <c r="G16" s="127">
        <v>2</v>
      </c>
      <c r="I16" s="8" t="s">
        <v>114</v>
      </c>
      <c r="J16" s="128">
        <v>3</v>
      </c>
    </row>
    <row r="17" spans="1:10" ht="9.5" customHeight="1" x14ac:dyDescent="0.2">
      <c r="A17" s="122"/>
      <c r="B17" s="11"/>
      <c r="C17" s="11"/>
      <c r="D17" s="115"/>
      <c r="E17" s="115"/>
      <c r="F17" s="115"/>
      <c r="G17" s="115"/>
      <c r="H17" s="11"/>
      <c r="I17" s="11"/>
      <c r="J17" s="121"/>
    </row>
    <row r="18" spans="1:10" x14ac:dyDescent="0.2">
      <c r="A18" s="122"/>
      <c r="B18" s="11"/>
      <c r="C18" s="11"/>
      <c r="D18" s="116"/>
      <c r="F18" s="8" t="s">
        <v>110</v>
      </c>
      <c r="G18" s="127">
        <v>65</v>
      </c>
      <c r="I18" s="8" t="s">
        <v>111</v>
      </c>
      <c r="J18" s="128">
        <v>71</v>
      </c>
    </row>
    <row r="19" spans="1:10" x14ac:dyDescent="0.2">
      <c r="A19" s="123"/>
      <c r="B19" s="124"/>
      <c r="C19" s="124"/>
      <c r="D19" s="124"/>
      <c r="E19" s="124"/>
      <c r="F19" s="124"/>
      <c r="G19" s="124"/>
      <c r="H19" s="124"/>
      <c r="I19" s="124"/>
      <c r="J19" s="125"/>
    </row>
    <row r="21" spans="1:10" x14ac:dyDescent="0.2">
      <c r="A21" s="117"/>
      <c r="B21" s="118"/>
      <c r="C21" s="118"/>
      <c r="D21" s="118"/>
      <c r="E21" s="118"/>
      <c r="F21" s="118"/>
      <c r="G21" s="118"/>
      <c r="H21" s="118"/>
      <c r="I21" s="118"/>
      <c r="J21" s="119"/>
    </row>
    <row r="22" spans="1:10" x14ac:dyDescent="0.2">
      <c r="A22" s="120" t="s">
        <v>115</v>
      </c>
      <c r="B22" s="11"/>
      <c r="C22" s="11"/>
      <c r="D22" s="11"/>
      <c r="E22" s="11"/>
      <c r="F22" s="11"/>
      <c r="G22" s="11"/>
      <c r="H22" s="11"/>
      <c r="I22" s="11"/>
      <c r="J22" s="121"/>
    </row>
    <row r="23" spans="1:10" x14ac:dyDescent="0.2">
      <c r="A23" s="122"/>
      <c r="B23" s="11"/>
      <c r="C23" s="11"/>
      <c r="D23" s="11"/>
      <c r="E23" s="11"/>
      <c r="F23" s="11"/>
      <c r="G23" s="11"/>
      <c r="H23" s="11"/>
      <c r="I23" s="11"/>
      <c r="J23" s="121"/>
    </row>
    <row r="24" spans="1:10" x14ac:dyDescent="0.2">
      <c r="A24" s="122"/>
      <c r="C24" s="8" t="s">
        <v>112</v>
      </c>
      <c r="D24" s="197" t="s">
        <v>139</v>
      </c>
      <c r="E24" s="197"/>
      <c r="F24" s="197"/>
      <c r="G24" s="197"/>
      <c r="H24" s="197"/>
      <c r="I24" s="197"/>
      <c r="J24" s="198"/>
    </row>
    <row r="25" spans="1:10" x14ac:dyDescent="0.2">
      <c r="A25" s="123"/>
      <c r="B25" s="124"/>
      <c r="C25" s="124"/>
      <c r="D25" s="124"/>
      <c r="E25" s="124"/>
      <c r="F25" s="124"/>
      <c r="G25" s="124"/>
      <c r="H25" s="124"/>
      <c r="I25" s="124"/>
      <c r="J25" s="125"/>
    </row>
    <row r="27" spans="1:10" x14ac:dyDescent="0.2">
      <c r="A27" s="126" t="s">
        <v>113</v>
      </c>
      <c r="B27" s="118"/>
      <c r="C27" s="118"/>
      <c r="D27" s="118"/>
      <c r="E27" s="118"/>
      <c r="F27" s="118"/>
      <c r="G27" s="118"/>
      <c r="H27" s="118"/>
      <c r="I27" s="118"/>
      <c r="J27" s="119"/>
    </row>
    <row r="28" spans="1:10" x14ac:dyDescent="0.2">
      <c r="A28" s="122"/>
      <c r="B28" s="11"/>
      <c r="C28" s="11"/>
      <c r="D28" s="11"/>
      <c r="E28" s="11"/>
      <c r="F28" s="11"/>
      <c r="G28" s="11"/>
      <c r="H28" s="11"/>
      <c r="I28" s="11"/>
      <c r="J28" s="121"/>
    </row>
    <row r="29" spans="1:10" x14ac:dyDescent="0.2">
      <c r="A29" s="122"/>
      <c r="B29" s="11"/>
      <c r="C29" s="11"/>
      <c r="D29" s="11"/>
      <c r="E29" s="11"/>
      <c r="F29" s="11"/>
      <c r="G29" s="11"/>
      <c r="H29" s="11"/>
      <c r="I29" s="11"/>
      <c r="J29" s="121"/>
    </row>
    <row r="30" spans="1:10" x14ac:dyDescent="0.2">
      <c r="A30" s="122"/>
      <c r="B30" s="11"/>
      <c r="C30" s="11"/>
      <c r="D30" s="11"/>
      <c r="E30" s="11"/>
      <c r="F30" s="11"/>
      <c r="G30" s="11"/>
      <c r="H30" s="11"/>
      <c r="I30" s="11"/>
      <c r="J30" s="121"/>
    </row>
    <row r="31" spans="1:10" x14ac:dyDescent="0.2">
      <c r="A31" s="122"/>
      <c r="B31" s="11"/>
      <c r="C31" s="11"/>
      <c r="D31" s="11"/>
      <c r="E31" s="11"/>
      <c r="F31" s="11"/>
      <c r="G31" s="11"/>
      <c r="H31" s="11"/>
      <c r="I31" s="11"/>
      <c r="J31" s="121"/>
    </row>
    <row r="32" spans="1:10" x14ac:dyDescent="0.2">
      <c r="A32" s="122"/>
      <c r="B32" s="11"/>
      <c r="C32" s="11"/>
      <c r="D32" s="11"/>
      <c r="E32" s="11"/>
      <c r="F32" s="11"/>
      <c r="G32" s="11"/>
      <c r="H32" s="11"/>
      <c r="I32" s="11"/>
      <c r="J32" s="121"/>
    </row>
    <row r="33" spans="1:10" x14ac:dyDescent="0.2">
      <c r="A33" s="122"/>
      <c r="B33" s="11"/>
      <c r="C33" s="11"/>
      <c r="D33" s="11"/>
      <c r="E33" s="11"/>
      <c r="F33" s="11"/>
      <c r="G33" s="11"/>
      <c r="H33" s="11"/>
      <c r="I33" s="11"/>
      <c r="J33" s="121"/>
    </row>
    <row r="34" spans="1:10" x14ac:dyDescent="0.2">
      <c r="A34" s="123"/>
      <c r="B34" s="124"/>
      <c r="C34" s="124"/>
      <c r="D34" s="124"/>
      <c r="E34" s="124"/>
      <c r="F34" s="124"/>
      <c r="G34" s="124"/>
      <c r="H34" s="124"/>
      <c r="I34" s="124"/>
      <c r="J34" s="125"/>
    </row>
  </sheetData>
  <sheetProtection algorithmName="SHA-512" hashValue="l+pXlyMG332YxVAWU6P5rMSSAL2JskZrSD6qi5RrN2n2HitOYt5spm/XJl+M8rSuBRk90YBaFcr+nWJc6OPHig==" saltValue="YzeSah4HigR3bJ5vUjncaQ==" spinCount="100000" sheet="1" objects="1" scenarios="1"/>
  <mergeCells count="3">
    <mergeCell ref="A9:J9"/>
    <mergeCell ref="D14:J14"/>
    <mergeCell ref="D24:J24"/>
  </mergeCells>
  <phoneticPr fontId="5" type="noConversion"/>
  <conditionalFormatting sqref="G18">
    <cfRule type="cellIs" dxfId="61" priority="1" stopIfTrue="1" operator="lessThan">
      <formula>18</formula>
    </cfRule>
    <cfRule type="cellIs" dxfId="60" priority="2" stopIfTrue="1" operator="greaterThan">
      <formula>74</formula>
    </cfRule>
  </conditionalFormatting>
  <conditionalFormatting sqref="G16">
    <cfRule type="cellIs" dxfId="59" priority="3" stopIfTrue="1" operator="equal">
      <formula>0</formula>
    </cfRule>
    <cfRule type="cellIs" dxfId="58" priority="4" stopIfTrue="1" operator="greaterThan">
      <formula>2</formula>
    </cfRule>
  </conditionalFormatting>
  <conditionalFormatting sqref="J18">
    <cfRule type="cellIs" dxfId="57" priority="5" stopIfTrue="1" operator="greaterThan">
      <formula>74</formula>
    </cfRule>
    <cfRule type="cellIs" dxfId="56" priority="6" stopIfTrue="1" operator="equal">
      <formula>0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2"/>
  <sheetViews>
    <sheetView showGridLines="0" zoomScaleNormal="100" zoomScaleSheetLayoutView="66" zoomScalePageLayoutView="125" workbookViewId="0">
      <selection activeCell="N11" sqref="N11"/>
    </sheetView>
  </sheetViews>
  <sheetFormatPr baseColWidth="10" defaultColWidth="8.83203125" defaultRowHeight="13" x14ac:dyDescent="0.15"/>
  <cols>
    <col min="1" max="1" width="35" style="85" customWidth="1"/>
    <col min="2" max="2" width="12.5" style="85" customWidth="1"/>
    <col min="3" max="4" width="22.6640625" style="85" customWidth="1"/>
    <col min="5" max="5" width="1.5" style="93" customWidth="1"/>
    <col min="6" max="7" width="16.6640625" style="85" customWidth="1"/>
    <col min="8" max="8" width="20.33203125" style="85" customWidth="1"/>
    <col min="9" max="11" width="16.6640625" style="85" customWidth="1"/>
    <col min="12" max="12" width="20" style="85" customWidth="1"/>
    <col min="13" max="13" width="18.5" style="85" customWidth="1"/>
    <col min="14" max="16384" width="8.83203125" style="85"/>
  </cols>
  <sheetData>
    <row r="1" spans="1:13" ht="18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8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8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8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8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8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8" customHeight="1" x14ac:dyDescent="0.15">
      <c r="A7" s="50"/>
      <c r="B7" s="50"/>
      <c r="C7" s="50"/>
      <c r="D7" s="50"/>
      <c r="E7" s="51"/>
      <c r="F7" s="228" t="s">
        <v>172</v>
      </c>
      <c r="G7" s="228"/>
      <c r="H7" s="228"/>
      <c r="I7" s="228"/>
      <c r="J7" s="228"/>
      <c r="K7" s="228"/>
      <c r="L7" s="228"/>
      <c r="M7" s="228"/>
    </row>
    <row r="8" spans="1:13" ht="18" customHeight="1" x14ac:dyDescent="0.15">
      <c r="A8" s="50"/>
      <c r="B8" s="50"/>
      <c r="C8" s="50"/>
      <c r="D8" s="50"/>
      <c r="E8" s="51"/>
      <c r="F8" s="228"/>
      <c r="G8" s="228"/>
      <c r="H8" s="228"/>
      <c r="I8" s="228"/>
      <c r="J8" s="228"/>
      <c r="K8" s="228"/>
      <c r="L8" s="228"/>
      <c r="M8" s="228"/>
    </row>
    <row r="9" spans="1:13" ht="23" x14ac:dyDescent="0.25">
      <c r="A9" s="55"/>
      <c r="B9" s="55"/>
      <c r="D9" s="55"/>
      <c r="E9" s="55"/>
    </row>
    <row r="10" spans="1:13" ht="23" x14ac:dyDescent="0.25">
      <c r="A10" s="56"/>
      <c r="B10" s="56"/>
      <c r="C10" s="56"/>
      <c r="D10" s="56"/>
      <c r="E10" s="57"/>
      <c r="F10" s="56"/>
      <c r="G10" s="56"/>
      <c r="H10" s="56"/>
      <c r="I10" s="56"/>
      <c r="J10" s="56"/>
      <c r="K10" s="56"/>
      <c r="L10" s="56"/>
      <c r="M10" s="56"/>
    </row>
    <row r="11" spans="1:13" ht="20" customHeight="1" x14ac:dyDescent="0.25">
      <c r="A11" s="207" t="s">
        <v>120</v>
      </c>
      <c r="B11" s="207"/>
      <c r="C11" s="207"/>
      <c r="D11" s="207"/>
      <c r="E11" s="58"/>
      <c r="F11" s="56"/>
      <c r="G11" s="132" t="s">
        <v>175</v>
      </c>
      <c r="H11" s="203" t="str">
        <f>+'INGRESO DE DATOS'!$D$14</f>
        <v>NOMBRE Y APELLIDO</v>
      </c>
      <c r="I11" s="203"/>
      <c r="J11" s="203"/>
      <c r="K11" s="203"/>
      <c r="L11" s="203"/>
      <c r="M11" s="203"/>
    </row>
    <row r="12" spans="1:13" ht="11.25" customHeight="1" x14ac:dyDescent="0.15">
      <c r="A12" s="201"/>
      <c r="B12" s="201"/>
      <c r="C12" s="227"/>
      <c r="D12" s="202"/>
      <c r="E12" s="59"/>
      <c r="F12" s="50"/>
      <c r="G12" s="50"/>
      <c r="H12" s="50"/>
      <c r="I12" s="50"/>
      <c r="J12" s="50"/>
      <c r="K12" s="50"/>
      <c r="L12" s="50"/>
      <c r="M12" s="50"/>
    </row>
    <row r="13" spans="1:13" ht="20" customHeight="1" x14ac:dyDescent="0.25">
      <c r="A13" s="201"/>
      <c r="B13" s="201"/>
      <c r="C13" s="202"/>
      <c r="D13" s="202"/>
      <c r="E13" s="59"/>
      <c r="F13" s="56"/>
      <c r="G13" s="132" t="s">
        <v>176</v>
      </c>
      <c r="H13" s="203" t="str">
        <f>+'INGRESO DE DATOS'!$D$24</f>
        <v>AGENCIA</v>
      </c>
      <c r="I13" s="203"/>
      <c r="J13" s="203"/>
      <c r="K13" s="203"/>
      <c r="L13" s="203"/>
      <c r="M13" s="203"/>
    </row>
    <row r="14" spans="1:13" ht="11.25" customHeight="1" x14ac:dyDescent="0.25">
      <c r="A14" s="201"/>
      <c r="B14" s="201"/>
      <c r="C14" s="202"/>
      <c r="D14" s="202"/>
      <c r="E14" s="59"/>
      <c r="F14" s="56"/>
      <c r="G14" s="56"/>
      <c r="H14" s="50"/>
      <c r="I14" s="50"/>
      <c r="J14" s="50"/>
      <c r="K14" s="50"/>
      <c r="L14" s="50"/>
      <c r="M14" s="50"/>
    </row>
    <row r="15" spans="1:13" ht="20" customHeight="1" x14ac:dyDescent="0.2">
      <c r="A15" s="201"/>
      <c r="B15" s="201"/>
      <c r="C15" s="202"/>
      <c r="D15" s="202"/>
      <c r="E15" s="59"/>
      <c r="F15" s="50"/>
      <c r="G15" s="50"/>
      <c r="H15" s="50"/>
      <c r="I15" s="132" t="s">
        <v>177</v>
      </c>
      <c r="J15" s="134">
        <f>+'INGRESO DE DATOS'!$G$16</f>
        <v>2</v>
      </c>
      <c r="K15" s="50"/>
      <c r="L15" s="132" t="s">
        <v>179</v>
      </c>
      <c r="M15" s="134">
        <f>+'INGRESO DE DATOS'!$G$18</f>
        <v>65</v>
      </c>
    </row>
    <row r="16" spans="1:13" s="86" customFormat="1" ht="11.25" customHeight="1" x14ac:dyDescent="0.15">
      <c r="A16" s="201"/>
      <c r="B16" s="201"/>
      <c r="C16" s="202"/>
      <c r="D16" s="202"/>
      <c r="E16" s="59"/>
      <c r="F16" s="226"/>
      <c r="G16" s="226"/>
      <c r="H16" s="60"/>
      <c r="I16" s="60"/>
      <c r="J16" s="60"/>
      <c r="K16" s="60"/>
      <c r="L16" s="60"/>
      <c r="M16" s="60"/>
    </row>
    <row r="17" spans="1:13" s="86" customFormat="1" ht="20" customHeight="1" x14ac:dyDescent="0.2">
      <c r="A17" s="201"/>
      <c r="B17" s="201"/>
      <c r="C17" s="214"/>
      <c r="D17" s="214"/>
      <c r="E17" s="62"/>
      <c r="F17" s="238"/>
      <c r="G17" s="239"/>
      <c r="H17" s="60"/>
      <c r="I17" s="132" t="s">
        <v>178</v>
      </c>
      <c r="J17" s="134">
        <f>+'INGRESO DE DATOS'!$J$16</f>
        <v>3</v>
      </c>
      <c r="K17" s="60"/>
      <c r="L17" s="132" t="s">
        <v>180</v>
      </c>
      <c r="M17" s="134">
        <f>+'INGRESO DE DATOS'!$J$18</f>
        <v>71</v>
      </c>
    </row>
    <row r="18" spans="1:13" s="65" customFormat="1" ht="11.25" customHeight="1" x14ac:dyDescent="0.15">
      <c r="A18" s="201"/>
      <c r="B18" s="201"/>
      <c r="C18" s="214"/>
      <c r="D18" s="214"/>
      <c r="E18" s="62"/>
      <c r="F18" s="60"/>
      <c r="G18" s="63"/>
      <c r="H18" s="64"/>
      <c r="I18" s="60"/>
      <c r="J18" s="60" t="s">
        <v>4</v>
      </c>
      <c r="K18" s="60" t="s">
        <v>4</v>
      </c>
      <c r="L18" s="60" t="s">
        <v>4</v>
      </c>
      <c r="M18" s="60"/>
    </row>
    <row r="19" spans="1:13" s="65" customFormat="1" ht="20" customHeight="1" x14ac:dyDescent="0.2">
      <c r="A19" s="201"/>
      <c r="B19" s="201"/>
      <c r="C19" s="202"/>
      <c r="D19" s="202"/>
      <c r="E19" s="59"/>
      <c r="F19" s="60"/>
      <c r="G19" s="60"/>
      <c r="H19" s="60"/>
      <c r="I19" s="132" t="s">
        <v>182</v>
      </c>
      <c r="J19" s="133">
        <f ca="1">+TODAY()</f>
        <v>44538</v>
      </c>
      <c r="K19" s="229" t="s">
        <v>189</v>
      </c>
      <c r="L19" s="229"/>
      <c r="M19" s="134">
        <f>IF(M15&gt;=M17,M15,M17)</f>
        <v>71</v>
      </c>
    </row>
    <row r="20" spans="1:13" s="65" customFormat="1" ht="20" customHeight="1" thickBot="1" x14ac:dyDescent="0.2">
      <c r="A20" s="201"/>
      <c r="B20" s="201"/>
      <c r="C20" s="202"/>
      <c r="D20" s="202"/>
      <c r="E20" s="59"/>
      <c r="F20" s="60"/>
      <c r="G20" s="60"/>
      <c r="H20" s="60"/>
      <c r="I20" s="60"/>
      <c r="J20" s="60"/>
      <c r="K20" s="230"/>
      <c r="L20" s="230"/>
      <c r="M20" s="69"/>
    </row>
    <row r="21" spans="1:13" s="71" customFormat="1" ht="20" customHeight="1" x14ac:dyDescent="0.15">
      <c r="A21" s="201"/>
      <c r="B21" s="201"/>
      <c r="C21" s="202"/>
      <c r="D21" s="202"/>
      <c r="E21" s="59"/>
      <c r="F21" s="257" t="s">
        <v>124</v>
      </c>
      <c r="G21" s="258"/>
      <c r="H21" s="258"/>
      <c r="I21" s="258" t="s">
        <v>134</v>
      </c>
      <c r="J21" s="259"/>
      <c r="K21" s="257" t="s">
        <v>98</v>
      </c>
      <c r="L21" s="258"/>
      <c r="M21" s="259"/>
    </row>
    <row r="22" spans="1:13" s="71" customFormat="1" ht="20" customHeight="1" thickBot="1" x14ac:dyDescent="0.2">
      <c r="A22" s="201"/>
      <c r="B22" s="201"/>
      <c r="C22" s="202"/>
      <c r="D22" s="202"/>
      <c r="E22" s="59"/>
      <c r="F22" s="249"/>
      <c r="G22" s="250"/>
      <c r="H22" s="250"/>
      <c r="I22" s="250"/>
      <c r="J22" s="260"/>
      <c r="K22" s="247"/>
      <c r="L22" s="248"/>
      <c r="M22" s="261"/>
    </row>
    <row r="23" spans="1:13" s="71" customFormat="1" ht="20" customHeight="1" x14ac:dyDescent="0.15">
      <c r="A23" s="201"/>
      <c r="B23" s="201"/>
      <c r="C23" s="202"/>
      <c r="D23" s="202"/>
      <c r="E23" s="59"/>
      <c r="F23" s="234" t="s">
        <v>140</v>
      </c>
      <c r="G23" s="235"/>
      <c r="H23" s="235"/>
      <c r="I23" s="264">
        <v>150000</v>
      </c>
      <c r="J23" s="265"/>
      <c r="K23" s="247" t="s">
        <v>135</v>
      </c>
      <c r="L23" s="248"/>
      <c r="M23" s="98" t="s">
        <v>137</v>
      </c>
    </row>
    <row r="24" spans="1:13" s="87" customFormat="1" ht="20" customHeight="1" thickBot="1" x14ac:dyDescent="0.2">
      <c r="A24" s="201"/>
      <c r="B24" s="201"/>
      <c r="C24" s="202"/>
      <c r="D24" s="202"/>
      <c r="E24" s="59"/>
      <c r="F24" s="236"/>
      <c r="G24" s="237"/>
      <c r="H24" s="237"/>
      <c r="I24" s="243" t="s">
        <v>133</v>
      </c>
      <c r="J24" s="244"/>
      <c r="K24" s="249"/>
      <c r="L24" s="250"/>
      <c r="M24" s="99" t="s">
        <v>136</v>
      </c>
    </row>
    <row r="25" spans="1:13" s="88" customFormat="1" ht="20" customHeight="1" x14ac:dyDescent="0.15">
      <c r="A25" s="201"/>
      <c r="B25" s="201"/>
      <c r="C25" s="202"/>
      <c r="D25" s="202"/>
      <c r="E25" s="59"/>
      <c r="F25" s="236" t="s">
        <v>141</v>
      </c>
      <c r="G25" s="237"/>
      <c r="H25" s="237"/>
      <c r="I25" s="232">
        <v>150000</v>
      </c>
      <c r="J25" s="233"/>
      <c r="K25" s="234" t="s">
        <v>125</v>
      </c>
      <c r="L25" s="235"/>
      <c r="M25" s="100">
        <v>300000</v>
      </c>
    </row>
    <row r="26" spans="1:13" s="88" customFormat="1" ht="20" customHeight="1" x14ac:dyDescent="0.15">
      <c r="A26" s="201"/>
      <c r="B26" s="201"/>
      <c r="C26" s="202"/>
      <c r="D26" s="202"/>
      <c r="E26" s="59"/>
      <c r="F26" s="236"/>
      <c r="G26" s="237"/>
      <c r="H26" s="237"/>
      <c r="I26" s="243" t="s">
        <v>133</v>
      </c>
      <c r="J26" s="244"/>
      <c r="K26" s="236" t="s">
        <v>126</v>
      </c>
      <c r="L26" s="237"/>
      <c r="M26" s="101">
        <v>300000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236" t="s">
        <v>142</v>
      </c>
      <c r="G27" s="237"/>
      <c r="H27" s="237"/>
      <c r="I27" s="232">
        <v>200000</v>
      </c>
      <c r="J27" s="233"/>
      <c r="K27" s="236" t="s">
        <v>127</v>
      </c>
      <c r="L27" s="237"/>
      <c r="M27" s="101">
        <v>250000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236"/>
      <c r="G28" s="237"/>
      <c r="H28" s="237"/>
      <c r="I28" s="243" t="s">
        <v>133</v>
      </c>
      <c r="J28" s="244"/>
      <c r="K28" s="236" t="s">
        <v>128</v>
      </c>
      <c r="L28" s="237"/>
      <c r="M28" s="101">
        <v>250000</v>
      </c>
    </row>
    <row r="29" spans="1:13" s="90" customFormat="1" ht="20" customHeight="1" x14ac:dyDescent="0.15">
      <c r="A29" s="201"/>
      <c r="B29" s="201"/>
      <c r="C29" s="202"/>
      <c r="D29" s="202"/>
      <c r="E29" s="59"/>
      <c r="F29" s="236" t="s">
        <v>143</v>
      </c>
      <c r="G29" s="237"/>
      <c r="H29" s="237"/>
      <c r="I29" s="232">
        <v>150000</v>
      </c>
      <c r="J29" s="233"/>
      <c r="K29" s="236" t="s">
        <v>129</v>
      </c>
      <c r="L29" s="237"/>
      <c r="M29" s="101">
        <v>300000</v>
      </c>
    </row>
    <row r="30" spans="1:13" s="88" customFormat="1" ht="20" customHeight="1" x14ac:dyDescent="0.15">
      <c r="A30" s="201"/>
      <c r="B30" s="201"/>
      <c r="C30" s="202"/>
      <c r="D30" s="202"/>
      <c r="E30" s="59"/>
      <c r="F30" s="236"/>
      <c r="G30" s="237"/>
      <c r="H30" s="237"/>
      <c r="I30" s="243" t="s">
        <v>133</v>
      </c>
      <c r="J30" s="244"/>
      <c r="K30" s="236" t="s">
        <v>130</v>
      </c>
      <c r="L30" s="237"/>
      <c r="M30" s="101">
        <v>200000</v>
      </c>
    </row>
    <row r="31" spans="1:13" s="88" customFormat="1" ht="20" customHeight="1" x14ac:dyDescent="0.15">
      <c r="A31" s="201"/>
      <c r="B31" s="201"/>
      <c r="C31" s="245"/>
      <c r="D31" s="245"/>
      <c r="E31" s="76"/>
      <c r="F31" s="236" t="s">
        <v>144</v>
      </c>
      <c r="G31" s="237"/>
      <c r="H31" s="237"/>
      <c r="I31" s="232">
        <v>100000</v>
      </c>
      <c r="J31" s="233"/>
      <c r="K31" s="236" t="s">
        <v>131</v>
      </c>
      <c r="L31" s="237"/>
      <c r="M31" s="101">
        <v>200000</v>
      </c>
    </row>
    <row r="32" spans="1:13" s="88" customFormat="1" ht="20" customHeight="1" x14ac:dyDescent="0.15">
      <c r="A32" s="201"/>
      <c r="B32" s="201"/>
      <c r="C32" s="202"/>
      <c r="D32" s="202"/>
      <c r="E32" s="59"/>
      <c r="F32" s="236"/>
      <c r="G32" s="237"/>
      <c r="H32" s="237"/>
      <c r="I32" s="243" t="s">
        <v>133</v>
      </c>
      <c r="J32" s="244"/>
      <c r="K32" s="236" t="s">
        <v>132</v>
      </c>
      <c r="L32" s="237"/>
      <c r="M32" s="101">
        <v>250000</v>
      </c>
    </row>
    <row r="33" spans="1:13" s="88" customFormat="1" ht="20" customHeight="1" x14ac:dyDescent="0.15">
      <c r="A33" s="201"/>
      <c r="B33" s="201"/>
      <c r="C33" s="202"/>
      <c r="D33" s="202"/>
      <c r="E33" s="59"/>
      <c r="F33" s="236" t="s">
        <v>145</v>
      </c>
      <c r="G33" s="237"/>
      <c r="H33" s="237"/>
      <c r="I33" s="232">
        <v>300000</v>
      </c>
      <c r="J33" s="233"/>
      <c r="K33" s="251" t="s">
        <v>138</v>
      </c>
      <c r="L33" s="252"/>
      <c r="M33" s="253"/>
    </row>
    <row r="34" spans="1:13" s="88" customFormat="1" ht="20" customHeight="1" x14ac:dyDescent="0.15">
      <c r="A34" s="201"/>
      <c r="B34" s="201"/>
      <c r="C34" s="227"/>
      <c r="D34" s="202"/>
      <c r="E34" s="59"/>
      <c r="F34" s="236"/>
      <c r="G34" s="237"/>
      <c r="H34" s="237"/>
      <c r="I34" s="243" t="s">
        <v>133</v>
      </c>
      <c r="J34" s="244"/>
      <c r="K34" s="251"/>
      <c r="L34" s="252"/>
      <c r="M34" s="253"/>
    </row>
    <row r="35" spans="1:13" s="90" customFormat="1" ht="20" customHeight="1" x14ac:dyDescent="0.15">
      <c r="A35" s="201"/>
      <c r="B35" s="201"/>
      <c r="C35" s="227"/>
      <c r="D35" s="202"/>
      <c r="E35" s="59"/>
      <c r="F35" s="236" t="s">
        <v>146</v>
      </c>
      <c r="G35" s="237"/>
      <c r="H35" s="237"/>
      <c r="I35" s="232">
        <v>150000</v>
      </c>
      <c r="J35" s="233"/>
      <c r="K35" s="251"/>
      <c r="L35" s="252"/>
      <c r="M35" s="253"/>
    </row>
    <row r="36" spans="1:13" s="88" customFormat="1" ht="20" customHeight="1" thickBot="1" x14ac:dyDescent="0.2">
      <c r="A36" s="201"/>
      <c r="B36" s="201"/>
      <c r="C36" s="222"/>
      <c r="D36" s="222"/>
      <c r="E36" s="59"/>
      <c r="F36" s="241"/>
      <c r="G36" s="242"/>
      <c r="H36" s="242"/>
      <c r="I36" s="262" t="s">
        <v>133</v>
      </c>
      <c r="J36" s="263"/>
      <c r="K36" s="254"/>
      <c r="L36" s="255"/>
      <c r="M36" s="256"/>
    </row>
    <row r="37" spans="1:13" s="88" customFormat="1" ht="20" customHeight="1" x14ac:dyDescent="0.15">
      <c r="A37" s="201"/>
      <c r="B37" s="201"/>
      <c r="C37" s="222"/>
      <c r="D37" s="222"/>
      <c r="E37" s="78"/>
      <c r="F37" s="102"/>
      <c r="G37" s="102"/>
      <c r="H37" s="102"/>
      <c r="I37" s="102"/>
      <c r="J37" s="102"/>
      <c r="K37" s="102"/>
      <c r="L37" s="102"/>
      <c r="M37" s="102"/>
    </row>
    <row r="38" spans="1:13" s="90" customFormat="1" ht="20" customHeight="1" x14ac:dyDescent="0.2">
      <c r="A38" s="201"/>
      <c r="B38" s="201"/>
      <c r="C38" s="222"/>
      <c r="D38" s="222"/>
      <c r="E38" s="78"/>
      <c r="F38" s="173" t="s">
        <v>105</v>
      </c>
      <c r="G38" s="174"/>
      <c r="H38" s="174" t="s">
        <v>99</v>
      </c>
      <c r="I38" s="174" t="s">
        <v>100</v>
      </c>
      <c r="J38" s="174" t="s">
        <v>101</v>
      </c>
      <c r="K38" s="174" t="s">
        <v>102</v>
      </c>
      <c r="L38" s="174" t="s">
        <v>103</v>
      </c>
      <c r="M38" s="174" t="s">
        <v>104</v>
      </c>
    </row>
    <row r="39" spans="1:13" s="90" customFormat="1" ht="20" customHeight="1" x14ac:dyDescent="0.15">
      <c r="A39" s="201"/>
      <c r="B39" s="201"/>
      <c r="C39" s="222"/>
      <c r="D39" s="222"/>
      <c r="E39" s="78"/>
      <c r="F39" s="178" t="s">
        <v>159</v>
      </c>
      <c r="G39" s="179"/>
      <c r="H39" s="179">
        <v>2000</v>
      </c>
      <c r="I39" s="179">
        <v>3500</v>
      </c>
      <c r="J39" s="179">
        <v>5000</v>
      </c>
      <c r="K39" s="179">
        <v>10000</v>
      </c>
      <c r="L39" s="179">
        <v>20000</v>
      </c>
      <c r="M39" s="180">
        <v>50000</v>
      </c>
    </row>
    <row r="40" spans="1:13" s="88" customFormat="1" ht="20" customHeight="1" x14ac:dyDescent="0.15">
      <c r="A40" s="201"/>
      <c r="B40" s="201"/>
      <c r="C40" s="202"/>
      <c r="D40" s="202"/>
      <c r="E40" s="78"/>
      <c r="F40" s="181" t="s">
        <v>160</v>
      </c>
      <c r="G40" s="182"/>
      <c r="H40" s="182">
        <v>2000</v>
      </c>
      <c r="I40" s="182">
        <v>3500</v>
      </c>
      <c r="J40" s="182">
        <v>5000</v>
      </c>
      <c r="K40" s="182">
        <v>10000</v>
      </c>
      <c r="L40" s="182">
        <v>20000</v>
      </c>
      <c r="M40" s="183">
        <v>50000</v>
      </c>
    </row>
    <row r="41" spans="1:13" s="88" customFormat="1" ht="20" customHeight="1" x14ac:dyDescent="0.15">
      <c r="A41" s="201"/>
      <c r="B41" s="201"/>
      <c r="C41" s="202"/>
      <c r="D41" s="202"/>
      <c r="E41" s="59"/>
      <c r="F41" s="175"/>
      <c r="G41" s="175"/>
      <c r="H41" s="175"/>
      <c r="I41" s="175"/>
      <c r="J41" s="175"/>
      <c r="K41" s="175"/>
      <c r="L41" s="175"/>
      <c r="M41" s="175"/>
    </row>
    <row r="42" spans="1:13" s="88" customFormat="1" ht="20" customHeight="1" x14ac:dyDescent="0.15">
      <c r="A42" s="201"/>
      <c r="B42" s="201"/>
      <c r="C42" s="202"/>
      <c r="D42" s="202"/>
      <c r="E42" s="59"/>
      <c r="F42" s="231" t="s">
        <v>26</v>
      </c>
      <c r="G42" s="231"/>
      <c r="H42" s="231"/>
      <c r="I42" s="231"/>
      <c r="J42" s="231"/>
      <c r="K42" s="231"/>
      <c r="L42" s="231"/>
      <c r="M42" s="231"/>
    </row>
    <row r="43" spans="1:13" s="88" customFormat="1" ht="20" customHeight="1" x14ac:dyDescent="0.15">
      <c r="A43" s="201"/>
      <c r="B43" s="201"/>
      <c r="C43" s="202"/>
      <c r="D43" s="202"/>
      <c r="E43" s="59"/>
      <c r="F43" s="184" t="s">
        <v>121</v>
      </c>
      <c r="G43" s="185"/>
      <c r="H43" s="185">
        <f>(IF((($J$15+$J$17)=1),(VLOOKUP($M$19,Tablas!$A$543:$T$544,3,TRUE)),0))*1.1494</f>
        <v>0</v>
      </c>
      <c r="I43" s="185">
        <f>(IF((($J$15+$J$17)=1),(VLOOKUP($M$19,Tablas!$A$543:$T$544,6,TRUE)),0))*1.1494</f>
        <v>0</v>
      </c>
      <c r="J43" s="185">
        <f>(IF((($J$15+$J$17)=1),(VLOOKUP($M$19,Tablas!$A$543:$T$544,9,TRUE)),0))*1.1494</f>
        <v>0</v>
      </c>
      <c r="K43" s="185">
        <f>(IF((($J$15+$J$17)=1),(VLOOKUP($M$19,Tablas!$A$543:$T$544,12,TRUE)),0))*1.1494</f>
        <v>0</v>
      </c>
      <c r="L43" s="185">
        <f>(IF((($J$15+$J$17)=1),(VLOOKUP($M$19,Tablas!$A$543:$T$544,15,TRUE)),0))*1.1494</f>
        <v>0</v>
      </c>
      <c r="M43" s="186">
        <f>(IF((($J$15+$J$17)=1),(VLOOKUP($M$19,Tablas!$A$543:$T$544,18,TRUE)),0))*1.1494</f>
        <v>0</v>
      </c>
    </row>
    <row r="44" spans="1:13" s="88" customFormat="1" ht="20" customHeight="1" x14ac:dyDescent="0.15">
      <c r="A44" s="201"/>
      <c r="B44" s="201"/>
      <c r="C44" s="212"/>
      <c r="D44" s="202"/>
      <c r="E44" s="59"/>
      <c r="F44" s="187" t="s">
        <v>122</v>
      </c>
      <c r="G44" s="103"/>
      <c r="H44" s="103">
        <f>(IF((($J$15+$J$17)=2),(VLOOKUP($M$19,Tablas!$A$543:$T$544,4,TRUE)),0))*1.1494</f>
        <v>0</v>
      </c>
      <c r="I44" s="103">
        <f>(IF((($J$15+$J$17)=2),(VLOOKUP($M$19,Tablas!$A$543:$T$544,7,TRUE)),0))*1.1494</f>
        <v>0</v>
      </c>
      <c r="J44" s="103">
        <f>(IF((($J$15+$J$17)=2),(VLOOKUP($M$19,Tablas!$A$543:$T$544,10,TRUE)),0))*1.1494</f>
        <v>0</v>
      </c>
      <c r="K44" s="103">
        <f>(IF((($J$15+$J$17)=2),(VLOOKUP($M$19,Tablas!$A$543:$T$544,13,TRUE)),0))*1.1494</f>
        <v>0</v>
      </c>
      <c r="L44" s="103">
        <f>(IF((($J$15+$J$17)=2),(VLOOKUP($M$19,Tablas!$A$543:$T$544,16,TRUE)),0))*1.1494</f>
        <v>0</v>
      </c>
      <c r="M44" s="188">
        <f>(IF((($J$15+$J$17)=2),(VLOOKUP($M$19,Tablas!$A$543:$T$544,19,TRUE)),0))*1.1494</f>
        <v>0</v>
      </c>
    </row>
    <row r="45" spans="1:13" s="88" customFormat="1" ht="20" customHeight="1" x14ac:dyDescent="0.15">
      <c r="A45" s="201"/>
      <c r="B45" s="201"/>
      <c r="C45" s="202"/>
      <c r="D45" s="202"/>
      <c r="E45" s="59"/>
      <c r="F45" s="189" t="s">
        <v>123</v>
      </c>
      <c r="G45" s="104"/>
      <c r="H45" s="104">
        <f>(IF((($J$15+$J$17)&gt;=3),(VLOOKUP($M$19,Tablas!$A$543:$T$544,5,TRUE)),0))*1.1494</f>
        <v>7860.7465999999995</v>
      </c>
      <c r="I45" s="104">
        <f>(IF((($J$15+$J$17)&gt;=3),(VLOOKUP($M$19,Tablas!$A$543:$T$544,8,TRUE)),0))*1.1494</f>
        <v>6535.4884000000002</v>
      </c>
      <c r="J45" s="104">
        <f>(IF((($J$15+$J$17)&gt;=3),(VLOOKUP($M$19,Tablas!$A$543:$T$544,11,TRUE)),0))*1.1494</f>
        <v>5713.6674000000003</v>
      </c>
      <c r="K45" s="104">
        <f>(IF((($J$15+$J$17)&gt;=3),(VLOOKUP($M$19,Tablas!$A$543:$T$544,14,TRUE)),0))*1.1494</f>
        <v>4244.7341999999999</v>
      </c>
      <c r="L45" s="104">
        <f>(IF((($J$15+$J$17)&gt;=3),(VLOOKUP($M$19,Tablas!$A$543:$T$544,17,TRUE)),0))*1.1494</f>
        <v>2930.97</v>
      </c>
      <c r="M45" s="190">
        <f>(IF((($J$15+$J$17)&gt;=3),(VLOOKUP($M$19,Tablas!$A$543:$T$544,20,TRUE)),0))*1.1494</f>
        <v>1536.7477999999999</v>
      </c>
    </row>
    <row r="46" spans="1:13" s="90" customFormat="1" ht="20" customHeight="1" x14ac:dyDescent="0.15">
      <c r="A46" s="201"/>
      <c r="B46" s="201"/>
      <c r="C46" s="202"/>
      <c r="D46" s="202"/>
      <c r="E46" s="59"/>
      <c r="F46" s="191" t="s">
        <v>19</v>
      </c>
      <c r="G46" s="176"/>
      <c r="H46" s="176">
        <f t="shared" ref="H46:M46" si="0">(SUM(H43:H45))</f>
        <v>7860.7465999999995</v>
      </c>
      <c r="I46" s="176">
        <f t="shared" si="0"/>
        <v>6535.4884000000002</v>
      </c>
      <c r="J46" s="176">
        <f t="shared" si="0"/>
        <v>5713.6674000000003</v>
      </c>
      <c r="K46" s="176">
        <f t="shared" si="0"/>
        <v>4244.7341999999999</v>
      </c>
      <c r="L46" s="176">
        <f t="shared" si="0"/>
        <v>2930.97</v>
      </c>
      <c r="M46" s="192">
        <f t="shared" si="0"/>
        <v>1536.7477999999999</v>
      </c>
    </row>
    <row r="47" spans="1:13" s="88" customFormat="1" ht="20" customHeight="1" x14ac:dyDescent="0.15">
      <c r="A47" s="201"/>
      <c r="B47" s="201"/>
      <c r="C47" s="214"/>
      <c r="D47" s="214"/>
      <c r="E47" s="59"/>
      <c r="F47" s="187" t="s">
        <v>21</v>
      </c>
      <c r="G47" s="103"/>
      <c r="H47" s="103">
        <v>86</v>
      </c>
      <c r="I47" s="103">
        <v>86</v>
      </c>
      <c r="J47" s="103">
        <v>86</v>
      </c>
      <c r="K47" s="103">
        <v>86</v>
      </c>
      <c r="L47" s="103">
        <v>86</v>
      </c>
      <c r="M47" s="188">
        <v>86</v>
      </c>
    </row>
    <row r="48" spans="1:13" s="88" customFormat="1" ht="20" customHeight="1" x14ac:dyDescent="0.15">
      <c r="A48" s="211"/>
      <c r="B48" s="211"/>
      <c r="C48" s="214"/>
      <c r="D48" s="214"/>
      <c r="E48" s="77"/>
      <c r="F48" s="193" t="s">
        <v>18</v>
      </c>
      <c r="G48" s="194"/>
      <c r="H48" s="194">
        <f t="shared" ref="H48:M48" si="1">SUM(H46:H47)</f>
        <v>7946.7465999999995</v>
      </c>
      <c r="I48" s="194">
        <f t="shared" si="1"/>
        <v>6621.4884000000002</v>
      </c>
      <c r="J48" s="194">
        <f t="shared" si="1"/>
        <v>5799.6674000000003</v>
      </c>
      <c r="K48" s="194">
        <f t="shared" si="1"/>
        <v>4330.7341999999999</v>
      </c>
      <c r="L48" s="194">
        <f t="shared" si="1"/>
        <v>3016.97</v>
      </c>
      <c r="M48" s="195">
        <f t="shared" si="1"/>
        <v>1622.7477999999999</v>
      </c>
    </row>
    <row r="49" spans="1:13" s="88" customFormat="1" ht="20" customHeight="1" x14ac:dyDescent="0.2">
      <c r="A49" s="211"/>
      <c r="B49" s="211"/>
      <c r="C49" s="214"/>
      <c r="D49" s="214"/>
      <c r="E49" s="77"/>
      <c r="F49" s="240" t="s">
        <v>181</v>
      </c>
      <c r="G49" s="240"/>
      <c r="H49" s="240"/>
      <c r="I49" s="240"/>
      <c r="J49" s="240"/>
      <c r="K49" s="240"/>
      <c r="L49" s="240"/>
      <c r="M49" s="240"/>
    </row>
    <row r="50" spans="1:13" s="88" customFormat="1" ht="12" customHeight="1" x14ac:dyDescent="0.2">
      <c r="A50" s="97"/>
      <c r="B50" s="97"/>
      <c r="C50" s="97"/>
      <c r="D50" s="97"/>
      <c r="E50" s="92"/>
      <c r="F50" s="177"/>
      <c r="G50" s="177"/>
      <c r="H50" s="177"/>
      <c r="I50" s="177"/>
      <c r="J50" s="177"/>
      <c r="K50" s="177"/>
      <c r="L50" s="177"/>
      <c r="M50" s="177"/>
    </row>
    <row r="51" spans="1:13" s="90" customFormat="1" ht="20" customHeight="1" x14ac:dyDescent="0.15">
      <c r="A51" s="97"/>
      <c r="B51" s="97"/>
      <c r="C51" s="97"/>
      <c r="D51" s="97"/>
      <c r="E51" s="59"/>
      <c r="F51" s="246" t="s">
        <v>163</v>
      </c>
      <c r="G51" s="246"/>
      <c r="H51" s="246"/>
      <c r="I51" s="246"/>
      <c r="J51" s="246"/>
      <c r="K51" s="246"/>
      <c r="L51" s="246"/>
      <c r="M51" s="246"/>
    </row>
    <row r="52" spans="1:13" ht="20" customHeight="1" x14ac:dyDescent="0.15">
      <c r="B52" s="85" t="s">
        <v>4</v>
      </c>
      <c r="E52" s="62"/>
      <c r="F52" s="246"/>
      <c r="G52" s="246"/>
      <c r="H52" s="246"/>
      <c r="I52" s="246"/>
      <c r="J52" s="246"/>
      <c r="K52" s="246"/>
      <c r="L52" s="246"/>
      <c r="M52" s="246"/>
    </row>
  </sheetData>
  <sheetProtection algorithmName="SHA-512" hashValue="jTCEsCXjKTcsXM37+hRi+eoKYA8AsQ7psiUrxQn6nvzu1RkX+N/X+E0bZzb//PG+OPVA4myfsV8CHnsB0WdtDg==" saltValue="Z4gEWHEBLYf9b7j3fNZ+iQ==" spinCount="100000" sheet="1" objects="1" scenarios="1"/>
  <mergeCells count="108">
    <mergeCell ref="F51:M52"/>
    <mergeCell ref="A48:B49"/>
    <mergeCell ref="C48:D49"/>
    <mergeCell ref="K23:L24"/>
    <mergeCell ref="K33:M36"/>
    <mergeCell ref="F21:H22"/>
    <mergeCell ref="I21:J22"/>
    <mergeCell ref="K21:M22"/>
    <mergeCell ref="I35:J35"/>
    <mergeCell ref="I36:J36"/>
    <mergeCell ref="K25:L25"/>
    <mergeCell ref="K26:L26"/>
    <mergeCell ref="K27:L27"/>
    <mergeCell ref="K32:L32"/>
    <mergeCell ref="I31:J31"/>
    <mergeCell ref="I32:J32"/>
    <mergeCell ref="I33:J33"/>
    <mergeCell ref="K28:L28"/>
    <mergeCell ref="K29:L29"/>
    <mergeCell ref="K30:L30"/>
    <mergeCell ref="K31:L31"/>
    <mergeCell ref="I23:J23"/>
    <mergeCell ref="I34:J34"/>
    <mergeCell ref="I30:J30"/>
    <mergeCell ref="C47:D47"/>
    <mergeCell ref="A47:B47"/>
    <mergeCell ref="A29:B29"/>
    <mergeCell ref="A30:B30"/>
    <mergeCell ref="C35:D35"/>
    <mergeCell ref="C33:D33"/>
    <mergeCell ref="C34:D34"/>
    <mergeCell ref="A31:B31"/>
    <mergeCell ref="C31:D31"/>
    <mergeCell ref="C32:D32"/>
    <mergeCell ref="A32:B32"/>
    <mergeCell ref="C29:D29"/>
    <mergeCell ref="C30:D30"/>
    <mergeCell ref="A36:B39"/>
    <mergeCell ref="C36:D39"/>
    <mergeCell ref="A45:B45"/>
    <mergeCell ref="C44:D44"/>
    <mergeCell ref="I28:J28"/>
    <mergeCell ref="A46:B46"/>
    <mergeCell ref="A33:B33"/>
    <mergeCell ref="A34:B34"/>
    <mergeCell ref="A35:B35"/>
    <mergeCell ref="A44:B44"/>
    <mergeCell ref="I26:J26"/>
    <mergeCell ref="A28:B28"/>
    <mergeCell ref="A21:B21"/>
    <mergeCell ref="A40:B40"/>
    <mergeCell ref="A41:B41"/>
    <mergeCell ref="A42:B42"/>
    <mergeCell ref="A43:B43"/>
    <mergeCell ref="C42:D42"/>
    <mergeCell ref="C43:D43"/>
    <mergeCell ref="C40:D40"/>
    <mergeCell ref="C41:D41"/>
    <mergeCell ref="A24:B25"/>
    <mergeCell ref="A26:B26"/>
    <mergeCell ref="F49:M49"/>
    <mergeCell ref="C12:D12"/>
    <mergeCell ref="C13:D13"/>
    <mergeCell ref="C14:D14"/>
    <mergeCell ref="C15:D15"/>
    <mergeCell ref="A13:B13"/>
    <mergeCell ref="C45:D45"/>
    <mergeCell ref="A22:B23"/>
    <mergeCell ref="C23:D23"/>
    <mergeCell ref="C24:D24"/>
    <mergeCell ref="A27:B27"/>
    <mergeCell ref="C27:D27"/>
    <mergeCell ref="C25:D25"/>
    <mergeCell ref="C26:D26"/>
    <mergeCell ref="A15:B15"/>
    <mergeCell ref="A16:B16"/>
    <mergeCell ref="A19:B19"/>
    <mergeCell ref="A20:B20"/>
    <mergeCell ref="F31:H32"/>
    <mergeCell ref="F33:H34"/>
    <mergeCell ref="F35:H36"/>
    <mergeCell ref="I27:J27"/>
    <mergeCell ref="I24:J24"/>
    <mergeCell ref="C46:D46"/>
    <mergeCell ref="F7:M8"/>
    <mergeCell ref="K19:L20"/>
    <mergeCell ref="F42:M42"/>
    <mergeCell ref="I29:J29"/>
    <mergeCell ref="C22:D22"/>
    <mergeCell ref="F23:H24"/>
    <mergeCell ref="F25:H26"/>
    <mergeCell ref="F27:H28"/>
    <mergeCell ref="F29:H30"/>
    <mergeCell ref="H11:M11"/>
    <mergeCell ref="H13:M13"/>
    <mergeCell ref="F17:G17"/>
    <mergeCell ref="F16:G16"/>
    <mergeCell ref="A11:D11"/>
    <mergeCell ref="A17:B18"/>
    <mergeCell ref="A12:B12"/>
    <mergeCell ref="C28:D28"/>
    <mergeCell ref="C17:D18"/>
    <mergeCell ref="C21:D21"/>
    <mergeCell ref="C19:D19"/>
    <mergeCell ref="C20:D20"/>
    <mergeCell ref="C16:D16"/>
    <mergeCell ref="A14:B14"/>
    <mergeCell ref="I25:J25"/>
  </mergeCells>
  <phoneticPr fontId="5" type="noConversion"/>
  <conditionalFormatting sqref="J15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5 M17 M19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7" fitToHeight="3" orientation="portrait" horizontalDpi="300" verticalDpi="300"/>
  <headerFooter alignWithMargins="0"/>
  <rowBreaks count="1" manualBreakCount="1">
    <brk id="64" max="3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37"/>
  <sheetViews>
    <sheetView showGridLines="0" zoomScaleNormal="100" zoomScaleSheetLayoutView="90" zoomScalePageLayoutView="90" workbookViewId="0">
      <selection activeCell="I22" sqref="I22"/>
    </sheetView>
  </sheetViews>
  <sheetFormatPr baseColWidth="10" defaultColWidth="8.83203125" defaultRowHeight="13" x14ac:dyDescent="0.15"/>
  <cols>
    <col min="1" max="2" width="31" style="1" customWidth="1"/>
    <col min="3" max="8" width="13.83203125" style="1" customWidth="1"/>
    <col min="9" max="16384" width="8.83203125" style="1"/>
  </cols>
  <sheetData>
    <row r="1" spans="1:8" ht="12.75" customHeight="1" x14ac:dyDescent="0.15">
      <c r="A1" s="22"/>
      <c r="B1" s="12"/>
      <c r="C1" s="12"/>
      <c r="D1" s="12"/>
      <c r="E1" s="12"/>
      <c r="F1" s="12"/>
      <c r="G1" s="12"/>
      <c r="H1" s="12"/>
    </row>
    <row r="2" spans="1:8" x14ac:dyDescent="0.15">
      <c r="A2" s="12"/>
      <c r="B2" s="12"/>
      <c r="C2" s="12"/>
      <c r="D2" s="12"/>
      <c r="E2" s="12" t="s">
        <v>4</v>
      </c>
      <c r="F2" s="12" t="s">
        <v>4</v>
      </c>
      <c r="G2" s="12" t="s">
        <v>4</v>
      </c>
      <c r="H2" s="12"/>
    </row>
    <row r="3" spans="1:8" x14ac:dyDescent="0.15">
      <c r="A3" s="12"/>
      <c r="B3" s="12"/>
      <c r="C3" s="12"/>
      <c r="D3" s="12"/>
      <c r="E3" s="12"/>
      <c r="F3" s="12"/>
      <c r="G3" s="12"/>
      <c r="H3" s="12"/>
    </row>
    <row r="4" spans="1:8" x14ac:dyDescent="0.15">
      <c r="A4" s="12"/>
      <c r="B4" s="12"/>
      <c r="C4" s="12"/>
      <c r="D4" s="12"/>
      <c r="E4" s="12"/>
      <c r="F4" s="12"/>
      <c r="G4" s="12"/>
      <c r="H4" s="12"/>
    </row>
    <row r="5" spans="1:8" x14ac:dyDescent="0.15">
      <c r="A5" s="12"/>
      <c r="B5" s="12"/>
      <c r="C5" s="12"/>
      <c r="D5" s="12"/>
      <c r="E5" s="12"/>
      <c r="F5" s="12"/>
      <c r="G5" s="12"/>
      <c r="H5" s="12"/>
    </row>
    <row r="6" spans="1:8" ht="16" x14ac:dyDescent="0.2">
      <c r="A6" s="12"/>
      <c r="B6" s="12"/>
      <c r="C6" s="12"/>
      <c r="D6" s="12"/>
      <c r="E6" s="13" t="s">
        <v>4</v>
      </c>
      <c r="F6" s="13" t="s">
        <v>4</v>
      </c>
      <c r="G6" s="13" t="s">
        <v>4</v>
      </c>
      <c r="H6" s="14" t="s">
        <v>4</v>
      </c>
    </row>
    <row r="7" spans="1:8" x14ac:dyDescent="0.15">
      <c r="A7" s="12"/>
      <c r="B7" s="12"/>
      <c r="C7" s="12"/>
      <c r="D7" s="12"/>
      <c r="E7" s="12"/>
      <c r="F7" s="12"/>
      <c r="G7" s="12"/>
      <c r="H7" s="12"/>
    </row>
    <row r="8" spans="1:8" x14ac:dyDescent="0.15">
      <c r="A8" s="12"/>
      <c r="B8" s="12"/>
      <c r="C8" s="12"/>
      <c r="D8" s="12"/>
      <c r="E8" s="12"/>
      <c r="F8" s="12"/>
      <c r="G8" s="12"/>
      <c r="H8" s="12"/>
    </row>
    <row r="9" spans="1:8" x14ac:dyDescent="0.15">
      <c r="A9" s="12"/>
      <c r="B9" s="12"/>
      <c r="C9" s="12"/>
      <c r="D9" s="12"/>
      <c r="E9" s="12"/>
      <c r="F9" s="12"/>
      <c r="G9" s="12"/>
      <c r="H9" s="12"/>
    </row>
    <row r="10" spans="1:8" x14ac:dyDescent="0.15">
      <c r="A10" s="12"/>
      <c r="B10" s="12"/>
      <c r="C10" s="12"/>
      <c r="D10" s="12"/>
      <c r="E10" s="12"/>
      <c r="F10" s="12"/>
      <c r="G10" s="12"/>
      <c r="H10" s="12"/>
    </row>
    <row r="11" spans="1:8" x14ac:dyDescent="0.15">
      <c r="A11" s="12"/>
      <c r="B11" s="12"/>
      <c r="C11" s="12"/>
      <c r="D11" s="12"/>
      <c r="E11" s="12"/>
      <c r="F11" s="12"/>
      <c r="G11" s="12"/>
      <c r="H11" s="12"/>
    </row>
    <row r="12" spans="1:8" x14ac:dyDescent="0.15">
      <c r="A12" s="12"/>
      <c r="B12" s="12"/>
      <c r="C12" s="12"/>
      <c r="D12" s="12"/>
      <c r="E12" s="12"/>
      <c r="F12" s="12"/>
      <c r="G12" s="12"/>
      <c r="H12" s="12"/>
    </row>
    <row r="13" spans="1:8" ht="23" x14ac:dyDescent="0.25">
      <c r="A13" s="266" t="s">
        <v>162</v>
      </c>
      <c r="B13" s="266"/>
      <c r="C13" s="266"/>
      <c r="D13" s="266"/>
      <c r="E13" s="266"/>
      <c r="F13" s="266"/>
      <c r="G13" s="266"/>
      <c r="H13" s="266"/>
    </row>
    <row r="14" spans="1:8" ht="8.75" customHeight="1" x14ac:dyDescent="0.25">
      <c r="A14" s="15"/>
      <c r="B14" s="15"/>
      <c r="C14" s="15"/>
      <c r="D14" s="15"/>
      <c r="E14" s="15"/>
      <c r="F14" s="15"/>
      <c r="G14" s="15"/>
      <c r="H14" s="15"/>
    </row>
    <row r="15" spans="1:8" ht="20" customHeight="1" x14ac:dyDescent="0.25">
      <c r="A15" s="15"/>
      <c r="B15" s="15"/>
      <c r="C15" s="267" t="str">
        <f>+'INGRESO DE DATOS'!$D$14</f>
        <v>NOMBRE Y APELLIDO</v>
      </c>
      <c r="D15" s="267"/>
      <c r="E15" s="267"/>
      <c r="F15" s="267"/>
      <c r="G15" s="267"/>
      <c r="H15" s="267"/>
    </row>
    <row r="16" spans="1:8" ht="11.75" customHeight="1" x14ac:dyDescent="0.15">
      <c r="A16" s="12"/>
      <c r="B16" s="12"/>
      <c r="C16" s="12"/>
      <c r="D16" s="12"/>
      <c r="E16" s="12"/>
      <c r="F16" s="12"/>
      <c r="G16" s="12"/>
      <c r="H16" s="12"/>
    </row>
    <row r="17" spans="1:8" ht="20" customHeight="1" x14ac:dyDescent="0.25">
      <c r="A17" s="15"/>
      <c r="B17" s="15"/>
      <c r="C17" s="267" t="str">
        <f>+'INGRESO DE DATOS'!$D$24</f>
        <v>AGENCIA</v>
      </c>
      <c r="D17" s="267"/>
      <c r="E17" s="267"/>
      <c r="F17" s="267"/>
      <c r="G17" s="267"/>
      <c r="H17" s="267"/>
    </row>
    <row r="18" spans="1:8" ht="11.75" customHeight="1" x14ac:dyDescent="0.25">
      <c r="A18" s="15"/>
      <c r="B18" s="15"/>
      <c r="C18" s="12"/>
      <c r="D18" s="12"/>
      <c r="E18" s="12"/>
      <c r="F18" s="12"/>
      <c r="G18" s="12"/>
      <c r="H18" s="12"/>
    </row>
    <row r="19" spans="1:8" ht="20" customHeight="1" x14ac:dyDescent="0.15">
      <c r="A19" s="12"/>
      <c r="B19" s="12"/>
      <c r="C19" s="12"/>
      <c r="D19" s="12"/>
      <c r="E19" s="16">
        <f>+'INGRESO DE DATOS'!$G$16</f>
        <v>2</v>
      </c>
      <c r="F19" s="12"/>
      <c r="G19" s="12"/>
      <c r="H19" s="16">
        <f>+'INGRESO DE DATOS'!$G$18</f>
        <v>65</v>
      </c>
    </row>
    <row r="20" spans="1:8" s="2" customFormat="1" ht="20" customHeight="1" x14ac:dyDescent="0.15">
      <c r="A20" s="270" t="s">
        <v>96</v>
      </c>
      <c r="B20" s="270"/>
      <c r="C20" s="17"/>
      <c r="D20" s="17"/>
      <c r="E20" s="17"/>
      <c r="F20" s="17"/>
      <c r="G20" s="17"/>
      <c r="H20" s="17"/>
    </row>
    <row r="21" spans="1:8" s="2" customFormat="1" ht="20" customHeight="1" x14ac:dyDescent="0.15">
      <c r="A21" s="268">
        <f ca="1">NOW()</f>
        <v>44538.720594444443</v>
      </c>
      <c r="B21" s="269"/>
      <c r="C21" s="17"/>
      <c r="D21" s="17"/>
      <c r="E21" s="16">
        <f>+'INGRESO DE DATOS'!$J$16</f>
        <v>3</v>
      </c>
      <c r="F21" s="17"/>
      <c r="G21" s="17"/>
      <c r="H21" s="16">
        <f>+'INGRESO DE DATOS'!$J$18</f>
        <v>71</v>
      </c>
    </row>
    <row r="22" spans="1:8" s="6" customFormat="1" ht="20" customHeight="1" x14ac:dyDescent="0.15">
      <c r="A22" s="17"/>
      <c r="B22" s="18"/>
      <c r="C22" s="19"/>
      <c r="D22" s="17"/>
      <c r="E22" s="17" t="s">
        <v>4</v>
      </c>
      <c r="F22" s="17" t="s">
        <v>4</v>
      </c>
      <c r="G22" s="17" t="s">
        <v>4</v>
      </c>
      <c r="H22" s="17"/>
    </row>
    <row r="23" spans="1:8" s="3" customFormat="1" ht="20" customHeight="1" x14ac:dyDescent="0.2">
      <c r="A23" s="277" t="s">
        <v>147</v>
      </c>
      <c r="B23" s="278"/>
      <c r="C23" s="27" t="s">
        <v>99</v>
      </c>
      <c r="D23" s="27" t="s">
        <v>100</v>
      </c>
      <c r="E23" s="27" t="s">
        <v>101</v>
      </c>
      <c r="F23" s="27" t="s">
        <v>102</v>
      </c>
      <c r="G23" s="27" t="s">
        <v>103</v>
      </c>
      <c r="H23" s="27" t="s">
        <v>104</v>
      </c>
    </row>
    <row r="24" spans="1:8" s="5" customFormat="1" ht="20" customHeight="1" x14ac:dyDescent="0.15">
      <c r="A24" s="279" t="s">
        <v>26</v>
      </c>
      <c r="B24" s="280"/>
      <c r="C24" s="280"/>
      <c r="D24" s="280"/>
      <c r="E24" s="280"/>
      <c r="F24" s="280"/>
      <c r="G24" s="280"/>
      <c r="H24" s="281"/>
    </row>
    <row r="25" spans="1:8" s="4" customFormat="1" ht="20" customHeight="1" x14ac:dyDescent="0.15">
      <c r="A25" s="275" t="s">
        <v>148</v>
      </c>
      <c r="B25" s="276"/>
      <c r="C25" s="28">
        <f>+'Diamond (Mundial)'!H39</f>
        <v>157468</v>
      </c>
      <c r="D25" s="28">
        <f>+'Diamond (Mundial)'!I39</f>
        <v>152738.96340000001</v>
      </c>
      <c r="E25" s="28">
        <f>+'Diamond (Mundial)'!J39</f>
        <v>107738.80400000002</v>
      </c>
      <c r="F25" s="28">
        <f>+'Diamond (Mundial)'!K39</f>
        <v>81955.463200000013</v>
      </c>
      <c r="G25" s="28">
        <f>+'Diamond (Mundial)'!L39</f>
        <v>71154.551399999997</v>
      </c>
      <c r="H25" s="28">
        <f>+'Diamond (Mundial)'!M39</f>
        <v>61213.390799999994</v>
      </c>
    </row>
    <row r="26" spans="1:8" s="4" customFormat="1" ht="20" customHeight="1" x14ac:dyDescent="0.15">
      <c r="A26" s="275" t="s">
        <v>149</v>
      </c>
      <c r="B26" s="276"/>
      <c r="C26" s="28">
        <f>+'Diamond (LA)'!H39</f>
        <v>115115</v>
      </c>
      <c r="D26" s="28">
        <f>+'Diamond (LA)'!I39</f>
        <v>111645.61460000002</v>
      </c>
      <c r="E26" s="28">
        <f>+'Diamond (LA)'!J39</f>
        <v>78739.44200000001</v>
      </c>
      <c r="F26" s="28">
        <f>+'Diamond (LA)'!K39</f>
        <v>59758.250400000004</v>
      </c>
      <c r="G26" s="28">
        <f>+'Diamond (LA)'!L39</f>
        <v>51848.079600000005</v>
      </c>
      <c r="H26" s="28">
        <f>+'Diamond (LA)'!M39</f>
        <v>44586.170400000003</v>
      </c>
    </row>
    <row r="27" spans="1:8" s="4" customFormat="1" ht="20" customHeight="1" x14ac:dyDescent="0.15">
      <c r="A27" s="275" t="s">
        <v>150</v>
      </c>
      <c r="B27" s="276"/>
      <c r="C27" s="28">
        <f>+'Complete (Mundial)'!H39</f>
        <v>134474</v>
      </c>
      <c r="D27" s="28">
        <f>+'Complete (Mundial)'!I39</f>
        <v>131624.48539999998</v>
      </c>
      <c r="E27" s="28">
        <f>+'Complete (Mundial)'!J39</f>
        <v>94324.156599999988</v>
      </c>
      <c r="F27" s="28">
        <f>+'Complete (Mundial)'!K39</f>
        <v>70714.331199999986</v>
      </c>
      <c r="G27" s="28">
        <f>+'Complete (Mundial)'!L39</f>
        <v>61890.387400000007</v>
      </c>
      <c r="H27" s="28">
        <f>+'Complete (Mundial)'!M39</f>
        <v>52467.606199999995</v>
      </c>
    </row>
    <row r="28" spans="1:8" s="4" customFormat="1" ht="20" customHeight="1" x14ac:dyDescent="0.15">
      <c r="A28" s="275" t="s">
        <v>151</v>
      </c>
      <c r="B28" s="276"/>
      <c r="C28" s="28">
        <f>+'Complete (LA)'!H39</f>
        <v>99156</v>
      </c>
      <c r="D28" s="28">
        <f>+'Complete (LA)'!I39</f>
        <v>97055.130999999994</v>
      </c>
      <c r="E28" s="28">
        <f>+'Complete (LA)'!J39</f>
        <v>69567.23</v>
      </c>
      <c r="F28" s="28">
        <f>+'Complete (LA)'!K39</f>
        <v>52183.704400000002</v>
      </c>
      <c r="G28" s="28">
        <f>+'Complete (LA)'!L39</f>
        <v>45675.801599999999</v>
      </c>
      <c r="H28" s="28">
        <f>+'Complete (LA)'!M39</f>
        <v>38720.782200000001</v>
      </c>
    </row>
    <row r="29" spans="1:8" s="4" customFormat="1" ht="20" customHeight="1" x14ac:dyDescent="0.15">
      <c r="A29" s="275" t="s">
        <v>152</v>
      </c>
      <c r="B29" s="276"/>
      <c r="C29" s="28">
        <f>+'Advantage (Mundial)'!H39</f>
        <v>96021.435000000012</v>
      </c>
      <c r="D29" s="28">
        <f>+'Advantage (Mundial)'!I39</f>
        <v>77971.642800000001</v>
      </c>
      <c r="E29" s="28">
        <f>+'Advantage (Mundial)'!J39</f>
        <v>61145.576199999996</v>
      </c>
      <c r="F29" s="28">
        <f>+'Advantage (Mundial)'!K39</f>
        <v>45687.295599999998</v>
      </c>
      <c r="G29" s="28">
        <f>+'Advantage (Mundial)'!L39</f>
        <v>35743.836199999998</v>
      </c>
      <c r="H29" s="28">
        <f>+'Advantage (Mundial)'!M39</f>
        <v>28732.496200000001</v>
      </c>
    </row>
    <row r="30" spans="1:8" s="5" customFormat="1" ht="20" customHeight="1" x14ac:dyDescent="0.15">
      <c r="A30" s="275" t="s">
        <v>153</v>
      </c>
      <c r="B30" s="276"/>
      <c r="C30" s="28">
        <f>+'Advantage (LA)'!H39</f>
        <v>70946</v>
      </c>
      <c r="D30" s="28">
        <f>+'Advantage (LA)'!I39</f>
        <v>57534.161399999997</v>
      </c>
      <c r="E30" s="28">
        <f>+'Advantage (LA)'!J39</f>
        <v>45010.298999999999</v>
      </c>
      <c r="F30" s="28">
        <f>+'Advantage (LA)'!K39</f>
        <v>33543.884600000005</v>
      </c>
      <c r="G30" s="28">
        <f>+'Advantage (LA)'!L39</f>
        <v>26145.196800000002</v>
      </c>
      <c r="H30" s="28">
        <f>+'Advantage (LA)'!M39</f>
        <v>20926.9208</v>
      </c>
    </row>
    <row r="31" spans="1:8" s="4" customFormat="1" ht="20" customHeight="1" x14ac:dyDescent="0.15">
      <c r="A31" s="275" t="s">
        <v>154</v>
      </c>
      <c r="B31" s="276"/>
      <c r="C31" s="28">
        <f>+Secure!H39</f>
        <v>52576.434999999998</v>
      </c>
      <c r="D31" s="28">
        <f>+Secure!I39</f>
        <v>49312.503199999999</v>
      </c>
      <c r="E31" s="28">
        <f>+Secure!J39</f>
        <v>44047.101799999997</v>
      </c>
      <c r="F31" s="28">
        <f>+Secure!K39</f>
        <v>31991.0452</v>
      </c>
      <c r="G31" s="28">
        <f>+Secure!L39</f>
        <v>26975.063600000001</v>
      </c>
      <c r="H31" s="28">
        <f>+Secure!M39</f>
        <v>20271.7628</v>
      </c>
    </row>
    <row r="32" spans="1:8" s="4" customFormat="1" ht="20" customHeight="1" x14ac:dyDescent="0.15">
      <c r="A32" s="275" t="s">
        <v>155</v>
      </c>
      <c r="B32" s="276"/>
      <c r="C32" s="28">
        <f>+Essential!H39</f>
        <v>43965.434999999998</v>
      </c>
      <c r="D32" s="28">
        <f>+Essential!I39</f>
        <v>41234.519999999997</v>
      </c>
      <c r="E32" s="28">
        <f>+Essential!J39</f>
        <v>36485.199199999995</v>
      </c>
      <c r="F32" s="28">
        <f>+Essential!K39</f>
        <v>26785.4126</v>
      </c>
      <c r="G32" s="28">
        <f>+Essential!L39</f>
        <v>22608.493000000002</v>
      </c>
      <c r="H32" s="28">
        <f>+Essential!M39</f>
        <v>17020.110199999999</v>
      </c>
    </row>
    <row r="33" spans="1:8" s="4" customFormat="1" ht="20" customHeight="1" x14ac:dyDescent="0.15">
      <c r="A33" s="275" t="s">
        <v>156</v>
      </c>
      <c r="B33" s="276"/>
      <c r="C33" s="28">
        <f>+Critical!H48</f>
        <v>7946.7465999999995</v>
      </c>
      <c r="D33" s="28">
        <f>+Critical!I48</f>
        <v>6621.4884000000002</v>
      </c>
      <c r="E33" s="28">
        <f>+Critical!J48</f>
        <v>5799.6674000000003</v>
      </c>
      <c r="F33" s="28">
        <f>+Critical!K48</f>
        <v>4330.7341999999999</v>
      </c>
      <c r="G33" s="28">
        <f>+Critical!L48</f>
        <v>3016.97</v>
      </c>
      <c r="H33" s="28">
        <f>+Critical!M48</f>
        <v>1622.7477999999999</v>
      </c>
    </row>
    <row r="34" spans="1:8" ht="16" x14ac:dyDescent="0.2">
      <c r="A34" s="272">
        <v>9</v>
      </c>
      <c r="B34" s="273"/>
      <c r="C34" s="273"/>
      <c r="D34" s="273"/>
      <c r="E34" s="273"/>
      <c r="F34" s="273"/>
      <c r="G34" s="273"/>
      <c r="H34" s="274"/>
    </row>
    <row r="36" spans="1:8" x14ac:dyDescent="0.15">
      <c r="A36" s="271" t="s">
        <v>163</v>
      </c>
      <c r="B36" s="271"/>
      <c r="C36" s="271"/>
      <c r="D36" s="271"/>
      <c r="E36" s="271"/>
      <c r="F36" s="271"/>
      <c r="G36" s="271"/>
      <c r="H36" s="271"/>
    </row>
    <row r="37" spans="1:8" x14ac:dyDescent="0.15">
      <c r="A37" s="271"/>
      <c r="B37" s="271"/>
      <c r="C37" s="271"/>
      <c r="D37" s="271"/>
      <c r="E37" s="271"/>
      <c r="F37" s="271"/>
      <c r="G37" s="271"/>
      <c r="H37" s="271"/>
    </row>
  </sheetData>
  <sheetProtection algorithmName="SHA-512" hashValue="9FcXk5hidoJfxjltQFAlvTAnitclyW7GZkoY8uet9AKMPdnSXBgXmcUkcrJH402/lrDk0UsNgCGsD1kOINmT2g==" saltValue="A/mwrdfULLaZneBTM7o7/w==" spinCount="100000" sheet="1" objects="1" scenarios="1"/>
  <mergeCells count="18">
    <mergeCell ref="A36:H37"/>
    <mergeCell ref="A34:H34"/>
    <mergeCell ref="A29:B29"/>
    <mergeCell ref="A30:B30"/>
    <mergeCell ref="A23:B23"/>
    <mergeCell ref="A24:H24"/>
    <mergeCell ref="A25:B25"/>
    <mergeCell ref="A26:B26"/>
    <mergeCell ref="A31:B31"/>
    <mergeCell ref="A32:B32"/>
    <mergeCell ref="A33:B33"/>
    <mergeCell ref="A28:B28"/>
    <mergeCell ref="A27:B27"/>
    <mergeCell ref="A13:H13"/>
    <mergeCell ref="C15:H15"/>
    <mergeCell ref="C17:H17"/>
    <mergeCell ref="A21:B21"/>
    <mergeCell ref="A20:B20"/>
  </mergeCells>
  <phoneticPr fontId="5" type="noConversion"/>
  <conditionalFormatting sqref="E19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H19 H21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3622047244094491" right="0.23622047244094491" top="0.23622047244094491" bottom="0.23622047244094491" header="0.51181102362204722" footer="0.51181102362204722"/>
  <pageSetup scale="86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AL562"/>
  <sheetViews>
    <sheetView showGridLines="0" topLeftCell="A1048576" zoomScale="85" zoomScaleNormal="85" workbookViewId="0">
      <selection activeCell="A516" sqref="A1:XFD1048576"/>
    </sheetView>
  </sheetViews>
  <sheetFormatPr baseColWidth="10" defaultColWidth="8.83203125" defaultRowHeight="13" zeroHeight="1" x14ac:dyDescent="0.15"/>
  <cols>
    <col min="1" max="1" width="3.6640625" style="33" customWidth="1"/>
    <col min="2" max="2" width="22.33203125" style="33" customWidth="1"/>
    <col min="3" max="8" width="15.5" style="34" customWidth="1"/>
    <col min="9" max="15" width="15.5" style="33" customWidth="1"/>
    <col min="16" max="20" width="15.6640625" style="33" customWidth="1"/>
    <col min="21" max="16384" width="8.83203125" style="33"/>
  </cols>
  <sheetData>
    <row r="1" spans="1:21" ht="14" hidden="1" thickBot="1" x14ac:dyDescent="0.2"/>
    <row r="2" spans="1:21" ht="18" hidden="1" x14ac:dyDescent="0.2">
      <c r="A2" s="284" t="s">
        <v>35</v>
      </c>
      <c r="B2" s="285"/>
      <c r="C2" s="285"/>
      <c r="D2" s="285"/>
      <c r="E2" s="285"/>
      <c r="F2" s="285"/>
      <c r="G2" s="285"/>
      <c r="H2" s="286"/>
      <c r="J2" s="33" t="s">
        <v>92</v>
      </c>
      <c r="L2" s="33">
        <v>0.53</v>
      </c>
    </row>
    <row r="3" spans="1:21" ht="18" hidden="1" x14ac:dyDescent="0.2">
      <c r="A3" s="287" t="s">
        <v>27</v>
      </c>
      <c r="B3" s="288"/>
      <c r="C3" s="288"/>
      <c r="D3" s="288"/>
      <c r="E3" s="288"/>
      <c r="F3" s="288"/>
      <c r="G3" s="288"/>
      <c r="H3" s="289"/>
    </row>
    <row r="4" spans="1:21" hidden="1" x14ac:dyDescent="0.15">
      <c r="A4" s="290" t="s">
        <v>0</v>
      </c>
      <c r="B4" s="291"/>
      <c r="C4" s="291"/>
      <c r="D4" s="291"/>
      <c r="E4" s="291"/>
      <c r="F4" s="291"/>
      <c r="G4" s="291"/>
      <c r="H4" s="32"/>
      <c r="I4" s="282" t="s">
        <v>161</v>
      </c>
      <c r="J4" s="283"/>
      <c r="K4" s="283"/>
      <c r="L4" s="283"/>
      <c r="M4" s="283"/>
    </row>
    <row r="5" spans="1:21" hidden="1" x14ac:dyDescent="0.15">
      <c r="A5" s="35" t="s">
        <v>4</v>
      </c>
      <c r="B5" s="20" t="s">
        <v>4</v>
      </c>
      <c r="C5" s="29" t="s">
        <v>28</v>
      </c>
      <c r="D5" s="29" t="s">
        <v>29</v>
      </c>
      <c r="E5" s="29" t="s">
        <v>30</v>
      </c>
      <c r="F5" s="29" t="s">
        <v>31</v>
      </c>
      <c r="G5" s="29" t="s">
        <v>32</v>
      </c>
      <c r="H5" s="32" t="s">
        <v>33</v>
      </c>
    </row>
    <row r="6" spans="1:21" ht="14" hidden="1" x14ac:dyDescent="0.15">
      <c r="A6" s="35">
        <v>18</v>
      </c>
      <c r="B6" s="36" t="s">
        <v>157</v>
      </c>
      <c r="C6" s="114">
        <v>16344</v>
      </c>
      <c r="D6" s="114">
        <v>10082</v>
      </c>
      <c r="E6" s="114">
        <v>6784</v>
      </c>
      <c r="F6" s="114">
        <v>4841</v>
      </c>
      <c r="G6" s="114">
        <v>3347</v>
      </c>
      <c r="H6" s="114">
        <v>2635</v>
      </c>
      <c r="I6" s="25">
        <v>8518</v>
      </c>
      <c r="J6" s="26">
        <v>5254</v>
      </c>
      <c r="K6" s="26">
        <v>3535</v>
      </c>
      <c r="L6" s="26">
        <v>2567</v>
      </c>
      <c r="M6" s="26">
        <v>1806</v>
      </c>
      <c r="N6" s="26">
        <v>1420</v>
      </c>
      <c r="O6" s="38"/>
      <c r="P6" s="38" t="b">
        <v>1</v>
      </c>
      <c r="Q6" s="38" t="b">
        <v>1</v>
      </c>
      <c r="R6" s="38" t="b">
        <v>1</v>
      </c>
      <c r="S6" s="38" t="b">
        <v>1</v>
      </c>
      <c r="T6" s="33" t="b">
        <v>1</v>
      </c>
      <c r="U6" s="33" t="b">
        <v>1</v>
      </c>
    </row>
    <row r="7" spans="1:21" ht="14" hidden="1" x14ac:dyDescent="0.15">
      <c r="A7" s="35">
        <v>25</v>
      </c>
      <c r="B7" s="36" t="s">
        <v>5</v>
      </c>
      <c r="C7" s="114">
        <v>17156</v>
      </c>
      <c r="D7" s="114">
        <v>10575</v>
      </c>
      <c r="E7" s="114">
        <v>7498</v>
      </c>
      <c r="F7" s="114">
        <v>5368</v>
      </c>
      <c r="G7" s="114">
        <v>3710</v>
      </c>
      <c r="H7" s="114">
        <v>2920</v>
      </c>
      <c r="I7" s="25">
        <v>8941</v>
      </c>
      <c r="J7" s="26">
        <v>5511</v>
      </c>
      <c r="K7" s="26">
        <v>3907</v>
      </c>
      <c r="L7" s="26">
        <v>2845</v>
      </c>
      <c r="M7" s="26">
        <v>2002</v>
      </c>
      <c r="N7" s="26">
        <v>1575</v>
      </c>
      <c r="O7" s="38"/>
      <c r="P7" s="38" t="b">
        <v>1</v>
      </c>
      <c r="Q7" s="38" t="b">
        <v>1</v>
      </c>
      <c r="R7" s="38" t="b">
        <v>1</v>
      </c>
      <c r="S7" s="38" t="b">
        <v>1</v>
      </c>
      <c r="T7" s="33" t="b">
        <v>1</v>
      </c>
      <c r="U7" s="33" t="b">
        <v>1</v>
      </c>
    </row>
    <row r="8" spans="1:21" ht="14" hidden="1" x14ac:dyDescent="0.15">
      <c r="A8" s="35">
        <v>30</v>
      </c>
      <c r="B8" s="36" t="s">
        <v>6</v>
      </c>
      <c r="C8" s="114">
        <v>17732</v>
      </c>
      <c r="D8" s="114">
        <v>10995</v>
      </c>
      <c r="E8" s="114">
        <v>8043</v>
      </c>
      <c r="F8" s="114">
        <v>6004</v>
      </c>
      <c r="G8" s="114">
        <v>4445</v>
      </c>
      <c r="H8" s="114">
        <v>3502</v>
      </c>
      <c r="I8" s="25">
        <v>9243</v>
      </c>
      <c r="J8" s="26">
        <v>5731</v>
      </c>
      <c r="K8" s="26">
        <v>4191</v>
      </c>
      <c r="L8" s="26">
        <v>3183</v>
      </c>
      <c r="M8" s="26">
        <v>2398</v>
      </c>
      <c r="N8" s="26">
        <v>1890</v>
      </c>
      <c r="O8" s="38"/>
      <c r="P8" s="38" t="b">
        <v>1</v>
      </c>
      <c r="Q8" s="38" t="b">
        <v>1</v>
      </c>
      <c r="R8" s="38" t="b">
        <v>1</v>
      </c>
      <c r="S8" s="38" t="b">
        <v>1</v>
      </c>
      <c r="T8" s="33" t="b">
        <v>1</v>
      </c>
      <c r="U8" s="33" t="b">
        <v>1</v>
      </c>
    </row>
    <row r="9" spans="1:21" ht="14" hidden="1" x14ac:dyDescent="0.15">
      <c r="A9" s="35">
        <v>35</v>
      </c>
      <c r="B9" s="36" t="s">
        <v>7</v>
      </c>
      <c r="C9" s="114">
        <v>19828</v>
      </c>
      <c r="D9" s="114">
        <v>12317</v>
      </c>
      <c r="E9" s="114">
        <v>9001</v>
      </c>
      <c r="F9" s="114">
        <v>6724</v>
      </c>
      <c r="G9" s="114">
        <v>4983</v>
      </c>
      <c r="H9" s="114">
        <v>3927</v>
      </c>
      <c r="I9" s="25">
        <v>10334</v>
      </c>
      <c r="J9" s="26">
        <v>6419</v>
      </c>
      <c r="K9" s="26">
        <v>4691</v>
      </c>
      <c r="L9" s="26">
        <v>3567</v>
      </c>
      <c r="M9" s="26">
        <v>2689</v>
      </c>
      <c r="N9" s="26">
        <v>2119</v>
      </c>
      <c r="O9" s="38"/>
      <c r="P9" s="38" t="b">
        <v>1</v>
      </c>
      <c r="Q9" s="38" t="b">
        <v>1</v>
      </c>
      <c r="R9" s="38" t="b">
        <v>1</v>
      </c>
      <c r="S9" s="38" t="b">
        <v>1</v>
      </c>
      <c r="T9" s="33" t="b">
        <v>1</v>
      </c>
      <c r="U9" s="33" t="b">
        <v>1</v>
      </c>
    </row>
    <row r="10" spans="1:21" ht="14" hidden="1" x14ac:dyDescent="0.15">
      <c r="A10" s="35">
        <v>40</v>
      </c>
      <c r="B10" s="36" t="s">
        <v>8</v>
      </c>
      <c r="C10" s="114">
        <v>22948</v>
      </c>
      <c r="D10" s="114">
        <v>14279</v>
      </c>
      <c r="E10" s="114">
        <v>9850</v>
      </c>
      <c r="F10" s="114">
        <v>7467</v>
      </c>
      <c r="G10" s="114">
        <v>5475</v>
      </c>
      <c r="H10" s="114">
        <v>4312</v>
      </c>
      <c r="I10" s="25">
        <v>11960</v>
      </c>
      <c r="J10" s="26">
        <v>7442</v>
      </c>
      <c r="K10" s="26">
        <v>5132</v>
      </c>
      <c r="L10" s="26">
        <v>3959</v>
      </c>
      <c r="M10" s="26">
        <v>2955</v>
      </c>
      <c r="N10" s="26">
        <v>2328</v>
      </c>
      <c r="O10" s="38"/>
      <c r="P10" s="38" t="b">
        <v>1</v>
      </c>
      <c r="Q10" s="38" t="b">
        <v>1</v>
      </c>
      <c r="R10" s="38" t="b">
        <v>1</v>
      </c>
      <c r="S10" s="38" t="b">
        <v>1</v>
      </c>
      <c r="T10" s="33" t="b">
        <v>1</v>
      </c>
      <c r="U10" s="33" t="b">
        <v>1</v>
      </c>
    </row>
    <row r="11" spans="1:21" ht="14" hidden="1" x14ac:dyDescent="0.15">
      <c r="A11" s="35">
        <v>45</v>
      </c>
      <c r="B11" s="36" t="s">
        <v>9</v>
      </c>
      <c r="C11" s="114">
        <v>25618</v>
      </c>
      <c r="D11" s="114">
        <v>15959</v>
      </c>
      <c r="E11" s="114">
        <v>11007</v>
      </c>
      <c r="F11" s="114">
        <v>8350</v>
      </c>
      <c r="G11" s="114">
        <v>6117</v>
      </c>
      <c r="H11" s="114">
        <v>4821</v>
      </c>
      <c r="I11" s="25">
        <v>13353</v>
      </c>
      <c r="J11" s="26">
        <v>8318</v>
      </c>
      <c r="K11" s="26">
        <v>5736</v>
      </c>
      <c r="L11" s="26">
        <v>4428</v>
      </c>
      <c r="M11" s="26">
        <v>3302</v>
      </c>
      <c r="N11" s="26">
        <v>2602</v>
      </c>
      <c r="O11" s="38"/>
      <c r="P11" s="38" t="b">
        <v>1</v>
      </c>
      <c r="Q11" s="38" t="b">
        <v>1</v>
      </c>
      <c r="R11" s="38" t="b">
        <v>1</v>
      </c>
      <c r="S11" s="38" t="b">
        <v>1</v>
      </c>
      <c r="T11" s="33" t="b">
        <v>1</v>
      </c>
      <c r="U11" s="33" t="b">
        <v>1</v>
      </c>
    </row>
    <row r="12" spans="1:21" ht="14" hidden="1" x14ac:dyDescent="0.15">
      <c r="A12" s="35">
        <v>50</v>
      </c>
      <c r="B12" s="36" t="s">
        <v>10</v>
      </c>
      <c r="C12" s="114">
        <v>33304</v>
      </c>
      <c r="D12" s="114">
        <v>20422</v>
      </c>
      <c r="E12" s="114">
        <v>14438</v>
      </c>
      <c r="F12" s="114">
        <v>10891</v>
      </c>
      <c r="G12" s="114">
        <v>8645</v>
      </c>
      <c r="H12" s="114">
        <v>6817</v>
      </c>
      <c r="I12" s="25">
        <v>17359</v>
      </c>
      <c r="J12" s="26">
        <v>10644</v>
      </c>
      <c r="K12" s="26">
        <v>7526</v>
      </c>
      <c r="L12" s="26">
        <v>5776</v>
      </c>
      <c r="M12" s="26">
        <v>4666</v>
      </c>
      <c r="N12" s="26">
        <v>3680</v>
      </c>
      <c r="O12" s="38"/>
      <c r="P12" s="38" t="b">
        <v>1</v>
      </c>
      <c r="Q12" s="38" t="b">
        <v>1</v>
      </c>
      <c r="R12" s="38" t="b">
        <v>1</v>
      </c>
      <c r="S12" s="38" t="b">
        <v>1</v>
      </c>
      <c r="T12" s="33" t="b">
        <v>1</v>
      </c>
      <c r="U12" s="33" t="b">
        <v>1</v>
      </c>
    </row>
    <row r="13" spans="1:21" ht="14" hidden="1" x14ac:dyDescent="0.15">
      <c r="A13" s="35">
        <v>55</v>
      </c>
      <c r="B13" s="36" t="s">
        <v>11</v>
      </c>
      <c r="C13" s="114">
        <v>35423</v>
      </c>
      <c r="D13" s="114">
        <v>21728</v>
      </c>
      <c r="E13" s="114">
        <v>15369</v>
      </c>
      <c r="F13" s="114">
        <v>11592</v>
      </c>
      <c r="G13" s="114">
        <v>9197</v>
      </c>
      <c r="H13" s="114">
        <v>7255</v>
      </c>
      <c r="I13" s="25">
        <v>18463</v>
      </c>
      <c r="J13" s="26">
        <v>11326</v>
      </c>
      <c r="K13" s="26">
        <v>8011</v>
      </c>
      <c r="L13" s="26">
        <v>6147</v>
      </c>
      <c r="M13" s="26">
        <v>4965</v>
      </c>
      <c r="N13" s="26">
        <v>3916</v>
      </c>
      <c r="O13" s="38"/>
      <c r="P13" s="38" t="b">
        <v>1</v>
      </c>
      <c r="Q13" s="38" t="b">
        <v>1</v>
      </c>
      <c r="R13" s="38" t="b">
        <v>1</v>
      </c>
      <c r="S13" s="38" t="b">
        <v>1</v>
      </c>
      <c r="T13" s="33" t="b">
        <v>1</v>
      </c>
      <c r="U13" s="33" t="b">
        <v>1</v>
      </c>
    </row>
    <row r="14" spans="1:21" ht="14" hidden="1" x14ac:dyDescent="0.15">
      <c r="A14" s="35">
        <v>60</v>
      </c>
      <c r="B14" s="36"/>
      <c r="C14" s="114">
        <v>37674</v>
      </c>
      <c r="D14" s="114">
        <v>23671</v>
      </c>
      <c r="E14" s="114">
        <v>16767</v>
      </c>
      <c r="F14" s="114">
        <v>13334</v>
      </c>
      <c r="G14" s="114">
        <v>11077</v>
      </c>
      <c r="H14" s="114">
        <v>9013</v>
      </c>
      <c r="I14" s="25">
        <v>19636</v>
      </c>
      <c r="J14" s="26">
        <v>12338</v>
      </c>
      <c r="K14" s="26">
        <v>8739</v>
      </c>
      <c r="L14" s="26">
        <v>7071</v>
      </c>
      <c r="M14" s="26">
        <v>5979</v>
      </c>
      <c r="N14" s="26">
        <v>4865</v>
      </c>
      <c r="O14" s="38"/>
      <c r="P14" s="38" t="b">
        <v>1</v>
      </c>
      <c r="Q14" s="38" t="b">
        <v>1</v>
      </c>
      <c r="R14" s="38" t="b">
        <v>1</v>
      </c>
      <c r="S14" s="38" t="b">
        <v>1</v>
      </c>
      <c r="T14" s="33" t="b">
        <v>1</v>
      </c>
      <c r="U14" s="33" t="b">
        <v>1</v>
      </c>
    </row>
    <row r="15" spans="1:21" ht="14" hidden="1" x14ac:dyDescent="0.15">
      <c r="A15" s="35">
        <v>61</v>
      </c>
      <c r="B15" s="36"/>
      <c r="C15" s="114">
        <v>40465</v>
      </c>
      <c r="D15" s="114">
        <v>25435</v>
      </c>
      <c r="E15" s="114">
        <v>18013</v>
      </c>
      <c r="F15" s="114">
        <v>14322</v>
      </c>
      <c r="G15" s="114">
        <v>11912</v>
      </c>
      <c r="H15" s="114">
        <v>9687</v>
      </c>
      <c r="I15" s="25">
        <v>21091</v>
      </c>
      <c r="J15" s="26">
        <v>13257</v>
      </c>
      <c r="K15" s="26">
        <v>9388</v>
      </c>
      <c r="L15" s="26">
        <v>7595</v>
      </c>
      <c r="M15" s="26">
        <v>6430</v>
      </c>
      <c r="N15" s="26">
        <v>5228</v>
      </c>
      <c r="O15" s="38"/>
      <c r="P15" s="38" t="b">
        <v>1</v>
      </c>
      <c r="Q15" s="38" t="b">
        <v>1</v>
      </c>
      <c r="R15" s="38" t="b">
        <v>1</v>
      </c>
      <c r="S15" s="38" t="b">
        <v>1</v>
      </c>
      <c r="T15" s="33" t="b">
        <v>1</v>
      </c>
      <c r="U15" s="33" t="b">
        <v>1</v>
      </c>
    </row>
    <row r="16" spans="1:21" ht="14" hidden="1" x14ac:dyDescent="0.15">
      <c r="A16" s="35">
        <v>62</v>
      </c>
      <c r="B16" s="36"/>
      <c r="C16" s="114">
        <v>44275</v>
      </c>
      <c r="D16" s="114">
        <v>27844</v>
      </c>
      <c r="E16" s="114">
        <v>19732</v>
      </c>
      <c r="F16" s="114">
        <v>15681</v>
      </c>
      <c r="G16" s="114">
        <v>13035</v>
      </c>
      <c r="H16" s="114">
        <v>10607</v>
      </c>
      <c r="I16" s="25">
        <v>23078</v>
      </c>
      <c r="J16" s="26">
        <v>14512</v>
      </c>
      <c r="K16" s="26">
        <v>10284</v>
      </c>
      <c r="L16" s="26">
        <v>8317</v>
      </c>
      <c r="M16" s="26">
        <v>7036</v>
      </c>
      <c r="N16" s="26">
        <v>5725</v>
      </c>
      <c r="O16" s="38"/>
      <c r="P16" s="38" t="b">
        <v>1</v>
      </c>
      <c r="Q16" s="38" t="b">
        <v>1</v>
      </c>
      <c r="R16" s="38" t="b">
        <v>1</v>
      </c>
      <c r="S16" s="38" t="b">
        <v>1</v>
      </c>
      <c r="T16" s="33" t="b">
        <v>1</v>
      </c>
      <c r="U16" s="33" t="b">
        <v>1</v>
      </c>
    </row>
    <row r="17" spans="1:21" ht="14" hidden="1" x14ac:dyDescent="0.15">
      <c r="A17" s="35">
        <v>63</v>
      </c>
      <c r="B17" s="36"/>
      <c r="C17" s="114">
        <v>47055</v>
      </c>
      <c r="D17" s="114">
        <v>29608</v>
      </c>
      <c r="E17" s="114">
        <v>20978</v>
      </c>
      <c r="F17" s="114">
        <v>16672</v>
      </c>
      <c r="G17" s="114">
        <v>13866</v>
      </c>
      <c r="H17" s="114">
        <v>11277</v>
      </c>
      <c r="I17" s="25">
        <v>24527</v>
      </c>
      <c r="J17" s="26">
        <v>15432</v>
      </c>
      <c r="K17" s="26">
        <v>10933</v>
      </c>
      <c r="L17" s="26">
        <v>8842</v>
      </c>
      <c r="M17" s="26">
        <v>7484</v>
      </c>
      <c r="N17" s="26">
        <v>6087</v>
      </c>
      <c r="O17" s="38"/>
      <c r="P17" s="38" t="b">
        <v>1</v>
      </c>
      <c r="Q17" s="38" t="b">
        <v>1</v>
      </c>
      <c r="R17" s="38" t="b">
        <v>1</v>
      </c>
      <c r="S17" s="38" t="b">
        <v>1</v>
      </c>
      <c r="T17" s="33" t="b">
        <v>1</v>
      </c>
      <c r="U17" s="33" t="b">
        <v>1</v>
      </c>
    </row>
    <row r="18" spans="1:21" ht="14" hidden="1" x14ac:dyDescent="0.15">
      <c r="A18" s="35">
        <v>64</v>
      </c>
      <c r="B18" s="36"/>
      <c r="C18" s="114">
        <v>50891</v>
      </c>
      <c r="D18" s="114">
        <v>32027</v>
      </c>
      <c r="E18" s="114">
        <v>22705</v>
      </c>
      <c r="F18" s="114">
        <v>18043</v>
      </c>
      <c r="G18" s="114">
        <v>14998</v>
      </c>
      <c r="H18" s="114">
        <v>12203</v>
      </c>
      <c r="I18" s="25">
        <v>26526</v>
      </c>
      <c r="J18" s="26">
        <v>16693</v>
      </c>
      <c r="K18" s="26">
        <v>11833</v>
      </c>
      <c r="L18" s="26">
        <v>9569</v>
      </c>
      <c r="M18" s="26">
        <v>8096</v>
      </c>
      <c r="N18" s="26">
        <v>6586</v>
      </c>
      <c r="O18" s="38"/>
      <c r="P18" s="38" t="b">
        <v>1</v>
      </c>
      <c r="Q18" s="38" t="b">
        <v>1</v>
      </c>
      <c r="R18" s="38" t="b">
        <v>1</v>
      </c>
      <c r="S18" s="38" t="b">
        <v>1</v>
      </c>
      <c r="T18" s="33" t="b">
        <v>1</v>
      </c>
      <c r="U18" s="33" t="b">
        <v>1</v>
      </c>
    </row>
    <row r="19" spans="1:21" ht="14" hidden="1" x14ac:dyDescent="0.15">
      <c r="A19" s="35">
        <v>65</v>
      </c>
      <c r="B19" s="36"/>
      <c r="C19" s="114">
        <v>53325</v>
      </c>
      <c r="D19" s="114">
        <v>41871</v>
      </c>
      <c r="E19" s="114">
        <v>29608</v>
      </c>
      <c r="F19" s="114">
        <v>22812</v>
      </c>
      <c r="G19" s="114">
        <v>20007</v>
      </c>
      <c r="H19" s="114">
        <v>17207</v>
      </c>
      <c r="I19" s="25">
        <v>27794</v>
      </c>
      <c r="J19" s="26">
        <v>21823</v>
      </c>
      <c r="K19" s="26">
        <v>15432</v>
      </c>
      <c r="L19" s="26">
        <v>12098</v>
      </c>
      <c r="M19" s="26">
        <v>10800</v>
      </c>
      <c r="N19" s="26">
        <v>9289</v>
      </c>
      <c r="O19" s="38"/>
      <c r="P19" s="38" t="b">
        <v>1</v>
      </c>
      <c r="Q19" s="38" t="b">
        <v>1</v>
      </c>
      <c r="R19" s="38" t="b">
        <v>1</v>
      </c>
      <c r="S19" s="38" t="b">
        <v>1</v>
      </c>
      <c r="T19" s="33" t="b">
        <v>1</v>
      </c>
      <c r="U19" s="33" t="b">
        <v>1</v>
      </c>
    </row>
    <row r="20" spans="1:21" ht="14" hidden="1" x14ac:dyDescent="0.15">
      <c r="A20" s="35">
        <v>66</v>
      </c>
      <c r="B20" s="36"/>
      <c r="C20" s="114">
        <v>55748</v>
      </c>
      <c r="D20" s="114">
        <v>48637</v>
      </c>
      <c r="E20" s="114">
        <v>34400</v>
      </c>
      <c r="F20" s="114">
        <v>26507</v>
      </c>
      <c r="G20" s="114">
        <v>23252</v>
      </c>
      <c r="H20" s="114">
        <v>19990</v>
      </c>
      <c r="I20" s="25">
        <v>29057</v>
      </c>
      <c r="J20" s="26">
        <v>25352</v>
      </c>
      <c r="K20" s="26">
        <v>17931</v>
      </c>
      <c r="L20" s="26">
        <v>14058</v>
      </c>
      <c r="M20" s="26">
        <v>12552</v>
      </c>
      <c r="N20" s="26">
        <v>10792</v>
      </c>
      <c r="O20" s="38"/>
      <c r="P20" s="38" t="b">
        <v>1</v>
      </c>
      <c r="Q20" s="38" t="b">
        <v>1</v>
      </c>
      <c r="R20" s="38" t="b">
        <v>1</v>
      </c>
      <c r="S20" s="38" t="b">
        <v>1</v>
      </c>
      <c r="T20" s="33" t="b">
        <v>1</v>
      </c>
      <c r="U20" s="33" t="b">
        <v>1</v>
      </c>
    </row>
    <row r="21" spans="1:21" ht="14" hidden="1" x14ac:dyDescent="0.15">
      <c r="A21" s="35">
        <v>67</v>
      </c>
      <c r="B21" s="36"/>
      <c r="C21" s="114">
        <v>60868</v>
      </c>
      <c r="D21" s="114">
        <v>53126</v>
      </c>
      <c r="E21" s="114">
        <v>37574</v>
      </c>
      <c r="F21" s="114">
        <v>28951</v>
      </c>
      <c r="G21" s="114">
        <v>25389</v>
      </c>
      <c r="H21" s="114">
        <v>21838</v>
      </c>
      <c r="I21" s="25">
        <v>31727</v>
      </c>
      <c r="J21" s="26">
        <v>27691</v>
      </c>
      <c r="K21" s="26">
        <v>19584</v>
      </c>
      <c r="L21" s="26">
        <v>15355</v>
      </c>
      <c r="M21" s="26">
        <v>13706</v>
      </c>
      <c r="N21" s="26">
        <v>11789</v>
      </c>
      <c r="O21" s="38"/>
      <c r="P21" s="38" t="b">
        <v>1</v>
      </c>
      <c r="Q21" s="38" t="b">
        <v>1</v>
      </c>
      <c r="R21" s="38" t="b">
        <v>1</v>
      </c>
      <c r="S21" s="38" t="b">
        <v>1</v>
      </c>
      <c r="T21" s="33" t="b">
        <v>1</v>
      </c>
      <c r="U21" s="33" t="b">
        <v>1</v>
      </c>
    </row>
    <row r="22" spans="1:21" ht="14" hidden="1" x14ac:dyDescent="0.15">
      <c r="A22" s="35">
        <v>68</v>
      </c>
      <c r="B22" s="36"/>
      <c r="C22" s="114">
        <v>67384</v>
      </c>
      <c r="D22" s="114">
        <v>58823</v>
      </c>
      <c r="E22" s="114">
        <v>41602</v>
      </c>
      <c r="F22" s="114">
        <v>32060</v>
      </c>
      <c r="G22" s="114">
        <v>28118</v>
      </c>
      <c r="H22" s="114">
        <v>24177</v>
      </c>
      <c r="I22" s="25">
        <v>35123</v>
      </c>
      <c r="J22" s="26">
        <v>30661</v>
      </c>
      <c r="K22" s="26">
        <v>21684</v>
      </c>
      <c r="L22" s="26">
        <v>17004</v>
      </c>
      <c r="M22" s="26">
        <v>15180</v>
      </c>
      <c r="N22" s="26">
        <v>13051</v>
      </c>
      <c r="O22" s="38"/>
      <c r="P22" s="38" t="b">
        <v>1</v>
      </c>
      <c r="Q22" s="38" t="b">
        <v>1</v>
      </c>
      <c r="R22" s="38" t="b">
        <v>1</v>
      </c>
      <c r="S22" s="38" t="b">
        <v>1</v>
      </c>
      <c r="T22" s="33" t="b">
        <v>1</v>
      </c>
      <c r="U22" s="33" t="b">
        <v>1</v>
      </c>
    </row>
    <row r="23" spans="1:21" ht="14" hidden="1" x14ac:dyDescent="0.15">
      <c r="A23" s="35">
        <v>69</v>
      </c>
      <c r="B23" s="36"/>
      <c r="C23" s="114">
        <v>74112</v>
      </c>
      <c r="D23" s="114">
        <v>64722</v>
      </c>
      <c r="E23" s="114">
        <v>45769</v>
      </c>
      <c r="F23" s="114">
        <v>35276</v>
      </c>
      <c r="G23" s="114">
        <v>28298</v>
      </c>
      <c r="H23" s="114">
        <v>26606</v>
      </c>
      <c r="I23" s="25">
        <v>38630</v>
      </c>
      <c r="J23" s="26">
        <v>33735</v>
      </c>
      <c r="K23" s="26">
        <v>23857</v>
      </c>
      <c r="L23" s="26">
        <v>18709</v>
      </c>
      <c r="M23" s="26">
        <v>15277</v>
      </c>
      <c r="N23" s="26">
        <v>14363</v>
      </c>
      <c r="O23" s="38"/>
      <c r="P23" s="38" t="b">
        <v>1</v>
      </c>
      <c r="Q23" s="38" t="b">
        <v>1</v>
      </c>
      <c r="R23" s="38" t="b">
        <v>1</v>
      </c>
      <c r="S23" s="38" t="b">
        <v>1</v>
      </c>
      <c r="T23" s="33" t="b">
        <v>1</v>
      </c>
      <c r="U23" s="33" t="b">
        <v>1</v>
      </c>
    </row>
    <row r="24" spans="1:21" ht="14" hidden="1" x14ac:dyDescent="0.15">
      <c r="A24" s="35">
        <v>70</v>
      </c>
      <c r="B24" s="36"/>
      <c r="C24" s="114">
        <v>87713</v>
      </c>
      <c r="D24" s="114">
        <v>79651</v>
      </c>
      <c r="E24" s="114">
        <v>55730</v>
      </c>
      <c r="F24" s="114">
        <v>41524</v>
      </c>
      <c r="G24" s="114">
        <v>36050</v>
      </c>
      <c r="H24" s="114">
        <v>31299</v>
      </c>
      <c r="I24" s="25">
        <v>45719</v>
      </c>
      <c r="J24" s="26">
        <v>41518</v>
      </c>
      <c r="K24" s="26">
        <v>29049</v>
      </c>
      <c r="L24" s="26">
        <v>22023</v>
      </c>
      <c r="M24" s="26">
        <v>19461</v>
      </c>
      <c r="N24" s="26">
        <v>16896</v>
      </c>
      <c r="O24" s="38"/>
      <c r="P24" s="38" t="b">
        <v>1</v>
      </c>
      <c r="Q24" s="38" t="b">
        <v>1</v>
      </c>
      <c r="R24" s="38" t="b">
        <v>1</v>
      </c>
      <c r="S24" s="38" t="b">
        <v>1</v>
      </c>
      <c r="T24" s="33" t="b">
        <v>1</v>
      </c>
      <c r="U24" s="33" t="b">
        <v>1</v>
      </c>
    </row>
    <row r="25" spans="1:21" ht="14" hidden="1" x14ac:dyDescent="0.15">
      <c r="A25" s="35">
        <v>71</v>
      </c>
      <c r="B25" s="36"/>
      <c r="C25" s="114">
        <v>91138</v>
      </c>
      <c r="D25" s="114">
        <v>82782</v>
      </c>
      <c r="E25" s="114">
        <v>57923</v>
      </c>
      <c r="F25" s="114">
        <v>43153</v>
      </c>
      <c r="G25" s="114">
        <v>37467</v>
      </c>
      <c r="H25" s="114">
        <v>32531</v>
      </c>
      <c r="I25" s="25">
        <v>47506</v>
      </c>
      <c r="J25" s="26">
        <v>43149</v>
      </c>
      <c r="K25" s="26">
        <v>30192</v>
      </c>
      <c r="L25" s="26">
        <v>22888</v>
      </c>
      <c r="M25" s="26">
        <v>20226</v>
      </c>
      <c r="N25" s="26">
        <v>17561</v>
      </c>
      <c r="O25" s="38"/>
      <c r="P25" s="38" t="b">
        <v>1</v>
      </c>
      <c r="Q25" s="38" t="b">
        <v>1</v>
      </c>
      <c r="R25" s="38" t="b">
        <v>1</v>
      </c>
      <c r="S25" s="38" t="b">
        <v>1</v>
      </c>
      <c r="T25" s="33" t="b">
        <v>1</v>
      </c>
      <c r="U25" s="33" t="b">
        <v>1</v>
      </c>
    </row>
    <row r="26" spans="1:21" ht="14" hidden="1" x14ac:dyDescent="0.15">
      <c r="A26" s="35">
        <v>72</v>
      </c>
      <c r="B26" s="36"/>
      <c r="C26" s="114">
        <v>93715</v>
      </c>
      <c r="D26" s="114">
        <v>85127</v>
      </c>
      <c r="E26" s="114">
        <v>59558</v>
      </c>
      <c r="F26" s="114">
        <v>44372</v>
      </c>
      <c r="G26" s="114">
        <v>38528</v>
      </c>
      <c r="H26" s="114">
        <v>33449</v>
      </c>
      <c r="I26" s="25">
        <v>48849</v>
      </c>
      <c r="J26" s="26">
        <v>44372</v>
      </c>
      <c r="K26" s="26">
        <v>31044</v>
      </c>
      <c r="L26" s="26">
        <v>23533</v>
      </c>
      <c r="M26" s="26">
        <v>20799</v>
      </c>
      <c r="N26" s="26">
        <v>18057</v>
      </c>
      <c r="O26" s="38"/>
      <c r="P26" s="38" t="b">
        <v>1</v>
      </c>
      <c r="Q26" s="38" t="b">
        <v>1</v>
      </c>
      <c r="R26" s="38" t="b">
        <v>1</v>
      </c>
      <c r="S26" s="38" t="b">
        <v>1</v>
      </c>
      <c r="T26" s="33" t="b">
        <v>1</v>
      </c>
      <c r="U26" s="33" t="b">
        <v>1</v>
      </c>
    </row>
    <row r="27" spans="1:21" ht="14" hidden="1" x14ac:dyDescent="0.15">
      <c r="A27" s="35">
        <v>73</v>
      </c>
      <c r="B27" s="36"/>
      <c r="C27" s="114">
        <v>97154</v>
      </c>
      <c r="D27" s="114">
        <v>88253</v>
      </c>
      <c r="E27" s="114">
        <v>61750</v>
      </c>
      <c r="F27" s="114">
        <v>46001</v>
      </c>
      <c r="G27" s="114">
        <v>39945</v>
      </c>
      <c r="H27" s="114">
        <v>34680</v>
      </c>
      <c r="I27" s="25">
        <v>50641</v>
      </c>
      <c r="J27" s="26">
        <v>46001</v>
      </c>
      <c r="K27" s="26">
        <v>32186</v>
      </c>
      <c r="L27" s="26">
        <v>24398</v>
      </c>
      <c r="M27" s="26">
        <v>21565</v>
      </c>
      <c r="N27" s="26">
        <v>18722</v>
      </c>
      <c r="O27" s="38"/>
      <c r="P27" s="38" t="b">
        <v>1</v>
      </c>
      <c r="Q27" s="38" t="b">
        <v>1</v>
      </c>
      <c r="R27" s="38" t="b">
        <v>1</v>
      </c>
      <c r="S27" s="38" t="b">
        <v>1</v>
      </c>
      <c r="T27" s="33" t="b">
        <v>1</v>
      </c>
      <c r="U27" s="33" t="b">
        <v>1</v>
      </c>
    </row>
    <row r="28" spans="1:21" ht="14" hidden="1" x14ac:dyDescent="0.15">
      <c r="A28" s="35">
        <v>74</v>
      </c>
      <c r="B28" s="36"/>
      <c r="C28" s="114">
        <v>98877</v>
      </c>
      <c r="D28" s="114">
        <v>89815</v>
      </c>
      <c r="E28" s="114">
        <v>62839</v>
      </c>
      <c r="F28" s="114">
        <v>46823</v>
      </c>
      <c r="G28" s="114">
        <v>40653</v>
      </c>
      <c r="H28" s="114">
        <v>35293</v>
      </c>
      <c r="I28" s="25">
        <v>51539</v>
      </c>
      <c r="J28" s="26">
        <v>46815</v>
      </c>
      <c r="K28" s="26">
        <v>32755</v>
      </c>
      <c r="L28" s="26">
        <v>24833</v>
      </c>
      <c r="M28" s="26">
        <v>21947</v>
      </c>
      <c r="N28" s="26">
        <v>19053</v>
      </c>
      <c r="O28" s="38"/>
      <c r="P28" s="38" t="b">
        <v>1</v>
      </c>
      <c r="Q28" s="38" t="b">
        <v>1</v>
      </c>
      <c r="R28" s="38" t="b">
        <v>1</v>
      </c>
      <c r="S28" s="38" t="b">
        <v>1</v>
      </c>
      <c r="T28" s="33" t="b">
        <v>1</v>
      </c>
      <c r="U28" s="33" t="b">
        <v>1</v>
      </c>
    </row>
    <row r="29" spans="1:21" ht="14" hidden="1" x14ac:dyDescent="0.15">
      <c r="A29" s="35">
        <v>75</v>
      </c>
      <c r="B29" s="36" t="s">
        <v>12</v>
      </c>
      <c r="C29" s="114">
        <v>103164</v>
      </c>
      <c r="D29" s="114">
        <v>93725</v>
      </c>
      <c r="E29" s="114">
        <v>65574</v>
      </c>
      <c r="F29" s="114">
        <v>48853</v>
      </c>
      <c r="G29" s="114">
        <v>42423</v>
      </c>
      <c r="H29" s="114">
        <v>36834</v>
      </c>
      <c r="I29" s="25">
        <v>53774</v>
      </c>
      <c r="J29" s="26">
        <v>48854</v>
      </c>
      <c r="K29" s="26">
        <v>34180</v>
      </c>
      <c r="L29" s="26">
        <v>25910</v>
      </c>
      <c r="M29" s="26">
        <v>22902</v>
      </c>
      <c r="N29" s="26">
        <v>19884</v>
      </c>
      <c r="O29" s="38"/>
      <c r="P29" s="38" t="b">
        <v>1</v>
      </c>
      <c r="Q29" s="38" t="b">
        <v>1</v>
      </c>
      <c r="R29" s="38" t="b">
        <v>1</v>
      </c>
      <c r="S29" s="38" t="b">
        <v>1</v>
      </c>
      <c r="T29" s="33" t="b">
        <v>1</v>
      </c>
      <c r="U29" s="33" t="b">
        <v>1</v>
      </c>
    </row>
    <row r="30" spans="1:21" ht="14" hidden="1" x14ac:dyDescent="0.15">
      <c r="A30" s="35">
        <v>1</v>
      </c>
      <c r="B30" s="36" t="s">
        <v>13</v>
      </c>
      <c r="C30" s="114">
        <v>5657</v>
      </c>
      <c r="D30" s="114">
        <v>3500</v>
      </c>
      <c r="E30" s="114">
        <v>2623</v>
      </c>
      <c r="F30" s="114">
        <v>2162</v>
      </c>
      <c r="G30" s="114">
        <v>1780</v>
      </c>
      <c r="H30" s="114">
        <v>1387</v>
      </c>
      <c r="I30" s="23">
        <v>2948</v>
      </c>
      <c r="J30" s="24">
        <v>1823</v>
      </c>
      <c r="K30" s="24">
        <v>1367</v>
      </c>
      <c r="L30" s="24">
        <v>1145</v>
      </c>
      <c r="M30" s="24">
        <v>959</v>
      </c>
      <c r="N30" s="24">
        <v>747</v>
      </c>
      <c r="O30" s="38"/>
      <c r="P30" s="38" t="b">
        <v>1</v>
      </c>
      <c r="Q30" s="38" t="b">
        <v>1</v>
      </c>
      <c r="R30" s="38" t="b">
        <v>1</v>
      </c>
      <c r="S30" s="38" t="b">
        <v>1</v>
      </c>
      <c r="T30" s="33" t="b">
        <v>1</v>
      </c>
      <c r="U30" s="33" t="b">
        <v>1</v>
      </c>
    </row>
    <row r="31" spans="1:21" ht="14" hidden="1" x14ac:dyDescent="0.15">
      <c r="A31" s="35">
        <v>2</v>
      </c>
      <c r="B31" s="36" t="s">
        <v>1</v>
      </c>
      <c r="C31" s="114">
        <v>8881</v>
      </c>
      <c r="D31" s="114">
        <v>5570</v>
      </c>
      <c r="E31" s="114">
        <v>4183</v>
      </c>
      <c r="F31" s="114">
        <v>3442</v>
      </c>
      <c r="G31" s="114">
        <v>2816</v>
      </c>
      <c r="H31" s="114">
        <v>2193</v>
      </c>
      <c r="I31" s="25">
        <v>4628</v>
      </c>
      <c r="J31" s="26">
        <v>2902</v>
      </c>
      <c r="K31" s="26">
        <v>2180</v>
      </c>
      <c r="L31" s="26">
        <v>1824</v>
      </c>
      <c r="M31" s="26">
        <v>1519</v>
      </c>
      <c r="N31" s="26">
        <v>1183</v>
      </c>
      <c r="O31" s="38"/>
      <c r="P31" s="38" t="b">
        <v>1</v>
      </c>
      <c r="Q31" s="38" t="b">
        <v>1</v>
      </c>
      <c r="R31" s="38" t="b">
        <v>1</v>
      </c>
      <c r="S31" s="38" t="b">
        <v>1</v>
      </c>
      <c r="T31" s="33" t="b">
        <v>1</v>
      </c>
      <c r="U31" s="33" t="b">
        <v>1</v>
      </c>
    </row>
    <row r="32" spans="1:21" ht="14" hidden="1" x14ac:dyDescent="0.15">
      <c r="A32" s="35">
        <v>3</v>
      </c>
      <c r="B32" s="36" t="s">
        <v>14</v>
      </c>
      <c r="C32" s="114">
        <v>12930</v>
      </c>
      <c r="D32" s="114">
        <v>8158</v>
      </c>
      <c r="E32" s="114">
        <v>6129</v>
      </c>
      <c r="F32" s="114">
        <v>5038</v>
      </c>
      <c r="G32" s="114">
        <v>4132</v>
      </c>
      <c r="H32" s="114">
        <v>3219</v>
      </c>
      <c r="I32" s="25">
        <v>6739</v>
      </c>
      <c r="J32" s="26">
        <v>4251</v>
      </c>
      <c r="K32" s="26">
        <v>3193</v>
      </c>
      <c r="L32" s="26">
        <v>2671</v>
      </c>
      <c r="M32" s="26">
        <v>2230</v>
      </c>
      <c r="N32" s="26">
        <v>1736</v>
      </c>
      <c r="O32" s="38"/>
      <c r="P32" s="38" t="b">
        <v>1</v>
      </c>
      <c r="Q32" s="38" t="b">
        <v>1</v>
      </c>
      <c r="R32" s="38" t="b">
        <v>1</v>
      </c>
      <c r="S32" s="38" t="b">
        <v>1</v>
      </c>
      <c r="T32" s="33" t="b">
        <v>1</v>
      </c>
      <c r="U32" s="33" t="b">
        <v>1</v>
      </c>
    </row>
    <row r="33" spans="1:19" hidden="1" x14ac:dyDescent="0.15">
      <c r="A33" s="35">
        <v>1</v>
      </c>
      <c r="B33" s="36" t="s">
        <v>3</v>
      </c>
      <c r="C33" s="39">
        <v>0</v>
      </c>
      <c r="D33" s="39">
        <v>0</v>
      </c>
      <c r="E33" s="39">
        <v>0</v>
      </c>
      <c r="F33" s="39">
        <v>258.61500000000001</v>
      </c>
      <c r="G33" s="39">
        <v>258.61500000000001</v>
      </c>
      <c r="H33" s="40">
        <v>258.61500000000001</v>
      </c>
      <c r="J33" s="38"/>
      <c r="K33" s="38"/>
      <c r="L33" s="38"/>
      <c r="M33" s="38"/>
      <c r="N33" s="38"/>
      <c r="O33" s="38"/>
    </row>
    <row r="34" spans="1:19" hidden="1" x14ac:dyDescent="0.15">
      <c r="A34" s="35">
        <v>1</v>
      </c>
      <c r="B34" s="36" t="s">
        <v>2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40">
        <v>0</v>
      </c>
      <c r="J34" s="38"/>
      <c r="K34" s="38"/>
      <c r="L34" s="38"/>
      <c r="M34" s="38"/>
      <c r="N34" s="38"/>
      <c r="O34" s="38"/>
    </row>
    <row r="35" spans="1:19" hidden="1" x14ac:dyDescent="0.15">
      <c r="A35" s="35"/>
      <c r="H35" s="41"/>
    </row>
    <row r="36" spans="1:19" ht="18" hidden="1" x14ac:dyDescent="0.2">
      <c r="A36" s="287" t="s">
        <v>34</v>
      </c>
      <c r="B36" s="288"/>
      <c r="C36" s="288"/>
      <c r="D36" s="288"/>
      <c r="E36" s="288"/>
      <c r="F36" s="288"/>
      <c r="G36" s="288"/>
      <c r="H36" s="289"/>
    </row>
    <row r="37" spans="1:19" hidden="1" x14ac:dyDescent="0.15">
      <c r="A37" s="290" t="s">
        <v>0</v>
      </c>
      <c r="B37" s="291"/>
      <c r="C37" s="291"/>
      <c r="D37" s="291"/>
      <c r="E37" s="291"/>
      <c r="F37" s="291"/>
      <c r="G37" s="291"/>
      <c r="H37" s="32"/>
    </row>
    <row r="38" spans="1:19" hidden="1" x14ac:dyDescent="0.15">
      <c r="A38" s="35" t="s">
        <v>4</v>
      </c>
      <c r="B38" s="20" t="s">
        <v>4</v>
      </c>
      <c r="C38" s="29" t="s">
        <v>28</v>
      </c>
      <c r="D38" s="29" t="s">
        <v>29</v>
      </c>
      <c r="E38" s="29" t="s">
        <v>30</v>
      </c>
      <c r="F38" s="29" t="s">
        <v>31</v>
      </c>
      <c r="G38" s="29" t="s">
        <v>32</v>
      </c>
      <c r="H38" s="32" t="s">
        <v>33</v>
      </c>
    </row>
    <row r="39" spans="1:19" ht="14" hidden="1" x14ac:dyDescent="0.15">
      <c r="A39" s="35">
        <v>18</v>
      </c>
      <c r="B39" s="36" t="s">
        <v>157</v>
      </c>
      <c r="C39">
        <f>C6*$L$2</f>
        <v>8662.32</v>
      </c>
      <c r="D39">
        <f t="shared" ref="D39:H39" si="0">D6*$L$2</f>
        <v>5343.46</v>
      </c>
      <c r="E39">
        <f t="shared" si="0"/>
        <v>3595.52</v>
      </c>
      <c r="F39">
        <f t="shared" si="0"/>
        <v>2565.73</v>
      </c>
      <c r="G39">
        <f t="shared" si="0"/>
        <v>1773.91</v>
      </c>
      <c r="H39">
        <f t="shared" si="0"/>
        <v>1396.5500000000002</v>
      </c>
      <c r="I39" s="26">
        <v>4514.54</v>
      </c>
      <c r="J39" s="26">
        <v>2784.6200000000003</v>
      </c>
      <c r="K39" s="26">
        <v>1873.5500000000002</v>
      </c>
      <c r="L39" s="26">
        <v>1360.51</v>
      </c>
      <c r="M39" s="26">
        <v>957.18000000000006</v>
      </c>
      <c r="N39" s="26">
        <v>752.6</v>
      </c>
      <c r="O39" s="38"/>
      <c r="P39" s="38"/>
      <c r="Q39" s="38"/>
      <c r="R39" s="38"/>
      <c r="S39" s="38"/>
    </row>
    <row r="40" spans="1:19" ht="14" hidden="1" x14ac:dyDescent="0.15">
      <c r="A40" s="35">
        <v>25</v>
      </c>
      <c r="B40" s="36" t="s">
        <v>5</v>
      </c>
      <c r="C40">
        <f t="shared" ref="C40:H65" si="1">C7*$L$2</f>
        <v>9092.68</v>
      </c>
      <c r="D40">
        <f t="shared" si="1"/>
        <v>5604.75</v>
      </c>
      <c r="E40">
        <f t="shared" si="1"/>
        <v>3973.94</v>
      </c>
      <c r="F40">
        <f t="shared" si="1"/>
        <v>2845.04</v>
      </c>
      <c r="G40">
        <f t="shared" si="1"/>
        <v>1966.3000000000002</v>
      </c>
      <c r="H40">
        <f t="shared" si="1"/>
        <v>1547.6000000000001</v>
      </c>
      <c r="I40" s="26">
        <v>4738.7300000000005</v>
      </c>
      <c r="J40" s="26">
        <v>2920.83</v>
      </c>
      <c r="K40" s="26">
        <v>2070.71</v>
      </c>
      <c r="L40" s="26">
        <v>1507.8500000000001</v>
      </c>
      <c r="M40" s="26">
        <v>1061.06</v>
      </c>
      <c r="N40" s="26">
        <v>834.75</v>
      </c>
      <c r="O40" s="38"/>
      <c r="P40" s="38"/>
      <c r="Q40" s="38"/>
      <c r="R40" s="38"/>
      <c r="S40" s="38"/>
    </row>
    <row r="41" spans="1:19" ht="14" hidden="1" x14ac:dyDescent="0.15">
      <c r="A41" s="35">
        <v>30</v>
      </c>
      <c r="B41" s="36" t="s">
        <v>6</v>
      </c>
      <c r="C41">
        <f t="shared" si="1"/>
        <v>9397.9600000000009</v>
      </c>
      <c r="D41">
        <f t="shared" si="1"/>
        <v>5827.35</v>
      </c>
      <c r="E41">
        <f t="shared" si="1"/>
        <v>4262.79</v>
      </c>
      <c r="F41">
        <f t="shared" si="1"/>
        <v>3182.1200000000003</v>
      </c>
      <c r="G41">
        <f t="shared" si="1"/>
        <v>2355.85</v>
      </c>
      <c r="H41">
        <f t="shared" si="1"/>
        <v>1856.0600000000002</v>
      </c>
      <c r="I41" s="26">
        <v>4898.79</v>
      </c>
      <c r="J41" s="26">
        <v>3037.4300000000003</v>
      </c>
      <c r="K41" s="26">
        <v>2221.23</v>
      </c>
      <c r="L41" s="26">
        <v>1686.99</v>
      </c>
      <c r="M41" s="26">
        <v>1270.94</v>
      </c>
      <c r="N41" s="26">
        <v>1001.7</v>
      </c>
      <c r="O41" s="38"/>
      <c r="P41" s="38"/>
      <c r="Q41" s="38"/>
      <c r="R41" s="38"/>
      <c r="S41" s="38"/>
    </row>
    <row r="42" spans="1:19" ht="14" hidden="1" x14ac:dyDescent="0.15">
      <c r="A42" s="35">
        <v>35</v>
      </c>
      <c r="B42" s="36" t="s">
        <v>7</v>
      </c>
      <c r="C42">
        <f t="shared" si="1"/>
        <v>10508.84</v>
      </c>
      <c r="D42">
        <f t="shared" si="1"/>
        <v>6528.01</v>
      </c>
      <c r="E42">
        <f t="shared" si="1"/>
        <v>4770.5300000000007</v>
      </c>
      <c r="F42">
        <f t="shared" si="1"/>
        <v>3563.7200000000003</v>
      </c>
      <c r="G42">
        <f t="shared" si="1"/>
        <v>2640.9900000000002</v>
      </c>
      <c r="H42">
        <f t="shared" si="1"/>
        <v>2081.31</v>
      </c>
      <c r="I42" s="26">
        <v>5477.02</v>
      </c>
      <c r="J42" s="26">
        <v>3402.07</v>
      </c>
      <c r="K42" s="26">
        <v>2486.23</v>
      </c>
      <c r="L42" s="26">
        <v>1890.51</v>
      </c>
      <c r="M42" s="26">
        <v>1425.17</v>
      </c>
      <c r="N42" s="26">
        <v>1123.0700000000002</v>
      </c>
      <c r="O42" s="38"/>
      <c r="P42" s="38"/>
      <c r="Q42" s="38"/>
      <c r="R42" s="38"/>
      <c r="S42" s="38"/>
    </row>
    <row r="43" spans="1:19" ht="14" hidden="1" x14ac:dyDescent="0.15">
      <c r="A43" s="35">
        <v>40</v>
      </c>
      <c r="B43" s="36" t="s">
        <v>8</v>
      </c>
      <c r="C43">
        <f t="shared" si="1"/>
        <v>12162.44</v>
      </c>
      <c r="D43">
        <f t="shared" si="1"/>
        <v>7567.8700000000008</v>
      </c>
      <c r="E43">
        <f t="shared" si="1"/>
        <v>5220.5</v>
      </c>
      <c r="F43">
        <f t="shared" si="1"/>
        <v>3957.51</v>
      </c>
      <c r="G43">
        <f t="shared" si="1"/>
        <v>2901.75</v>
      </c>
      <c r="H43">
        <f t="shared" si="1"/>
        <v>2285.36</v>
      </c>
      <c r="I43" s="26">
        <v>6338.8</v>
      </c>
      <c r="J43" s="26">
        <v>3944.26</v>
      </c>
      <c r="K43" s="26">
        <v>2719.96</v>
      </c>
      <c r="L43" s="26">
        <v>2098.27</v>
      </c>
      <c r="M43" s="26">
        <v>1566.15</v>
      </c>
      <c r="N43" s="26">
        <v>1233.8400000000001</v>
      </c>
      <c r="O43" s="38"/>
      <c r="P43" s="38"/>
      <c r="Q43" s="38"/>
      <c r="R43" s="38"/>
      <c r="S43" s="38"/>
    </row>
    <row r="44" spans="1:19" ht="14" hidden="1" x14ac:dyDescent="0.15">
      <c r="A44" s="35">
        <v>45</v>
      </c>
      <c r="B44" s="36" t="s">
        <v>9</v>
      </c>
      <c r="C44">
        <f t="shared" si="1"/>
        <v>13577.54</v>
      </c>
      <c r="D44">
        <f t="shared" si="1"/>
        <v>8458.27</v>
      </c>
      <c r="E44">
        <f t="shared" si="1"/>
        <v>5833.71</v>
      </c>
      <c r="F44">
        <f t="shared" si="1"/>
        <v>4425.5</v>
      </c>
      <c r="G44">
        <f t="shared" si="1"/>
        <v>3242.01</v>
      </c>
      <c r="H44">
        <f t="shared" si="1"/>
        <v>2555.13</v>
      </c>
      <c r="I44" s="26">
        <v>7077.09</v>
      </c>
      <c r="J44" s="26">
        <v>4408.54</v>
      </c>
      <c r="K44" s="26">
        <v>3040.08</v>
      </c>
      <c r="L44" s="26">
        <v>2346.84</v>
      </c>
      <c r="M44" s="26">
        <v>1750.0600000000002</v>
      </c>
      <c r="N44" s="26">
        <v>1379.0600000000002</v>
      </c>
      <c r="O44" s="38"/>
      <c r="P44" s="38"/>
      <c r="Q44" s="38"/>
      <c r="R44" s="38"/>
      <c r="S44" s="38"/>
    </row>
    <row r="45" spans="1:19" ht="14" hidden="1" x14ac:dyDescent="0.15">
      <c r="A45" s="35">
        <v>50</v>
      </c>
      <c r="B45" s="36" t="s">
        <v>10</v>
      </c>
      <c r="C45">
        <f t="shared" si="1"/>
        <v>17651.120000000003</v>
      </c>
      <c r="D45">
        <f t="shared" si="1"/>
        <v>10823.66</v>
      </c>
      <c r="E45">
        <f t="shared" si="1"/>
        <v>7652.14</v>
      </c>
      <c r="F45">
        <f t="shared" si="1"/>
        <v>5772.2300000000005</v>
      </c>
      <c r="G45">
        <f t="shared" si="1"/>
        <v>4581.8500000000004</v>
      </c>
      <c r="H45">
        <f t="shared" si="1"/>
        <v>3613.01</v>
      </c>
      <c r="I45" s="26">
        <v>9200.27</v>
      </c>
      <c r="J45" s="26">
        <v>5641.3200000000006</v>
      </c>
      <c r="K45" s="26">
        <v>3988.78</v>
      </c>
      <c r="L45" s="26">
        <v>3061.28</v>
      </c>
      <c r="M45" s="26">
        <v>2472.98</v>
      </c>
      <c r="N45" s="26">
        <v>1950.4</v>
      </c>
      <c r="O45" s="38"/>
      <c r="P45" s="38"/>
      <c r="Q45" s="38"/>
      <c r="R45" s="38"/>
      <c r="S45" s="38"/>
    </row>
    <row r="46" spans="1:19" ht="14" hidden="1" x14ac:dyDescent="0.15">
      <c r="A46" s="35">
        <v>55</v>
      </c>
      <c r="B46" s="36" t="s">
        <v>11</v>
      </c>
      <c r="C46">
        <f t="shared" si="1"/>
        <v>18774.190000000002</v>
      </c>
      <c r="D46">
        <f t="shared" si="1"/>
        <v>11515.84</v>
      </c>
      <c r="E46">
        <f t="shared" si="1"/>
        <v>8145.5700000000006</v>
      </c>
      <c r="F46">
        <f t="shared" si="1"/>
        <v>6143.76</v>
      </c>
      <c r="G46">
        <f t="shared" si="1"/>
        <v>4874.41</v>
      </c>
      <c r="H46">
        <f t="shared" si="1"/>
        <v>3845.15</v>
      </c>
      <c r="I46" s="26">
        <v>9785.3900000000012</v>
      </c>
      <c r="J46" s="26">
        <v>6002.7800000000007</v>
      </c>
      <c r="K46" s="26">
        <v>4245.83</v>
      </c>
      <c r="L46" s="26">
        <v>3257.9100000000003</v>
      </c>
      <c r="M46" s="26">
        <v>2631.4500000000003</v>
      </c>
      <c r="N46" s="26">
        <v>2075.48</v>
      </c>
      <c r="O46" s="38"/>
      <c r="P46" s="38"/>
      <c r="Q46" s="38"/>
      <c r="R46" s="38"/>
      <c r="S46" s="38"/>
    </row>
    <row r="47" spans="1:19" ht="14" hidden="1" x14ac:dyDescent="0.15">
      <c r="A47" s="35">
        <v>60</v>
      </c>
      <c r="B47" s="36"/>
      <c r="C47">
        <f t="shared" si="1"/>
        <v>19967.22</v>
      </c>
      <c r="D47">
        <f t="shared" si="1"/>
        <v>12545.630000000001</v>
      </c>
      <c r="E47">
        <f t="shared" si="1"/>
        <v>8886.51</v>
      </c>
      <c r="F47">
        <f t="shared" si="1"/>
        <v>7067.02</v>
      </c>
      <c r="G47">
        <f t="shared" si="1"/>
        <v>5870.81</v>
      </c>
      <c r="H47">
        <f t="shared" si="1"/>
        <v>4776.8900000000003</v>
      </c>
      <c r="I47" s="26">
        <v>10407.08</v>
      </c>
      <c r="J47" s="26">
        <v>6539.14</v>
      </c>
      <c r="K47" s="26">
        <v>4631.67</v>
      </c>
      <c r="L47" s="26">
        <v>3747.63</v>
      </c>
      <c r="M47" s="26">
        <v>3168.8700000000003</v>
      </c>
      <c r="N47" s="26">
        <v>2578.4500000000003</v>
      </c>
      <c r="O47" s="38"/>
      <c r="P47" s="38"/>
      <c r="Q47" s="38"/>
      <c r="R47" s="38"/>
      <c r="S47" s="38"/>
    </row>
    <row r="48" spans="1:19" ht="14" hidden="1" x14ac:dyDescent="0.15">
      <c r="A48" s="35">
        <v>61</v>
      </c>
      <c r="B48" s="36"/>
      <c r="C48">
        <f t="shared" si="1"/>
        <v>21446.45</v>
      </c>
      <c r="D48">
        <f t="shared" si="1"/>
        <v>13480.550000000001</v>
      </c>
      <c r="E48">
        <f t="shared" si="1"/>
        <v>9546.8900000000012</v>
      </c>
      <c r="F48">
        <f t="shared" si="1"/>
        <v>7590.6600000000008</v>
      </c>
      <c r="G48">
        <f t="shared" si="1"/>
        <v>6313.3600000000006</v>
      </c>
      <c r="H48">
        <f t="shared" si="1"/>
        <v>5134.1100000000006</v>
      </c>
      <c r="I48" s="26">
        <v>11178.230000000001</v>
      </c>
      <c r="J48" s="26">
        <v>7026.21</v>
      </c>
      <c r="K48" s="26">
        <v>4975.6400000000003</v>
      </c>
      <c r="L48" s="26">
        <v>4025.3500000000004</v>
      </c>
      <c r="M48" s="26">
        <v>3407.9</v>
      </c>
      <c r="N48" s="26">
        <v>2770.84</v>
      </c>
      <c r="O48" s="38"/>
      <c r="P48" s="38"/>
      <c r="Q48" s="38"/>
      <c r="R48" s="38"/>
      <c r="S48" s="38"/>
    </row>
    <row r="49" spans="1:19" ht="14" hidden="1" x14ac:dyDescent="0.15">
      <c r="A49" s="35">
        <v>62</v>
      </c>
      <c r="B49" s="36"/>
      <c r="C49">
        <f t="shared" si="1"/>
        <v>23465.75</v>
      </c>
      <c r="D49">
        <f t="shared" si="1"/>
        <v>14757.320000000002</v>
      </c>
      <c r="E49">
        <f t="shared" si="1"/>
        <v>10457.960000000001</v>
      </c>
      <c r="F49">
        <f t="shared" si="1"/>
        <v>8310.93</v>
      </c>
      <c r="G49">
        <f t="shared" si="1"/>
        <v>6908.55</v>
      </c>
      <c r="H49">
        <f t="shared" si="1"/>
        <v>5621.71</v>
      </c>
      <c r="I49" s="26">
        <v>12231.34</v>
      </c>
      <c r="J49" s="26">
        <v>7691.3600000000006</v>
      </c>
      <c r="K49" s="26">
        <v>5450.52</v>
      </c>
      <c r="L49" s="26">
        <v>4408.01</v>
      </c>
      <c r="M49" s="26">
        <v>3729.0800000000004</v>
      </c>
      <c r="N49" s="26">
        <v>3034.25</v>
      </c>
      <c r="O49" s="38"/>
      <c r="P49" s="38"/>
      <c r="Q49" s="38"/>
      <c r="R49" s="38"/>
      <c r="S49" s="38"/>
    </row>
    <row r="50" spans="1:19" ht="14" hidden="1" x14ac:dyDescent="0.15">
      <c r="A50" s="35">
        <v>63</v>
      </c>
      <c r="B50" s="36"/>
      <c r="C50">
        <f t="shared" si="1"/>
        <v>24939.15</v>
      </c>
      <c r="D50">
        <f t="shared" si="1"/>
        <v>15692.240000000002</v>
      </c>
      <c r="E50">
        <f t="shared" si="1"/>
        <v>11118.34</v>
      </c>
      <c r="F50">
        <f t="shared" si="1"/>
        <v>8836.16</v>
      </c>
      <c r="G50">
        <f t="shared" si="1"/>
        <v>7348.9800000000005</v>
      </c>
      <c r="H50">
        <f t="shared" si="1"/>
        <v>5976.81</v>
      </c>
      <c r="I50" s="26">
        <v>12999.310000000001</v>
      </c>
      <c r="J50" s="26">
        <v>8178.96</v>
      </c>
      <c r="K50" s="26">
        <v>5794.4900000000007</v>
      </c>
      <c r="L50" s="26">
        <v>4686.26</v>
      </c>
      <c r="M50" s="26">
        <v>3966.52</v>
      </c>
      <c r="N50" s="26">
        <v>3226.11</v>
      </c>
      <c r="O50" s="38"/>
      <c r="P50" s="38"/>
      <c r="Q50" s="38"/>
      <c r="R50" s="38"/>
      <c r="S50" s="38"/>
    </row>
    <row r="51" spans="1:19" ht="14" hidden="1" x14ac:dyDescent="0.15">
      <c r="A51" s="35">
        <v>64</v>
      </c>
      <c r="B51" s="36"/>
      <c r="C51">
        <f t="shared" si="1"/>
        <v>26972.23</v>
      </c>
      <c r="D51">
        <f t="shared" si="1"/>
        <v>16974.310000000001</v>
      </c>
      <c r="E51">
        <f t="shared" si="1"/>
        <v>12033.650000000001</v>
      </c>
      <c r="F51">
        <f t="shared" si="1"/>
        <v>9562.7900000000009</v>
      </c>
      <c r="G51">
        <f t="shared" si="1"/>
        <v>7948.9400000000005</v>
      </c>
      <c r="H51">
        <f t="shared" si="1"/>
        <v>6467.59</v>
      </c>
      <c r="I51" s="26">
        <v>14058.78</v>
      </c>
      <c r="J51" s="26">
        <v>8847.2900000000009</v>
      </c>
      <c r="K51" s="26">
        <v>6271.4900000000007</v>
      </c>
      <c r="L51" s="26">
        <v>5071.5700000000006</v>
      </c>
      <c r="M51" s="26">
        <v>4290.88</v>
      </c>
      <c r="N51" s="26">
        <v>3490.5800000000004</v>
      </c>
      <c r="O51" s="38"/>
      <c r="P51" s="38"/>
      <c r="Q51" s="38"/>
      <c r="R51" s="38"/>
      <c r="S51" s="38"/>
    </row>
    <row r="52" spans="1:19" ht="14" hidden="1" x14ac:dyDescent="0.15">
      <c r="A52" s="35">
        <v>65</v>
      </c>
      <c r="B52" s="36"/>
      <c r="C52">
        <f t="shared" si="1"/>
        <v>28262.25</v>
      </c>
      <c r="D52">
        <f t="shared" si="1"/>
        <v>22191.63</v>
      </c>
      <c r="E52">
        <f t="shared" si="1"/>
        <v>15692.240000000002</v>
      </c>
      <c r="F52">
        <f t="shared" si="1"/>
        <v>12090.36</v>
      </c>
      <c r="G52">
        <f t="shared" si="1"/>
        <v>10603.710000000001</v>
      </c>
      <c r="H52">
        <f t="shared" si="1"/>
        <v>9119.7100000000009</v>
      </c>
      <c r="I52" s="26">
        <v>14730.820000000002</v>
      </c>
      <c r="J52" s="26">
        <v>11566.19</v>
      </c>
      <c r="K52" s="26">
        <v>8178.96</v>
      </c>
      <c r="L52" s="26">
        <v>6411.9400000000005</v>
      </c>
      <c r="M52" s="26">
        <v>5724</v>
      </c>
      <c r="N52" s="26">
        <v>4923.17</v>
      </c>
      <c r="O52" s="38"/>
      <c r="P52" s="38"/>
      <c r="Q52" s="38"/>
      <c r="R52" s="38"/>
      <c r="S52" s="38"/>
    </row>
    <row r="53" spans="1:19" ht="14" hidden="1" x14ac:dyDescent="0.15">
      <c r="A53" s="35">
        <v>66</v>
      </c>
      <c r="B53" s="36"/>
      <c r="C53">
        <f t="shared" si="1"/>
        <v>29546.440000000002</v>
      </c>
      <c r="D53">
        <f t="shared" si="1"/>
        <v>25777.61</v>
      </c>
      <c r="E53">
        <f t="shared" si="1"/>
        <v>18232</v>
      </c>
      <c r="F53">
        <f t="shared" si="1"/>
        <v>14048.710000000001</v>
      </c>
      <c r="G53">
        <f t="shared" si="1"/>
        <v>12323.560000000001</v>
      </c>
      <c r="H53">
        <f t="shared" si="1"/>
        <v>10594.7</v>
      </c>
      <c r="I53" s="26">
        <v>15400.210000000001</v>
      </c>
      <c r="J53" s="26">
        <v>13436.560000000001</v>
      </c>
      <c r="K53" s="26">
        <v>9503.43</v>
      </c>
      <c r="L53" s="26">
        <v>7450.7400000000007</v>
      </c>
      <c r="M53" s="26">
        <v>6652.56</v>
      </c>
      <c r="N53" s="26">
        <v>5719.76</v>
      </c>
      <c r="O53" s="38"/>
      <c r="P53" s="38"/>
      <c r="Q53" s="38"/>
      <c r="R53" s="38"/>
      <c r="S53" s="38"/>
    </row>
    <row r="54" spans="1:19" ht="14" hidden="1" x14ac:dyDescent="0.15">
      <c r="A54" s="35">
        <v>67</v>
      </c>
      <c r="B54" s="36"/>
      <c r="C54">
        <f t="shared" si="1"/>
        <v>32260.04</v>
      </c>
      <c r="D54">
        <f t="shared" si="1"/>
        <v>28156.780000000002</v>
      </c>
      <c r="E54">
        <f t="shared" si="1"/>
        <v>19914.22</v>
      </c>
      <c r="F54">
        <f t="shared" si="1"/>
        <v>15344.03</v>
      </c>
      <c r="G54">
        <f t="shared" si="1"/>
        <v>13456.17</v>
      </c>
      <c r="H54">
        <f t="shared" si="1"/>
        <v>11574.140000000001</v>
      </c>
      <c r="I54" s="26">
        <v>16815.310000000001</v>
      </c>
      <c r="J54" s="26">
        <v>14676.230000000001</v>
      </c>
      <c r="K54" s="26">
        <v>10379.52</v>
      </c>
      <c r="L54" s="26">
        <v>8138.1500000000005</v>
      </c>
      <c r="M54" s="26">
        <v>7264.18</v>
      </c>
      <c r="N54" s="26">
        <v>6248.17</v>
      </c>
      <c r="O54" s="38"/>
      <c r="P54" s="38"/>
      <c r="Q54" s="38"/>
      <c r="R54" s="38"/>
      <c r="S54" s="38"/>
    </row>
    <row r="55" spans="1:19" ht="14" hidden="1" x14ac:dyDescent="0.15">
      <c r="A55" s="35">
        <v>68</v>
      </c>
      <c r="B55" s="36"/>
      <c r="C55">
        <f t="shared" si="1"/>
        <v>35713.520000000004</v>
      </c>
      <c r="D55">
        <f t="shared" si="1"/>
        <v>31176.190000000002</v>
      </c>
      <c r="E55">
        <f t="shared" si="1"/>
        <v>22049.06</v>
      </c>
      <c r="F55">
        <f t="shared" si="1"/>
        <v>16991.8</v>
      </c>
      <c r="G55">
        <f t="shared" si="1"/>
        <v>14902.54</v>
      </c>
      <c r="H55">
        <f t="shared" si="1"/>
        <v>12813.810000000001</v>
      </c>
      <c r="I55" s="26">
        <v>18615.190000000002</v>
      </c>
      <c r="J55" s="26">
        <v>16250.33</v>
      </c>
      <c r="K55" s="26">
        <v>11492.52</v>
      </c>
      <c r="L55" s="26">
        <v>9012.1200000000008</v>
      </c>
      <c r="M55" s="26">
        <v>8045.4000000000005</v>
      </c>
      <c r="N55" s="26">
        <v>6917.0300000000007</v>
      </c>
      <c r="O55" s="38"/>
      <c r="P55" s="38"/>
      <c r="Q55" s="38"/>
      <c r="R55" s="38"/>
      <c r="S55" s="38"/>
    </row>
    <row r="56" spans="1:19" ht="14" hidden="1" x14ac:dyDescent="0.15">
      <c r="A56" s="35">
        <v>69</v>
      </c>
      <c r="B56" s="36"/>
      <c r="C56">
        <f t="shared" si="1"/>
        <v>39279.360000000001</v>
      </c>
      <c r="D56">
        <f t="shared" si="1"/>
        <v>34302.660000000003</v>
      </c>
      <c r="E56">
        <f t="shared" si="1"/>
        <v>24257.57</v>
      </c>
      <c r="F56">
        <f t="shared" si="1"/>
        <v>18696.280000000002</v>
      </c>
      <c r="G56">
        <f t="shared" si="1"/>
        <v>14997.94</v>
      </c>
      <c r="H56">
        <f t="shared" si="1"/>
        <v>14101.18</v>
      </c>
      <c r="I56" s="26">
        <v>20473.900000000001</v>
      </c>
      <c r="J56" s="26">
        <v>17879.55</v>
      </c>
      <c r="K56" s="26">
        <v>12644.210000000001</v>
      </c>
      <c r="L56" s="26">
        <v>9915.77</v>
      </c>
      <c r="M56" s="26">
        <v>8096.81</v>
      </c>
      <c r="N56" s="26">
        <v>7612.39</v>
      </c>
      <c r="O56" s="38"/>
      <c r="P56" s="38"/>
      <c r="Q56" s="38"/>
      <c r="R56" s="38"/>
      <c r="S56" s="38"/>
    </row>
    <row r="57" spans="1:19" ht="14" hidden="1" x14ac:dyDescent="0.15">
      <c r="A57" s="35">
        <v>70</v>
      </c>
      <c r="B57" s="36"/>
      <c r="C57">
        <f t="shared" si="1"/>
        <v>46487.89</v>
      </c>
      <c r="D57">
        <f t="shared" si="1"/>
        <v>42215.03</v>
      </c>
      <c r="E57">
        <f t="shared" si="1"/>
        <v>29536.9</v>
      </c>
      <c r="F57">
        <f t="shared" si="1"/>
        <v>22007.72</v>
      </c>
      <c r="G57">
        <f t="shared" si="1"/>
        <v>19106.5</v>
      </c>
      <c r="H57">
        <f t="shared" si="1"/>
        <v>16588.47</v>
      </c>
      <c r="I57" s="26">
        <v>24231.07</v>
      </c>
      <c r="J57" s="26">
        <v>22004.54</v>
      </c>
      <c r="K57" s="26">
        <v>15395.970000000001</v>
      </c>
      <c r="L57" s="26">
        <v>11672.19</v>
      </c>
      <c r="M57" s="26">
        <v>10314.33</v>
      </c>
      <c r="N57" s="26">
        <v>8954.880000000001</v>
      </c>
      <c r="O57" s="38"/>
      <c r="P57" s="38"/>
      <c r="Q57" s="38"/>
      <c r="R57" s="38"/>
      <c r="S57" s="38"/>
    </row>
    <row r="58" spans="1:19" ht="14" hidden="1" x14ac:dyDescent="0.15">
      <c r="A58" s="35">
        <v>71</v>
      </c>
      <c r="B58" s="36"/>
      <c r="C58">
        <f t="shared" si="1"/>
        <v>48303.14</v>
      </c>
      <c r="D58">
        <f t="shared" si="1"/>
        <v>43874.46</v>
      </c>
      <c r="E58">
        <f t="shared" si="1"/>
        <v>30699.190000000002</v>
      </c>
      <c r="F58">
        <f t="shared" si="1"/>
        <v>22871.09</v>
      </c>
      <c r="G58">
        <f t="shared" si="1"/>
        <v>19857.510000000002</v>
      </c>
      <c r="H58">
        <f t="shared" si="1"/>
        <v>17241.43</v>
      </c>
      <c r="I58" s="26">
        <v>25178.18</v>
      </c>
      <c r="J58" s="26">
        <v>22868.97</v>
      </c>
      <c r="K58" s="26">
        <v>16001.76</v>
      </c>
      <c r="L58" s="26">
        <v>12130.640000000001</v>
      </c>
      <c r="M58" s="26">
        <v>10719.78</v>
      </c>
      <c r="N58" s="26">
        <v>9307.33</v>
      </c>
      <c r="O58" s="38"/>
      <c r="P58" s="38"/>
      <c r="Q58" s="38"/>
      <c r="R58" s="38"/>
      <c r="S58" s="38"/>
    </row>
    <row r="59" spans="1:19" ht="14" hidden="1" x14ac:dyDescent="0.15">
      <c r="A59" s="35">
        <v>72</v>
      </c>
      <c r="B59" s="36"/>
      <c r="C59">
        <f t="shared" si="1"/>
        <v>49668.950000000004</v>
      </c>
      <c r="D59">
        <f t="shared" si="1"/>
        <v>45117.310000000005</v>
      </c>
      <c r="E59">
        <f t="shared" si="1"/>
        <v>31565.74</v>
      </c>
      <c r="F59">
        <f t="shared" si="1"/>
        <v>23517.16</v>
      </c>
      <c r="G59">
        <f t="shared" si="1"/>
        <v>20419.84</v>
      </c>
      <c r="H59">
        <f t="shared" si="1"/>
        <v>17727.97</v>
      </c>
      <c r="I59" s="26">
        <v>25889.97</v>
      </c>
      <c r="J59" s="26">
        <v>23517.16</v>
      </c>
      <c r="K59" s="26">
        <v>16453.32</v>
      </c>
      <c r="L59" s="26">
        <v>12472.49</v>
      </c>
      <c r="M59" s="26">
        <v>11023.470000000001</v>
      </c>
      <c r="N59" s="26">
        <v>9570.2100000000009</v>
      </c>
      <c r="O59" s="38"/>
      <c r="P59" s="38"/>
      <c r="Q59" s="38"/>
      <c r="R59" s="38"/>
      <c r="S59" s="38"/>
    </row>
    <row r="60" spans="1:19" ht="14" hidden="1" x14ac:dyDescent="0.15">
      <c r="A60" s="35">
        <v>73</v>
      </c>
      <c r="B60" s="36"/>
      <c r="C60">
        <f t="shared" si="1"/>
        <v>51491.62</v>
      </c>
      <c r="D60">
        <f t="shared" si="1"/>
        <v>46774.090000000004</v>
      </c>
      <c r="E60">
        <f t="shared" si="1"/>
        <v>32727.5</v>
      </c>
      <c r="F60">
        <f t="shared" si="1"/>
        <v>24380.530000000002</v>
      </c>
      <c r="G60">
        <f t="shared" si="1"/>
        <v>21170.850000000002</v>
      </c>
      <c r="H60">
        <f t="shared" si="1"/>
        <v>18380.400000000001</v>
      </c>
      <c r="I60" s="26">
        <v>26839.73</v>
      </c>
      <c r="J60" s="26">
        <v>24380.530000000002</v>
      </c>
      <c r="K60" s="26">
        <v>17058.580000000002</v>
      </c>
      <c r="L60" s="26">
        <v>12930.94</v>
      </c>
      <c r="M60" s="26">
        <v>11429.45</v>
      </c>
      <c r="N60" s="26">
        <v>9922.66</v>
      </c>
      <c r="O60" s="38"/>
      <c r="P60" s="38"/>
      <c r="Q60" s="38"/>
      <c r="R60" s="38"/>
      <c r="S60" s="38"/>
    </row>
    <row r="61" spans="1:19" ht="14" hidden="1" x14ac:dyDescent="0.15">
      <c r="A61" s="35">
        <v>74</v>
      </c>
      <c r="B61" s="36"/>
      <c r="C61">
        <f t="shared" si="1"/>
        <v>52404.810000000005</v>
      </c>
      <c r="D61">
        <f t="shared" si="1"/>
        <v>47601.950000000004</v>
      </c>
      <c r="E61">
        <f t="shared" si="1"/>
        <v>33304.67</v>
      </c>
      <c r="F61">
        <f t="shared" si="1"/>
        <v>24816.190000000002</v>
      </c>
      <c r="G61">
        <f t="shared" si="1"/>
        <v>21546.09</v>
      </c>
      <c r="H61">
        <f t="shared" si="1"/>
        <v>18705.29</v>
      </c>
      <c r="I61" s="26">
        <v>27315.670000000002</v>
      </c>
      <c r="J61" s="26">
        <v>24811.95</v>
      </c>
      <c r="K61" s="26">
        <v>17360.150000000001</v>
      </c>
      <c r="L61" s="26">
        <v>13161.49</v>
      </c>
      <c r="M61" s="26">
        <v>11631.91</v>
      </c>
      <c r="N61" s="26">
        <v>10098.09</v>
      </c>
      <c r="O61" s="38"/>
      <c r="P61" s="38"/>
      <c r="Q61" s="38"/>
      <c r="R61" s="38"/>
      <c r="S61" s="38"/>
    </row>
    <row r="62" spans="1:19" ht="14" hidden="1" x14ac:dyDescent="0.15">
      <c r="A62" s="35">
        <v>75</v>
      </c>
      <c r="B62" s="36" t="s">
        <v>12</v>
      </c>
      <c r="C62">
        <f t="shared" si="1"/>
        <v>54676.920000000006</v>
      </c>
      <c r="D62">
        <f t="shared" si="1"/>
        <v>49674.25</v>
      </c>
      <c r="E62">
        <f t="shared" si="1"/>
        <v>34754.22</v>
      </c>
      <c r="F62">
        <f t="shared" si="1"/>
        <v>25892.09</v>
      </c>
      <c r="G62">
        <f t="shared" si="1"/>
        <v>22484.190000000002</v>
      </c>
      <c r="H62">
        <f t="shared" si="1"/>
        <v>19522.02</v>
      </c>
      <c r="I62" s="26">
        <v>28500.22</v>
      </c>
      <c r="J62" s="26">
        <v>25892.620000000003</v>
      </c>
      <c r="K62" s="26">
        <v>18115.400000000001</v>
      </c>
      <c r="L62" s="26">
        <v>13732.300000000001</v>
      </c>
      <c r="M62" s="26">
        <v>12138.060000000001</v>
      </c>
      <c r="N62" s="26">
        <v>10538.52</v>
      </c>
      <c r="O62" s="38"/>
      <c r="P62" s="38"/>
      <c r="Q62" s="38"/>
      <c r="R62" s="38"/>
      <c r="S62" s="38"/>
    </row>
    <row r="63" spans="1:19" ht="14" hidden="1" x14ac:dyDescent="0.15">
      <c r="A63" s="35">
        <v>1</v>
      </c>
      <c r="B63" s="36" t="s">
        <v>13</v>
      </c>
      <c r="C63">
        <f t="shared" si="1"/>
        <v>2998.21</v>
      </c>
      <c r="D63">
        <f t="shared" si="1"/>
        <v>1855</v>
      </c>
      <c r="E63">
        <f t="shared" si="1"/>
        <v>1390.19</v>
      </c>
      <c r="F63">
        <f t="shared" si="1"/>
        <v>1145.8600000000001</v>
      </c>
      <c r="G63">
        <f t="shared" si="1"/>
        <v>943.40000000000009</v>
      </c>
      <c r="H63">
        <f t="shared" si="1"/>
        <v>735.11</v>
      </c>
      <c r="I63" s="24">
        <v>1562.44</v>
      </c>
      <c r="J63" s="24">
        <v>1823</v>
      </c>
      <c r="K63" s="24">
        <v>1367</v>
      </c>
      <c r="L63" s="24">
        <v>1145</v>
      </c>
      <c r="M63" s="24">
        <v>959</v>
      </c>
      <c r="N63" s="24">
        <v>747</v>
      </c>
      <c r="O63" s="38"/>
      <c r="P63" s="38"/>
      <c r="Q63" s="38"/>
      <c r="R63" s="38"/>
      <c r="S63" s="38"/>
    </row>
    <row r="64" spans="1:19" ht="14" hidden="1" x14ac:dyDescent="0.15">
      <c r="A64" s="35">
        <v>2</v>
      </c>
      <c r="B64" s="36" t="s">
        <v>1</v>
      </c>
      <c r="C64">
        <f t="shared" si="1"/>
        <v>4706.93</v>
      </c>
      <c r="D64">
        <f t="shared" si="1"/>
        <v>2952.1000000000004</v>
      </c>
      <c r="E64">
        <f t="shared" si="1"/>
        <v>2216.9900000000002</v>
      </c>
      <c r="F64">
        <f t="shared" si="1"/>
        <v>1824.26</v>
      </c>
      <c r="G64">
        <f t="shared" si="1"/>
        <v>1492.48</v>
      </c>
      <c r="H64">
        <f t="shared" si="1"/>
        <v>1162.29</v>
      </c>
      <c r="I64" s="26">
        <v>2452.84</v>
      </c>
      <c r="J64" s="26">
        <v>2902</v>
      </c>
      <c r="K64" s="26">
        <v>2180</v>
      </c>
      <c r="L64" s="26">
        <v>1824</v>
      </c>
      <c r="M64" s="26">
        <v>1519</v>
      </c>
      <c r="N64" s="26">
        <v>1183</v>
      </c>
      <c r="O64" s="38"/>
      <c r="P64" s="38"/>
      <c r="Q64" s="38"/>
      <c r="R64" s="38"/>
      <c r="S64" s="38"/>
    </row>
    <row r="65" spans="1:21" ht="14" hidden="1" x14ac:dyDescent="0.15">
      <c r="A65" s="35">
        <v>3</v>
      </c>
      <c r="B65" s="36" t="s">
        <v>14</v>
      </c>
      <c r="C65">
        <f t="shared" si="1"/>
        <v>6852.9000000000005</v>
      </c>
      <c r="D65">
        <f t="shared" si="1"/>
        <v>4323.74</v>
      </c>
      <c r="E65">
        <f t="shared" si="1"/>
        <v>3248.3700000000003</v>
      </c>
      <c r="F65">
        <f t="shared" si="1"/>
        <v>2670.1400000000003</v>
      </c>
      <c r="G65">
        <f t="shared" si="1"/>
        <v>2189.96</v>
      </c>
      <c r="H65">
        <f t="shared" si="1"/>
        <v>1706.0700000000002</v>
      </c>
      <c r="I65" s="26">
        <v>3571.67</v>
      </c>
      <c r="J65" s="26">
        <v>4251</v>
      </c>
      <c r="K65" s="26">
        <v>3193</v>
      </c>
      <c r="L65" s="26">
        <v>2671</v>
      </c>
      <c r="M65" s="26">
        <v>2230</v>
      </c>
      <c r="N65" s="26">
        <v>1736</v>
      </c>
      <c r="O65" s="38"/>
      <c r="P65" s="38"/>
      <c r="Q65" s="38"/>
      <c r="R65" s="38"/>
      <c r="S65" s="38"/>
    </row>
    <row r="66" spans="1:21" hidden="1" x14ac:dyDescent="0.15">
      <c r="A66" s="35">
        <v>1</v>
      </c>
      <c r="B66" s="36" t="s">
        <v>3</v>
      </c>
      <c r="C66" s="39">
        <v>0</v>
      </c>
      <c r="D66" s="39">
        <v>0</v>
      </c>
      <c r="E66" s="39">
        <v>0</v>
      </c>
      <c r="F66" s="39">
        <v>137.07</v>
      </c>
      <c r="G66" s="39">
        <v>137.07</v>
      </c>
      <c r="H66" s="40">
        <v>137.07</v>
      </c>
    </row>
    <row r="67" spans="1:21" ht="14" hidden="1" thickBot="1" x14ac:dyDescent="0.2">
      <c r="A67" s="42">
        <v>1</v>
      </c>
      <c r="B67" s="43" t="s">
        <v>2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5">
        <v>0</v>
      </c>
    </row>
    <row r="68" spans="1:21" ht="14" hidden="1" thickBot="1" x14ac:dyDescent="0.2"/>
    <row r="69" spans="1:21" ht="18" hidden="1" x14ac:dyDescent="0.2">
      <c r="A69" s="284" t="s">
        <v>36</v>
      </c>
      <c r="B69" s="285"/>
      <c r="C69" s="285"/>
      <c r="D69" s="285"/>
      <c r="E69" s="285"/>
      <c r="F69" s="285"/>
      <c r="G69" s="285"/>
      <c r="H69" s="286"/>
    </row>
    <row r="70" spans="1:21" ht="18" hidden="1" x14ac:dyDescent="0.2">
      <c r="A70" s="287" t="s">
        <v>27</v>
      </c>
      <c r="B70" s="288"/>
      <c r="C70" s="288"/>
      <c r="D70" s="288"/>
      <c r="E70" s="288"/>
      <c r="F70" s="288"/>
      <c r="G70" s="288"/>
      <c r="H70" s="289"/>
    </row>
    <row r="71" spans="1:21" hidden="1" x14ac:dyDescent="0.15">
      <c r="A71" s="290" t="s">
        <v>0</v>
      </c>
      <c r="B71" s="291"/>
      <c r="C71" s="291"/>
      <c r="D71" s="291"/>
      <c r="E71" s="291"/>
      <c r="F71" s="291"/>
      <c r="G71" s="291"/>
      <c r="H71" s="32"/>
    </row>
    <row r="72" spans="1:21" hidden="1" x14ac:dyDescent="0.15">
      <c r="A72" s="35" t="s">
        <v>4</v>
      </c>
      <c r="B72" s="20" t="s">
        <v>4</v>
      </c>
      <c r="C72" s="29" t="s">
        <v>37</v>
      </c>
      <c r="D72" s="29" t="s">
        <v>38</v>
      </c>
      <c r="E72" s="29" t="s">
        <v>39</v>
      </c>
      <c r="F72" s="29" t="s">
        <v>40</v>
      </c>
      <c r="G72" s="29" t="s">
        <v>41</v>
      </c>
      <c r="H72" s="21" t="s">
        <v>42</v>
      </c>
    </row>
    <row r="73" spans="1:21" ht="14" hidden="1" x14ac:dyDescent="0.15">
      <c r="A73" s="35">
        <v>18</v>
      </c>
      <c r="B73" s="36" t="s">
        <v>157</v>
      </c>
      <c r="C73" s="114">
        <v>11925</v>
      </c>
      <c r="D73" s="114">
        <v>7341</v>
      </c>
      <c r="E73" s="114">
        <v>4930</v>
      </c>
      <c r="F73" s="114">
        <v>3516</v>
      </c>
      <c r="G73" s="114">
        <v>2421</v>
      </c>
      <c r="H73" s="114">
        <v>1899</v>
      </c>
      <c r="I73" s="25">
        <v>6216</v>
      </c>
      <c r="J73" s="26">
        <v>3825</v>
      </c>
      <c r="K73" s="26">
        <v>2570</v>
      </c>
      <c r="L73" s="26">
        <v>1864</v>
      </c>
      <c r="M73" s="26">
        <v>1306</v>
      </c>
      <c r="N73" s="26">
        <v>1024</v>
      </c>
      <c r="O73" s="38"/>
      <c r="P73" s="38" t="b">
        <v>1</v>
      </c>
      <c r="Q73" s="38" t="b">
        <v>1</v>
      </c>
      <c r="R73" s="38" t="b">
        <v>1</v>
      </c>
      <c r="S73" s="38" t="b">
        <v>1</v>
      </c>
      <c r="T73" s="33" t="b">
        <v>1</v>
      </c>
      <c r="U73" s="33" t="b">
        <v>1</v>
      </c>
    </row>
    <row r="74" spans="1:21" ht="14" hidden="1" x14ac:dyDescent="0.15">
      <c r="A74" s="35">
        <v>25</v>
      </c>
      <c r="B74" s="36" t="s">
        <v>5</v>
      </c>
      <c r="C74" s="114">
        <v>12516</v>
      </c>
      <c r="D74" s="114">
        <v>7702</v>
      </c>
      <c r="E74" s="114">
        <v>5462</v>
      </c>
      <c r="F74" s="114">
        <v>3896</v>
      </c>
      <c r="G74" s="114">
        <v>2694</v>
      </c>
      <c r="H74" s="114">
        <v>2111</v>
      </c>
      <c r="I74" s="25">
        <v>6522</v>
      </c>
      <c r="J74" s="26">
        <v>4014</v>
      </c>
      <c r="K74" s="26">
        <v>2845</v>
      </c>
      <c r="L74" s="26">
        <v>2066</v>
      </c>
      <c r="M74" s="26">
        <v>1453</v>
      </c>
      <c r="N74" s="26">
        <v>1138</v>
      </c>
      <c r="O74" s="38"/>
      <c r="P74" s="38" t="b">
        <v>1</v>
      </c>
      <c r="Q74" s="38" t="b">
        <v>1</v>
      </c>
      <c r="R74" s="38" t="b">
        <v>1</v>
      </c>
      <c r="S74" s="38" t="b">
        <v>1</v>
      </c>
      <c r="T74" s="33" t="b">
        <v>1</v>
      </c>
      <c r="U74" s="33" t="b">
        <v>1</v>
      </c>
    </row>
    <row r="75" spans="1:21" ht="14" hidden="1" x14ac:dyDescent="0.15">
      <c r="A75" s="35">
        <v>30</v>
      </c>
      <c r="B75" s="36" t="s">
        <v>6</v>
      </c>
      <c r="C75" s="114">
        <v>12938</v>
      </c>
      <c r="D75" s="114">
        <v>8016</v>
      </c>
      <c r="E75" s="114">
        <v>5850</v>
      </c>
      <c r="F75" s="114">
        <v>4371</v>
      </c>
      <c r="G75" s="114">
        <v>3231</v>
      </c>
      <c r="H75" s="114">
        <v>2543</v>
      </c>
      <c r="I75" s="25">
        <v>6743</v>
      </c>
      <c r="J75" s="26">
        <v>4177</v>
      </c>
      <c r="K75" s="26">
        <v>3048</v>
      </c>
      <c r="L75" s="26">
        <v>2318</v>
      </c>
      <c r="M75" s="26">
        <v>1743</v>
      </c>
      <c r="N75" s="26">
        <v>1371</v>
      </c>
      <c r="O75" s="38"/>
      <c r="P75" s="38" t="b">
        <v>1</v>
      </c>
      <c r="Q75" s="38" t="b">
        <v>1</v>
      </c>
      <c r="R75" s="38" t="b">
        <v>1</v>
      </c>
      <c r="S75" s="38" t="b">
        <v>1</v>
      </c>
      <c r="T75" s="33" t="b">
        <v>1</v>
      </c>
      <c r="U75" s="33" t="b">
        <v>1</v>
      </c>
    </row>
    <row r="76" spans="1:21" ht="14" hidden="1" x14ac:dyDescent="0.15">
      <c r="A76" s="35">
        <v>35</v>
      </c>
      <c r="B76" s="36" t="s">
        <v>7</v>
      </c>
      <c r="C76" s="114">
        <v>14476</v>
      </c>
      <c r="D76" s="114">
        <v>8977</v>
      </c>
      <c r="E76" s="114">
        <v>6563</v>
      </c>
      <c r="F76" s="114">
        <v>4899</v>
      </c>
      <c r="G76" s="114">
        <v>3624</v>
      </c>
      <c r="H76" s="114">
        <v>2851</v>
      </c>
      <c r="I76" s="25">
        <v>7544</v>
      </c>
      <c r="J76" s="26">
        <v>4678</v>
      </c>
      <c r="K76" s="26">
        <v>3419</v>
      </c>
      <c r="L76" s="26">
        <v>2597</v>
      </c>
      <c r="M76" s="26">
        <v>1955</v>
      </c>
      <c r="N76" s="26">
        <v>1538</v>
      </c>
      <c r="O76" s="38"/>
      <c r="P76" s="38" t="b">
        <v>1</v>
      </c>
      <c r="Q76" s="38" t="b">
        <v>1</v>
      </c>
      <c r="R76" s="38" t="b">
        <v>1</v>
      </c>
      <c r="S76" s="38" t="b">
        <v>1</v>
      </c>
      <c r="T76" s="33" t="b">
        <v>1</v>
      </c>
      <c r="U76" s="33" t="b">
        <v>1</v>
      </c>
    </row>
    <row r="77" spans="1:21" ht="14" hidden="1" x14ac:dyDescent="0.15">
      <c r="A77" s="35">
        <v>40</v>
      </c>
      <c r="B77" s="36" t="s">
        <v>8</v>
      </c>
      <c r="C77" s="114">
        <v>16756</v>
      </c>
      <c r="D77" s="114">
        <v>10413</v>
      </c>
      <c r="E77" s="114">
        <v>7172</v>
      </c>
      <c r="F77" s="114">
        <v>5439</v>
      </c>
      <c r="G77" s="114">
        <v>3984</v>
      </c>
      <c r="H77" s="114">
        <v>3132</v>
      </c>
      <c r="I77" s="25">
        <v>8732</v>
      </c>
      <c r="J77" s="26">
        <v>5427</v>
      </c>
      <c r="K77" s="26">
        <v>3736</v>
      </c>
      <c r="L77" s="26">
        <v>2884</v>
      </c>
      <c r="M77" s="26">
        <v>2150</v>
      </c>
      <c r="N77" s="26">
        <v>1690</v>
      </c>
      <c r="O77" s="38"/>
      <c r="P77" s="38" t="b">
        <v>1</v>
      </c>
      <c r="Q77" s="38" t="b">
        <v>1</v>
      </c>
      <c r="R77" s="38" t="b">
        <v>1</v>
      </c>
      <c r="S77" s="38" t="b">
        <v>1</v>
      </c>
      <c r="T77" s="33" t="b">
        <v>1</v>
      </c>
      <c r="U77" s="33" t="b">
        <v>1</v>
      </c>
    </row>
    <row r="78" spans="1:21" ht="14" hidden="1" x14ac:dyDescent="0.15">
      <c r="A78" s="35">
        <v>45</v>
      </c>
      <c r="B78" s="36" t="s">
        <v>9</v>
      </c>
      <c r="C78" s="114">
        <v>18704</v>
      </c>
      <c r="D78" s="114">
        <v>11645</v>
      </c>
      <c r="E78" s="114">
        <v>8025</v>
      </c>
      <c r="F78" s="114">
        <v>6086</v>
      </c>
      <c r="G78" s="114">
        <v>4459</v>
      </c>
      <c r="H78" s="114">
        <v>3508</v>
      </c>
      <c r="I78" s="25">
        <v>9748</v>
      </c>
      <c r="J78" s="26">
        <v>6069</v>
      </c>
      <c r="K78" s="26">
        <v>4182</v>
      </c>
      <c r="L78" s="26">
        <v>3227</v>
      </c>
      <c r="M78" s="26">
        <v>2406</v>
      </c>
      <c r="N78" s="26">
        <v>1892</v>
      </c>
      <c r="O78" s="38"/>
      <c r="P78" s="38" t="b">
        <v>1</v>
      </c>
      <c r="Q78" s="38" t="b">
        <v>1</v>
      </c>
      <c r="R78" s="38" t="b">
        <v>1</v>
      </c>
      <c r="S78" s="38" t="b">
        <v>1</v>
      </c>
      <c r="T78" s="33" t="b">
        <v>1</v>
      </c>
      <c r="U78" s="33" t="b">
        <v>1</v>
      </c>
    </row>
    <row r="79" spans="1:21" ht="14" hidden="1" x14ac:dyDescent="0.15">
      <c r="A79" s="35">
        <v>50</v>
      </c>
      <c r="B79" s="36" t="s">
        <v>10</v>
      </c>
      <c r="C79" s="114">
        <v>24318</v>
      </c>
      <c r="D79" s="114">
        <v>14911</v>
      </c>
      <c r="E79" s="114">
        <v>10536</v>
      </c>
      <c r="F79" s="114">
        <v>7949</v>
      </c>
      <c r="G79" s="114">
        <v>6304</v>
      </c>
      <c r="H79" s="114">
        <v>4967</v>
      </c>
      <c r="I79" s="25">
        <v>12676</v>
      </c>
      <c r="J79" s="26">
        <v>7771</v>
      </c>
      <c r="K79" s="26">
        <v>5491</v>
      </c>
      <c r="L79" s="26">
        <v>4215</v>
      </c>
      <c r="M79" s="26">
        <v>3402</v>
      </c>
      <c r="N79" s="26">
        <v>2680</v>
      </c>
      <c r="O79" s="38"/>
      <c r="P79" s="38" t="b">
        <v>1</v>
      </c>
      <c r="Q79" s="38" t="b">
        <v>1</v>
      </c>
      <c r="R79" s="38" t="b">
        <v>1</v>
      </c>
      <c r="S79" s="38" t="b">
        <v>1</v>
      </c>
      <c r="T79" s="33" t="b">
        <v>1</v>
      </c>
      <c r="U79" s="33" t="b">
        <v>1</v>
      </c>
    </row>
    <row r="80" spans="1:21" ht="14" hidden="1" x14ac:dyDescent="0.15">
      <c r="A80" s="35">
        <v>55</v>
      </c>
      <c r="B80" s="36" t="s">
        <v>11</v>
      </c>
      <c r="C80" s="114">
        <v>25874</v>
      </c>
      <c r="D80" s="114">
        <v>15860</v>
      </c>
      <c r="E80" s="114">
        <v>11217</v>
      </c>
      <c r="F80" s="114">
        <v>8458</v>
      </c>
      <c r="G80" s="114">
        <v>6712</v>
      </c>
      <c r="H80" s="114">
        <v>5287</v>
      </c>
      <c r="I80" s="25">
        <v>13486</v>
      </c>
      <c r="J80" s="26">
        <v>8267</v>
      </c>
      <c r="K80" s="26">
        <v>5845</v>
      </c>
      <c r="L80" s="26">
        <v>4485</v>
      </c>
      <c r="M80" s="26">
        <v>3622</v>
      </c>
      <c r="N80" s="26">
        <v>2853</v>
      </c>
      <c r="O80" s="38"/>
      <c r="P80" s="38" t="b">
        <v>1</v>
      </c>
      <c r="Q80" s="38" t="b">
        <v>1</v>
      </c>
      <c r="R80" s="38" t="b">
        <v>1</v>
      </c>
      <c r="S80" s="38" t="b">
        <v>1</v>
      </c>
      <c r="T80" s="33" t="b">
        <v>1</v>
      </c>
      <c r="U80" s="33" t="b">
        <v>1</v>
      </c>
    </row>
    <row r="81" spans="1:21" ht="14" hidden="1" x14ac:dyDescent="0.15">
      <c r="A81" s="35">
        <v>60</v>
      </c>
      <c r="B81" s="36"/>
      <c r="C81" s="114">
        <v>27524</v>
      </c>
      <c r="D81" s="114">
        <v>17284</v>
      </c>
      <c r="E81" s="114">
        <v>12238</v>
      </c>
      <c r="F81" s="114">
        <v>9733</v>
      </c>
      <c r="G81" s="114">
        <v>8088</v>
      </c>
      <c r="H81" s="114">
        <v>6572</v>
      </c>
      <c r="I81" s="25">
        <v>14344</v>
      </c>
      <c r="J81" s="26">
        <v>9008</v>
      </c>
      <c r="K81" s="26">
        <v>6378</v>
      </c>
      <c r="L81" s="26">
        <v>5161</v>
      </c>
      <c r="M81" s="26">
        <v>4365</v>
      </c>
      <c r="N81" s="26">
        <v>3546</v>
      </c>
      <c r="O81" s="38"/>
      <c r="P81" s="38" t="b">
        <v>1</v>
      </c>
      <c r="Q81" s="38" t="b">
        <v>1</v>
      </c>
      <c r="R81" s="38" t="b">
        <v>1</v>
      </c>
      <c r="S81" s="38" t="b">
        <v>1</v>
      </c>
      <c r="T81" s="33" t="b">
        <v>1</v>
      </c>
      <c r="U81" s="33" t="b">
        <v>1</v>
      </c>
    </row>
    <row r="82" spans="1:21" ht="14" hidden="1" x14ac:dyDescent="0.15">
      <c r="A82" s="35">
        <v>61</v>
      </c>
      <c r="B82" s="36"/>
      <c r="C82" s="114">
        <v>29563</v>
      </c>
      <c r="D82" s="114">
        <v>18572</v>
      </c>
      <c r="E82" s="114">
        <v>13147</v>
      </c>
      <c r="F82" s="114">
        <v>10455</v>
      </c>
      <c r="G82" s="114">
        <v>8692</v>
      </c>
      <c r="H82" s="114">
        <v>7061</v>
      </c>
      <c r="I82" s="25">
        <v>15409</v>
      </c>
      <c r="J82" s="26">
        <v>9680</v>
      </c>
      <c r="K82" s="26">
        <v>6852</v>
      </c>
      <c r="L82" s="26">
        <v>5544</v>
      </c>
      <c r="M82" s="26">
        <v>4692</v>
      </c>
      <c r="N82" s="26">
        <v>3811</v>
      </c>
      <c r="O82" s="38"/>
      <c r="P82" s="38" t="b">
        <v>1</v>
      </c>
      <c r="Q82" s="38" t="b">
        <v>1</v>
      </c>
      <c r="R82" s="38" t="b">
        <v>1</v>
      </c>
      <c r="S82" s="38" t="b">
        <v>1</v>
      </c>
      <c r="T82" s="33" t="b">
        <v>1</v>
      </c>
      <c r="U82" s="33" t="b">
        <v>1</v>
      </c>
    </row>
    <row r="83" spans="1:21" ht="14" hidden="1" x14ac:dyDescent="0.15">
      <c r="A83" s="35">
        <v>62</v>
      </c>
      <c r="B83" s="36"/>
      <c r="C83" s="114">
        <v>32348</v>
      </c>
      <c r="D83" s="114">
        <v>20335</v>
      </c>
      <c r="E83" s="114">
        <v>14402</v>
      </c>
      <c r="F83" s="114">
        <v>11453</v>
      </c>
      <c r="G83" s="114">
        <v>9520</v>
      </c>
      <c r="H83" s="114">
        <v>7739</v>
      </c>
      <c r="I83" s="25">
        <v>16860</v>
      </c>
      <c r="J83" s="26">
        <v>10599</v>
      </c>
      <c r="K83" s="26">
        <v>7506</v>
      </c>
      <c r="L83" s="26">
        <v>6073</v>
      </c>
      <c r="M83" s="26">
        <v>5139</v>
      </c>
      <c r="N83" s="26">
        <v>4176</v>
      </c>
      <c r="O83" s="38"/>
      <c r="P83" s="38" t="b">
        <v>1</v>
      </c>
      <c r="Q83" s="38" t="b">
        <v>1</v>
      </c>
      <c r="R83" s="38" t="b">
        <v>1</v>
      </c>
      <c r="S83" s="38" t="b">
        <v>1</v>
      </c>
      <c r="T83" s="33" t="b">
        <v>1</v>
      </c>
      <c r="U83" s="33" t="b">
        <v>1</v>
      </c>
    </row>
    <row r="84" spans="1:21" ht="14" hidden="1" x14ac:dyDescent="0.15">
      <c r="A84" s="35">
        <v>63</v>
      </c>
      <c r="B84" s="36"/>
      <c r="C84" s="114">
        <v>34383</v>
      </c>
      <c r="D84" s="114">
        <v>21625</v>
      </c>
      <c r="E84" s="114">
        <v>15311</v>
      </c>
      <c r="F84" s="114">
        <v>12185</v>
      </c>
      <c r="G84" s="114">
        <v>10128</v>
      </c>
      <c r="H84" s="114">
        <v>8224</v>
      </c>
      <c r="I84" s="25">
        <v>17921</v>
      </c>
      <c r="J84" s="26">
        <v>11270</v>
      </c>
      <c r="K84" s="26">
        <v>7981</v>
      </c>
      <c r="L84" s="26">
        <v>6461</v>
      </c>
      <c r="M84" s="26">
        <v>5467</v>
      </c>
      <c r="N84" s="26">
        <v>4438</v>
      </c>
      <c r="O84" s="38"/>
      <c r="P84" s="38" t="b">
        <v>1</v>
      </c>
      <c r="Q84" s="38" t="b">
        <v>1</v>
      </c>
      <c r="R84" s="38" t="b">
        <v>1</v>
      </c>
      <c r="S84" s="38" t="b">
        <v>1</v>
      </c>
      <c r="T84" s="33" t="b">
        <v>1</v>
      </c>
      <c r="U84" s="33" t="b">
        <v>1</v>
      </c>
    </row>
    <row r="85" spans="1:21" ht="14" hidden="1" x14ac:dyDescent="0.15">
      <c r="A85" s="35">
        <v>64</v>
      </c>
      <c r="B85" s="36"/>
      <c r="C85" s="114">
        <v>37188</v>
      </c>
      <c r="D85" s="114">
        <v>23392</v>
      </c>
      <c r="E85" s="114">
        <v>16572</v>
      </c>
      <c r="F85" s="114">
        <v>13179</v>
      </c>
      <c r="G85" s="114">
        <v>10951</v>
      </c>
      <c r="H85" s="114">
        <v>8904</v>
      </c>
      <c r="I85" s="25">
        <v>19383</v>
      </c>
      <c r="J85" s="26">
        <v>12192</v>
      </c>
      <c r="K85" s="26">
        <v>8637</v>
      </c>
      <c r="L85" s="26">
        <v>6989</v>
      </c>
      <c r="M85" s="26">
        <v>5911</v>
      </c>
      <c r="N85" s="26">
        <v>4806</v>
      </c>
      <c r="O85" s="38"/>
      <c r="P85" s="38" t="b">
        <v>1</v>
      </c>
      <c r="Q85" s="38" t="b">
        <v>1</v>
      </c>
      <c r="R85" s="38" t="b">
        <v>1</v>
      </c>
      <c r="S85" s="38" t="b">
        <v>1</v>
      </c>
      <c r="T85" s="33" t="b">
        <v>1</v>
      </c>
      <c r="U85" s="33" t="b">
        <v>1</v>
      </c>
    </row>
    <row r="86" spans="1:21" ht="14" hidden="1" x14ac:dyDescent="0.15">
      <c r="A86" s="35">
        <v>65</v>
      </c>
      <c r="B86" s="36"/>
      <c r="C86" s="114">
        <v>38965</v>
      </c>
      <c r="D86" s="114">
        <v>30587</v>
      </c>
      <c r="E86" s="114">
        <v>21626</v>
      </c>
      <c r="F86" s="114">
        <v>16672</v>
      </c>
      <c r="G86" s="114">
        <v>14615</v>
      </c>
      <c r="H86" s="114">
        <v>12574</v>
      </c>
      <c r="I86" s="25">
        <v>20309</v>
      </c>
      <c r="J86" s="26">
        <v>15943</v>
      </c>
      <c r="K86" s="26">
        <v>11271</v>
      </c>
      <c r="L86" s="26">
        <v>8842</v>
      </c>
      <c r="M86" s="26">
        <v>7889</v>
      </c>
      <c r="N86" s="26">
        <v>6787</v>
      </c>
      <c r="O86" s="38"/>
      <c r="P86" s="38" t="b">
        <v>1</v>
      </c>
      <c r="Q86" s="38" t="b">
        <v>1</v>
      </c>
      <c r="R86" s="38" t="b">
        <v>1</v>
      </c>
      <c r="S86" s="38" t="b">
        <v>1</v>
      </c>
      <c r="T86" s="33" t="b">
        <v>1</v>
      </c>
      <c r="U86" s="33" t="b">
        <v>1</v>
      </c>
    </row>
    <row r="87" spans="1:21" ht="14" hidden="1" x14ac:dyDescent="0.15">
      <c r="A87" s="35">
        <v>66</v>
      </c>
      <c r="B87" s="36"/>
      <c r="C87" s="114">
        <v>40739</v>
      </c>
      <c r="D87" s="114">
        <v>35537</v>
      </c>
      <c r="E87" s="114">
        <v>25128</v>
      </c>
      <c r="F87" s="114">
        <v>19375</v>
      </c>
      <c r="G87" s="114">
        <v>16992</v>
      </c>
      <c r="H87" s="114">
        <v>14604</v>
      </c>
      <c r="I87" s="25">
        <v>21234</v>
      </c>
      <c r="J87" s="26">
        <v>18523</v>
      </c>
      <c r="K87" s="26">
        <v>13098</v>
      </c>
      <c r="L87" s="26">
        <v>10275</v>
      </c>
      <c r="M87" s="26">
        <v>9172</v>
      </c>
      <c r="N87" s="26">
        <v>7883</v>
      </c>
      <c r="O87" s="38"/>
      <c r="P87" s="38" t="b">
        <v>1</v>
      </c>
      <c r="Q87" s="38" t="b">
        <v>1</v>
      </c>
      <c r="R87" s="38" t="b">
        <v>1</v>
      </c>
      <c r="S87" s="38" t="b">
        <v>1</v>
      </c>
      <c r="T87" s="33" t="b">
        <v>1</v>
      </c>
      <c r="U87" s="33" t="b">
        <v>1</v>
      </c>
    </row>
    <row r="88" spans="1:21" ht="14" hidden="1" x14ac:dyDescent="0.15">
      <c r="A88" s="35">
        <v>67</v>
      </c>
      <c r="B88" s="36"/>
      <c r="C88" s="114">
        <v>44484</v>
      </c>
      <c r="D88" s="114">
        <v>38825</v>
      </c>
      <c r="E88" s="114">
        <v>27452</v>
      </c>
      <c r="F88" s="114">
        <v>21168</v>
      </c>
      <c r="G88" s="114">
        <v>18556</v>
      </c>
      <c r="H88" s="114">
        <v>15959</v>
      </c>
      <c r="I88" s="25">
        <v>23187</v>
      </c>
      <c r="J88" s="26">
        <v>20236</v>
      </c>
      <c r="K88" s="26">
        <v>14308</v>
      </c>
      <c r="L88" s="26">
        <v>11226</v>
      </c>
      <c r="M88" s="26">
        <v>10018</v>
      </c>
      <c r="N88" s="26">
        <v>8615</v>
      </c>
      <c r="O88" s="38"/>
      <c r="P88" s="38" t="b">
        <v>1</v>
      </c>
      <c r="Q88" s="38" t="b">
        <v>1</v>
      </c>
      <c r="R88" s="38" t="b">
        <v>1</v>
      </c>
      <c r="S88" s="38" t="b">
        <v>1</v>
      </c>
      <c r="T88" s="33" t="b">
        <v>1</v>
      </c>
      <c r="U88" s="33" t="b">
        <v>1</v>
      </c>
    </row>
    <row r="89" spans="1:21" ht="14" hidden="1" x14ac:dyDescent="0.15">
      <c r="A89" s="35">
        <v>68</v>
      </c>
      <c r="B89" s="36"/>
      <c r="C89" s="114">
        <v>49245</v>
      </c>
      <c r="D89" s="114">
        <v>42992</v>
      </c>
      <c r="E89" s="114">
        <v>30396</v>
      </c>
      <c r="F89" s="114">
        <v>23439</v>
      </c>
      <c r="G89" s="114">
        <v>20556</v>
      </c>
      <c r="H89" s="114">
        <v>17672</v>
      </c>
      <c r="I89" s="25">
        <v>25668</v>
      </c>
      <c r="J89" s="26">
        <v>22409</v>
      </c>
      <c r="K89" s="26">
        <v>15843</v>
      </c>
      <c r="L89" s="26">
        <v>12431</v>
      </c>
      <c r="M89" s="26">
        <v>11096</v>
      </c>
      <c r="N89" s="26">
        <v>9539</v>
      </c>
      <c r="O89" s="38"/>
      <c r="P89" s="38" t="b">
        <v>1</v>
      </c>
      <c r="Q89" s="38" t="b">
        <v>1</v>
      </c>
      <c r="R89" s="38" t="b">
        <v>1</v>
      </c>
      <c r="S89" s="38" t="b">
        <v>1</v>
      </c>
      <c r="T89" s="33" t="b">
        <v>1</v>
      </c>
      <c r="U89" s="33" t="b">
        <v>1</v>
      </c>
    </row>
    <row r="90" spans="1:21" ht="14" hidden="1" x14ac:dyDescent="0.15">
      <c r="A90" s="35">
        <v>69</v>
      </c>
      <c r="B90" s="36"/>
      <c r="C90" s="114">
        <v>54170</v>
      </c>
      <c r="D90" s="114">
        <v>47299</v>
      </c>
      <c r="E90" s="114">
        <v>33444</v>
      </c>
      <c r="F90" s="114">
        <v>25793</v>
      </c>
      <c r="G90" s="114">
        <v>22624</v>
      </c>
      <c r="H90" s="114">
        <v>19449</v>
      </c>
      <c r="I90" s="25">
        <v>28235</v>
      </c>
      <c r="J90" s="26">
        <v>24654</v>
      </c>
      <c r="K90" s="26">
        <v>17432</v>
      </c>
      <c r="L90" s="26">
        <v>13680</v>
      </c>
      <c r="M90" s="26">
        <v>12213</v>
      </c>
      <c r="N90" s="26">
        <v>10499</v>
      </c>
      <c r="O90" s="38"/>
      <c r="P90" s="38" t="b">
        <v>1</v>
      </c>
      <c r="Q90" s="38" t="b">
        <v>1</v>
      </c>
      <c r="R90" s="38" t="b">
        <v>1</v>
      </c>
      <c r="S90" s="38" t="b">
        <v>1</v>
      </c>
      <c r="T90" s="33" t="b">
        <v>1</v>
      </c>
      <c r="U90" s="33" t="b">
        <v>1</v>
      </c>
    </row>
    <row r="91" spans="1:21" ht="14" hidden="1" x14ac:dyDescent="0.15">
      <c r="A91" s="35">
        <v>70</v>
      </c>
      <c r="B91" s="36"/>
      <c r="C91" s="114">
        <v>64108</v>
      </c>
      <c r="D91" s="114">
        <v>58215</v>
      </c>
      <c r="E91" s="114">
        <v>40736</v>
      </c>
      <c r="F91" s="114">
        <v>30363</v>
      </c>
      <c r="G91" s="114">
        <v>26361</v>
      </c>
      <c r="H91" s="114">
        <v>22878</v>
      </c>
      <c r="I91" s="25">
        <v>33416</v>
      </c>
      <c r="J91" s="26">
        <v>30344</v>
      </c>
      <c r="K91" s="26">
        <v>21232</v>
      </c>
      <c r="L91" s="26">
        <v>16104</v>
      </c>
      <c r="M91" s="26">
        <v>14230</v>
      </c>
      <c r="N91" s="26">
        <v>12350</v>
      </c>
      <c r="O91" s="38"/>
      <c r="P91" s="38" t="b">
        <v>1</v>
      </c>
      <c r="Q91" s="38" t="b">
        <v>1</v>
      </c>
      <c r="R91" s="38" t="b">
        <v>1</v>
      </c>
      <c r="S91" s="38" t="b">
        <v>1</v>
      </c>
      <c r="T91" s="33" t="b">
        <v>1</v>
      </c>
      <c r="U91" s="33" t="b">
        <v>1</v>
      </c>
    </row>
    <row r="92" spans="1:21" ht="14" hidden="1" x14ac:dyDescent="0.15">
      <c r="A92" s="35">
        <v>71</v>
      </c>
      <c r="B92" s="36"/>
      <c r="C92" s="114">
        <v>66622</v>
      </c>
      <c r="D92" s="114">
        <v>60504</v>
      </c>
      <c r="E92" s="114">
        <v>42324</v>
      </c>
      <c r="F92" s="114">
        <v>31556</v>
      </c>
      <c r="G92" s="114">
        <v>27396</v>
      </c>
      <c r="H92" s="114">
        <v>23784</v>
      </c>
      <c r="I92" s="25">
        <v>34726</v>
      </c>
      <c r="J92" s="26">
        <v>31538</v>
      </c>
      <c r="K92" s="26">
        <v>22061</v>
      </c>
      <c r="L92" s="26">
        <v>16736</v>
      </c>
      <c r="M92" s="26">
        <v>14790</v>
      </c>
      <c r="N92" s="26">
        <v>12839</v>
      </c>
      <c r="O92" s="38"/>
      <c r="P92" s="38" t="b">
        <v>1</v>
      </c>
      <c r="Q92" s="38" t="b">
        <v>1</v>
      </c>
      <c r="R92" s="38" t="b">
        <v>1</v>
      </c>
      <c r="S92" s="38" t="b">
        <v>1</v>
      </c>
      <c r="T92" s="33" t="b">
        <v>1</v>
      </c>
      <c r="U92" s="33" t="b">
        <v>1</v>
      </c>
    </row>
    <row r="93" spans="1:21" ht="14" hidden="1" x14ac:dyDescent="0.15">
      <c r="A93" s="35">
        <v>72</v>
      </c>
      <c r="B93" s="36"/>
      <c r="C93" s="114">
        <v>68504</v>
      </c>
      <c r="D93" s="114">
        <v>62216</v>
      </c>
      <c r="E93" s="114">
        <v>43527</v>
      </c>
      <c r="F93" s="114">
        <v>32449</v>
      </c>
      <c r="G93" s="114">
        <v>28176</v>
      </c>
      <c r="H93" s="114">
        <v>24448</v>
      </c>
      <c r="I93" s="25">
        <v>35707</v>
      </c>
      <c r="J93" s="26">
        <v>32430</v>
      </c>
      <c r="K93" s="26">
        <v>22687</v>
      </c>
      <c r="L93" s="26">
        <v>17209</v>
      </c>
      <c r="M93" s="26">
        <v>15210</v>
      </c>
      <c r="N93" s="26">
        <v>13197</v>
      </c>
      <c r="O93" s="38"/>
      <c r="P93" s="38" t="b">
        <v>1</v>
      </c>
      <c r="Q93" s="38" t="b">
        <v>1</v>
      </c>
      <c r="R93" s="38" t="b">
        <v>1</v>
      </c>
      <c r="S93" s="38" t="b">
        <v>1</v>
      </c>
      <c r="T93" s="33" t="b">
        <v>1</v>
      </c>
      <c r="U93" s="33" t="b">
        <v>1</v>
      </c>
    </row>
    <row r="94" spans="1:21" ht="14" hidden="1" x14ac:dyDescent="0.15">
      <c r="A94" s="35">
        <v>73</v>
      </c>
      <c r="B94" s="36"/>
      <c r="C94" s="114">
        <v>71023</v>
      </c>
      <c r="D94" s="114">
        <v>64507</v>
      </c>
      <c r="E94" s="114">
        <v>45128</v>
      </c>
      <c r="F94" s="114">
        <v>33645</v>
      </c>
      <c r="G94" s="114">
        <v>29208</v>
      </c>
      <c r="H94" s="114">
        <v>25357</v>
      </c>
      <c r="I94" s="25">
        <v>37020</v>
      </c>
      <c r="J94" s="26">
        <v>33624</v>
      </c>
      <c r="K94" s="26">
        <v>23522</v>
      </c>
      <c r="L94" s="26">
        <v>17844</v>
      </c>
      <c r="M94" s="26">
        <v>15768</v>
      </c>
      <c r="N94" s="26">
        <v>13689</v>
      </c>
      <c r="O94" s="38"/>
      <c r="P94" s="38" t="b">
        <v>1</v>
      </c>
      <c r="Q94" s="38" t="b">
        <v>1</v>
      </c>
      <c r="R94" s="38" t="b">
        <v>1</v>
      </c>
      <c r="S94" s="38" t="b">
        <v>1</v>
      </c>
      <c r="T94" s="33" t="b">
        <v>1</v>
      </c>
      <c r="U94" s="33" t="b">
        <v>1</v>
      </c>
    </row>
    <row r="95" spans="1:21" ht="14" hidden="1" x14ac:dyDescent="0.15">
      <c r="A95" s="35">
        <v>74</v>
      </c>
      <c r="B95" s="36"/>
      <c r="C95" s="114">
        <v>72273</v>
      </c>
      <c r="D95" s="114">
        <v>65653</v>
      </c>
      <c r="E95" s="114">
        <v>45933</v>
      </c>
      <c r="F95" s="114">
        <v>34237</v>
      </c>
      <c r="G95" s="114">
        <v>29728</v>
      </c>
      <c r="H95" s="114">
        <v>25805</v>
      </c>
      <c r="I95" s="25">
        <v>37671</v>
      </c>
      <c r="J95" s="26">
        <v>34220</v>
      </c>
      <c r="K95" s="26">
        <v>23942</v>
      </c>
      <c r="L95" s="26">
        <v>18158</v>
      </c>
      <c r="M95" s="26">
        <v>16048</v>
      </c>
      <c r="N95" s="26">
        <v>13930</v>
      </c>
      <c r="O95" s="38"/>
      <c r="P95" s="38" t="b">
        <v>1</v>
      </c>
      <c r="Q95" s="38" t="b">
        <v>1</v>
      </c>
      <c r="R95" s="38" t="b">
        <v>1</v>
      </c>
      <c r="S95" s="38" t="b">
        <v>1</v>
      </c>
      <c r="T95" s="33" t="b">
        <v>1</v>
      </c>
      <c r="U95" s="33" t="b">
        <v>1</v>
      </c>
    </row>
    <row r="96" spans="1:21" ht="14" hidden="1" x14ac:dyDescent="0.15">
      <c r="A96" s="35">
        <v>75</v>
      </c>
      <c r="B96" s="36" t="s">
        <v>12</v>
      </c>
      <c r="C96" s="114">
        <v>75407</v>
      </c>
      <c r="D96" s="114">
        <v>68510</v>
      </c>
      <c r="E96" s="114">
        <v>47924</v>
      </c>
      <c r="F96" s="114">
        <v>35730</v>
      </c>
      <c r="G96" s="114">
        <v>31022</v>
      </c>
      <c r="H96" s="114">
        <v>26932</v>
      </c>
      <c r="I96" s="25">
        <v>39306</v>
      </c>
      <c r="J96" s="26">
        <v>35710</v>
      </c>
      <c r="K96" s="26">
        <v>24979</v>
      </c>
      <c r="L96" s="26">
        <v>18951</v>
      </c>
      <c r="M96" s="26">
        <v>16747</v>
      </c>
      <c r="N96" s="26">
        <v>14538</v>
      </c>
      <c r="O96" s="38"/>
      <c r="P96" s="38" t="b">
        <v>1</v>
      </c>
      <c r="Q96" s="38" t="b">
        <v>1</v>
      </c>
      <c r="R96" s="38" t="b">
        <v>1</v>
      </c>
      <c r="S96" s="38" t="b">
        <v>1</v>
      </c>
      <c r="T96" s="33" t="b">
        <v>1</v>
      </c>
      <c r="U96" s="33" t="b">
        <v>1</v>
      </c>
    </row>
    <row r="97" spans="1:21" ht="14" hidden="1" x14ac:dyDescent="0.15">
      <c r="A97" s="35">
        <v>1</v>
      </c>
      <c r="B97" s="36" t="s">
        <v>13</v>
      </c>
      <c r="C97" s="114">
        <v>4138</v>
      </c>
      <c r="D97" s="114">
        <v>2561</v>
      </c>
      <c r="E97" s="114">
        <v>1917</v>
      </c>
      <c r="F97" s="114">
        <v>1584</v>
      </c>
      <c r="G97" s="114">
        <v>1295</v>
      </c>
      <c r="H97" s="114">
        <v>1013</v>
      </c>
      <c r="I97" s="23">
        <v>2156</v>
      </c>
      <c r="J97" s="24">
        <v>1333</v>
      </c>
      <c r="K97" s="24">
        <v>998</v>
      </c>
      <c r="L97" s="24">
        <v>839</v>
      </c>
      <c r="M97" s="24">
        <v>698</v>
      </c>
      <c r="N97" s="24">
        <v>545</v>
      </c>
      <c r="O97" s="38"/>
      <c r="P97" s="38" t="b">
        <v>1</v>
      </c>
      <c r="Q97" s="38" t="b">
        <v>1</v>
      </c>
      <c r="R97" s="38" t="b">
        <v>1</v>
      </c>
      <c r="S97" s="38" t="b">
        <v>1</v>
      </c>
      <c r="T97" s="33" t="b">
        <v>1</v>
      </c>
      <c r="U97" s="33" t="b">
        <v>1</v>
      </c>
    </row>
    <row r="98" spans="1:21" ht="14" hidden="1" x14ac:dyDescent="0.15">
      <c r="A98" s="35">
        <v>2</v>
      </c>
      <c r="B98" s="36" t="s">
        <v>1</v>
      </c>
      <c r="C98" s="114">
        <v>6501</v>
      </c>
      <c r="D98" s="114">
        <v>4073</v>
      </c>
      <c r="E98" s="114">
        <v>3054</v>
      </c>
      <c r="F98" s="114">
        <v>2516</v>
      </c>
      <c r="G98" s="114">
        <v>2064</v>
      </c>
      <c r="H98" s="114">
        <v>1609</v>
      </c>
      <c r="I98" s="25">
        <v>3388</v>
      </c>
      <c r="J98" s="26">
        <v>2122</v>
      </c>
      <c r="K98" s="26">
        <v>1591</v>
      </c>
      <c r="L98" s="26">
        <v>1333</v>
      </c>
      <c r="M98" s="26">
        <v>1113</v>
      </c>
      <c r="N98" s="26">
        <v>868</v>
      </c>
      <c r="O98" s="38"/>
      <c r="P98" s="38" t="b">
        <v>1</v>
      </c>
      <c r="Q98" s="38" t="b">
        <v>1</v>
      </c>
      <c r="R98" s="38" t="b">
        <v>1</v>
      </c>
      <c r="S98" s="38" t="b">
        <v>1</v>
      </c>
      <c r="T98" s="33" t="b">
        <v>1</v>
      </c>
      <c r="U98" s="33" t="b">
        <v>1</v>
      </c>
    </row>
    <row r="99" spans="1:21" ht="14" hidden="1" x14ac:dyDescent="0.15">
      <c r="A99" s="35">
        <v>3</v>
      </c>
      <c r="B99" s="36" t="s">
        <v>14</v>
      </c>
      <c r="C99" s="114">
        <v>9453</v>
      </c>
      <c r="D99" s="114">
        <v>5968</v>
      </c>
      <c r="E99" s="114">
        <v>4480</v>
      </c>
      <c r="F99" s="114">
        <v>3688</v>
      </c>
      <c r="G99" s="114">
        <v>3023</v>
      </c>
      <c r="H99" s="114">
        <v>2358</v>
      </c>
      <c r="I99" s="25">
        <v>4927</v>
      </c>
      <c r="J99" s="26">
        <v>3109</v>
      </c>
      <c r="K99" s="26">
        <v>2334</v>
      </c>
      <c r="L99" s="26">
        <v>1955</v>
      </c>
      <c r="M99" s="26">
        <v>1631</v>
      </c>
      <c r="N99" s="26">
        <v>1272</v>
      </c>
      <c r="O99" s="38"/>
      <c r="P99" s="38" t="b">
        <v>1</v>
      </c>
      <c r="Q99" s="38" t="b">
        <v>1</v>
      </c>
      <c r="R99" s="38" t="b">
        <v>1</v>
      </c>
      <c r="S99" s="38" t="b">
        <v>1</v>
      </c>
      <c r="T99" s="33" t="b">
        <v>1</v>
      </c>
      <c r="U99" s="33" t="b">
        <v>1</v>
      </c>
    </row>
    <row r="100" spans="1:21" hidden="1" x14ac:dyDescent="0.15">
      <c r="A100" s="35">
        <v>1</v>
      </c>
      <c r="B100" s="36" t="s">
        <v>3</v>
      </c>
      <c r="C100" s="39">
        <v>0</v>
      </c>
      <c r="D100" s="39">
        <v>0</v>
      </c>
      <c r="E100" s="39">
        <v>0</v>
      </c>
      <c r="F100" s="39">
        <v>258.61500000000001</v>
      </c>
      <c r="G100" s="39">
        <v>258.61500000000001</v>
      </c>
      <c r="H100" s="40">
        <v>258.61500000000001</v>
      </c>
      <c r="J100" s="38"/>
      <c r="K100" s="38"/>
      <c r="L100" s="38"/>
      <c r="M100" s="38"/>
      <c r="N100" s="38"/>
      <c r="O100" s="38"/>
    </row>
    <row r="101" spans="1:21" hidden="1" x14ac:dyDescent="0.15">
      <c r="A101" s="35">
        <v>1</v>
      </c>
      <c r="B101" s="36" t="s">
        <v>2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40">
        <v>0</v>
      </c>
      <c r="J101" s="38"/>
      <c r="K101" s="38"/>
      <c r="L101" s="38"/>
      <c r="M101" s="38"/>
      <c r="N101" s="38"/>
      <c r="O101" s="38"/>
    </row>
    <row r="102" spans="1:21" hidden="1" x14ac:dyDescent="0.15">
      <c r="A102" s="35"/>
      <c r="H102" s="41"/>
    </row>
    <row r="103" spans="1:21" ht="18" hidden="1" x14ac:dyDescent="0.2">
      <c r="A103" s="287" t="s">
        <v>34</v>
      </c>
      <c r="B103" s="288"/>
      <c r="C103" s="288"/>
      <c r="D103" s="288"/>
      <c r="E103" s="288"/>
      <c r="F103" s="288"/>
      <c r="G103" s="288"/>
      <c r="H103" s="289"/>
    </row>
    <row r="104" spans="1:21" hidden="1" x14ac:dyDescent="0.15">
      <c r="A104" s="290" t="s">
        <v>0</v>
      </c>
      <c r="B104" s="291"/>
      <c r="C104" s="291"/>
      <c r="D104" s="291"/>
      <c r="E104" s="291"/>
      <c r="F104" s="291"/>
      <c r="G104" s="291"/>
      <c r="H104" s="32"/>
    </row>
    <row r="105" spans="1:21" hidden="1" x14ac:dyDescent="0.15">
      <c r="A105" s="35" t="s">
        <v>4</v>
      </c>
      <c r="B105" s="20" t="s">
        <v>4</v>
      </c>
      <c r="C105" s="29" t="s">
        <v>37</v>
      </c>
      <c r="D105" s="29" t="s">
        <v>38</v>
      </c>
      <c r="E105" s="29" t="s">
        <v>39</v>
      </c>
      <c r="F105" s="29" t="s">
        <v>40</v>
      </c>
      <c r="G105" s="29" t="s">
        <v>41</v>
      </c>
      <c r="H105" s="21" t="s">
        <v>42</v>
      </c>
    </row>
    <row r="106" spans="1:21" ht="14" hidden="1" x14ac:dyDescent="0.15">
      <c r="A106" s="35">
        <v>18</v>
      </c>
      <c r="B106" s="36" t="s">
        <v>157</v>
      </c>
      <c r="C106">
        <f>C73*$L$2</f>
        <v>6320.25</v>
      </c>
      <c r="D106">
        <f t="shared" ref="D106:F106" si="2">D73*$L$2</f>
        <v>3890.73</v>
      </c>
      <c r="E106">
        <f t="shared" si="2"/>
        <v>2612.9</v>
      </c>
      <c r="F106">
        <f t="shared" si="2"/>
        <v>1863.48</v>
      </c>
      <c r="G106">
        <f>G73*$L$2</f>
        <v>1283.1300000000001</v>
      </c>
      <c r="H106">
        <f t="shared" ref="H106" si="3">H73*$L$2</f>
        <v>1006.47</v>
      </c>
      <c r="I106" s="26">
        <v>3294.48</v>
      </c>
      <c r="J106" s="26">
        <v>2027.25</v>
      </c>
      <c r="K106" s="26">
        <v>1362.1000000000001</v>
      </c>
      <c r="L106" s="26">
        <v>987.92000000000007</v>
      </c>
      <c r="M106" s="26">
        <v>692.18000000000006</v>
      </c>
      <c r="N106" s="26">
        <v>542.72</v>
      </c>
      <c r="O106" s="38"/>
      <c r="P106" s="38"/>
      <c r="Q106" s="38"/>
      <c r="R106" s="38"/>
      <c r="S106" s="38"/>
    </row>
    <row r="107" spans="1:21" ht="14" hidden="1" x14ac:dyDescent="0.15">
      <c r="A107" s="35">
        <v>25</v>
      </c>
      <c r="B107" s="36" t="s">
        <v>5</v>
      </c>
      <c r="C107">
        <f t="shared" ref="C107:F132" si="4">C74*$L$2</f>
        <v>6633.4800000000005</v>
      </c>
      <c r="D107">
        <f t="shared" si="4"/>
        <v>4082.0600000000004</v>
      </c>
      <c r="E107">
        <f t="shared" si="4"/>
        <v>2894.86</v>
      </c>
      <c r="F107">
        <f t="shared" si="4"/>
        <v>2064.88</v>
      </c>
      <c r="G107">
        <f t="shared" ref="G107:H107" si="5">G74*$L$2</f>
        <v>1427.8200000000002</v>
      </c>
      <c r="H107">
        <f t="shared" si="5"/>
        <v>1118.8300000000002</v>
      </c>
      <c r="I107" s="26">
        <v>3456.6600000000003</v>
      </c>
      <c r="J107" s="26">
        <v>2127.42</v>
      </c>
      <c r="K107" s="26">
        <v>1507.8500000000001</v>
      </c>
      <c r="L107" s="26">
        <v>1094.98</v>
      </c>
      <c r="M107" s="26">
        <v>770.09</v>
      </c>
      <c r="N107" s="26">
        <v>603.14</v>
      </c>
      <c r="O107" s="38"/>
      <c r="P107" s="38"/>
      <c r="Q107" s="38"/>
      <c r="R107" s="38"/>
      <c r="S107" s="38"/>
    </row>
    <row r="108" spans="1:21" ht="14" hidden="1" x14ac:dyDescent="0.15">
      <c r="A108" s="35">
        <v>30</v>
      </c>
      <c r="B108" s="36" t="s">
        <v>6</v>
      </c>
      <c r="C108">
        <f t="shared" si="4"/>
        <v>6857.14</v>
      </c>
      <c r="D108">
        <f t="shared" si="4"/>
        <v>4248.4800000000005</v>
      </c>
      <c r="E108">
        <f t="shared" si="4"/>
        <v>3100.5</v>
      </c>
      <c r="F108">
        <f t="shared" si="4"/>
        <v>2316.63</v>
      </c>
      <c r="G108">
        <f t="shared" ref="G108:H108" si="6">G75*$L$2</f>
        <v>1712.43</v>
      </c>
      <c r="H108">
        <f t="shared" si="6"/>
        <v>1347.79</v>
      </c>
      <c r="I108" s="26">
        <v>3573.79</v>
      </c>
      <c r="J108" s="26">
        <v>2213.81</v>
      </c>
      <c r="K108" s="26">
        <v>1615.44</v>
      </c>
      <c r="L108" s="26">
        <v>1228.54</v>
      </c>
      <c r="M108" s="26">
        <v>923.79000000000008</v>
      </c>
      <c r="N108" s="26">
        <v>726.63</v>
      </c>
      <c r="O108" s="38"/>
      <c r="P108" s="38"/>
      <c r="Q108" s="38"/>
      <c r="R108" s="38"/>
      <c r="S108" s="38"/>
    </row>
    <row r="109" spans="1:21" ht="14" hidden="1" x14ac:dyDescent="0.15">
      <c r="A109" s="35">
        <v>35</v>
      </c>
      <c r="B109" s="36" t="s">
        <v>7</v>
      </c>
      <c r="C109">
        <f t="shared" si="4"/>
        <v>7672.2800000000007</v>
      </c>
      <c r="D109">
        <f t="shared" si="4"/>
        <v>4757.8100000000004</v>
      </c>
      <c r="E109">
        <f t="shared" si="4"/>
        <v>3478.3900000000003</v>
      </c>
      <c r="F109">
        <f t="shared" si="4"/>
        <v>2596.4700000000003</v>
      </c>
      <c r="G109">
        <f t="shared" ref="G109:H109" si="7">G76*$L$2</f>
        <v>1920.72</v>
      </c>
      <c r="H109">
        <f t="shared" si="7"/>
        <v>1511.03</v>
      </c>
      <c r="I109" s="26">
        <v>3998.32</v>
      </c>
      <c r="J109" s="26">
        <v>2479.34</v>
      </c>
      <c r="K109" s="26">
        <v>1812.0700000000002</v>
      </c>
      <c r="L109" s="26">
        <v>1376.41</v>
      </c>
      <c r="M109" s="26">
        <v>1036.1500000000001</v>
      </c>
      <c r="N109" s="26">
        <v>815.14</v>
      </c>
      <c r="O109" s="38"/>
      <c r="P109" s="38"/>
      <c r="Q109" s="38"/>
      <c r="R109" s="38"/>
      <c r="S109" s="38"/>
    </row>
    <row r="110" spans="1:21" ht="14" hidden="1" x14ac:dyDescent="0.15">
      <c r="A110" s="35">
        <v>40</v>
      </c>
      <c r="B110" s="36" t="s">
        <v>8</v>
      </c>
      <c r="C110">
        <f t="shared" si="4"/>
        <v>8880.68</v>
      </c>
      <c r="D110">
        <f t="shared" si="4"/>
        <v>5518.89</v>
      </c>
      <c r="E110">
        <f t="shared" si="4"/>
        <v>3801.1600000000003</v>
      </c>
      <c r="F110">
        <f t="shared" si="4"/>
        <v>2882.67</v>
      </c>
      <c r="G110">
        <f t="shared" ref="G110:H110" si="8">G77*$L$2</f>
        <v>2111.52</v>
      </c>
      <c r="H110">
        <f t="shared" si="8"/>
        <v>1659.96</v>
      </c>
      <c r="I110" s="26">
        <v>4627.96</v>
      </c>
      <c r="J110" s="26">
        <v>2876.31</v>
      </c>
      <c r="K110" s="26">
        <v>1980.0800000000002</v>
      </c>
      <c r="L110" s="26">
        <v>1528.52</v>
      </c>
      <c r="M110" s="26">
        <v>1139.5</v>
      </c>
      <c r="N110" s="26">
        <v>895.7</v>
      </c>
      <c r="O110" s="38"/>
      <c r="P110" s="38"/>
      <c r="Q110" s="38"/>
      <c r="R110" s="38"/>
      <c r="S110" s="38"/>
    </row>
    <row r="111" spans="1:21" ht="14" hidden="1" x14ac:dyDescent="0.15">
      <c r="A111" s="35">
        <v>45</v>
      </c>
      <c r="B111" s="36" t="s">
        <v>9</v>
      </c>
      <c r="C111">
        <f t="shared" si="4"/>
        <v>9913.1200000000008</v>
      </c>
      <c r="D111">
        <f t="shared" si="4"/>
        <v>6171.85</v>
      </c>
      <c r="E111">
        <f t="shared" si="4"/>
        <v>4253.25</v>
      </c>
      <c r="F111">
        <f t="shared" si="4"/>
        <v>3225.5800000000004</v>
      </c>
      <c r="G111">
        <f t="shared" ref="G111:H111" si="9">G78*$L$2</f>
        <v>2363.27</v>
      </c>
      <c r="H111">
        <f t="shared" si="9"/>
        <v>1859.24</v>
      </c>
      <c r="I111" s="26">
        <v>5166.4400000000005</v>
      </c>
      <c r="J111" s="26">
        <v>3216.57</v>
      </c>
      <c r="K111" s="26">
        <v>2216.46</v>
      </c>
      <c r="L111" s="26">
        <v>1710.3100000000002</v>
      </c>
      <c r="M111" s="26">
        <v>1275.18</v>
      </c>
      <c r="N111" s="26">
        <v>1002.7600000000001</v>
      </c>
      <c r="O111" s="38"/>
      <c r="P111" s="38"/>
      <c r="Q111" s="38"/>
      <c r="R111" s="38"/>
      <c r="S111" s="38"/>
    </row>
    <row r="112" spans="1:21" ht="14" hidden="1" x14ac:dyDescent="0.15">
      <c r="A112" s="35">
        <v>50</v>
      </c>
      <c r="B112" s="36" t="s">
        <v>10</v>
      </c>
      <c r="C112">
        <f t="shared" si="4"/>
        <v>12888.54</v>
      </c>
      <c r="D112">
        <f t="shared" si="4"/>
        <v>7902.8300000000008</v>
      </c>
      <c r="E112">
        <f t="shared" si="4"/>
        <v>5584.08</v>
      </c>
      <c r="F112">
        <f t="shared" si="4"/>
        <v>4212.97</v>
      </c>
      <c r="G112">
        <f t="shared" ref="G112:H112" si="10">G79*$L$2</f>
        <v>3341.1200000000003</v>
      </c>
      <c r="H112">
        <f t="shared" si="10"/>
        <v>2632.51</v>
      </c>
      <c r="I112" s="26">
        <v>6718.2800000000007</v>
      </c>
      <c r="J112" s="26">
        <v>4118.63</v>
      </c>
      <c r="K112" s="26">
        <v>2910.23</v>
      </c>
      <c r="L112" s="26">
        <v>2233.9500000000003</v>
      </c>
      <c r="M112" s="26">
        <v>1803.0600000000002</v>
      </c>
      <c r="N112" s="26">
        <v>1420.4</v>
      </c>
      <c r="O112" s="38"/>
      <c r="P112" s="38"/>
      <c r="Q112" s="38"/>
      <c r="R112" s="38"/>
      <c r="S112" s="38"/>
    </row>
    <row r="113" spans="1:19" ht="14" hidden="1" x14ac:dyDescent="0.15">
      <c r="A113" s="35">
        <v>55</v>
      </c>
      <c r="B113" s="36" t="s">
        <v>11</v>
      </c>
      <c r="C113">
        <f t="shared" si="4"/>
        <v>13713.220000000001</v>
      </c>
      <c r="D113">
        <f t="shared" si="4"/>
        <v>8405.8000000000011</v>
      </c>
      <c r="E113">
        <f t="shared" si="4"/>
        <v>5945.01</v>
      </c>
      <c r="F113">
        <f t="shared" si="4"/>
        <v>4482.74</v>
      </c>
      <c r="G113">
        <f t="shared" ref="G113:H113" si="11">G80*$L$2</f>
        <v>3557.36</v>
      </c>
      <c r="H113">
        <f t="shared" si="11"/>
        <v>2802.11</v>
      </c>
      <c r="I113" s="26">
        <v>7147.58</v>
      </c>
      <c r="J113" s="26">
        <v>4381.51</v>
      </c>
      <c r="K113" s="26">
        <v>3097.8500000000004</v>
      </c>
      <c r="L113" s="26">
        <v>2377.0500000000002</v>
      </c>
      <c r="M113" s="26">
        <v>1919.66</v>
      </c>
      <c r="N113" s="26">
        <v>1512.0900000000001</v>
      </c>
      <c r="O113" s="38"/>
      <c r="P113" s="38"/>
      <c r="Q113" s="38"/>
      <c r="R113" s="38"/>
      <c r="S113" s="38"/>
    </row>
    <row r="114" spans="1:19" ht="14" hidden="1" x14ac:dyDescent="0.15">
      <c r="A114" s="35">
        <v>60</v>
      </c>
      <c r="B114" s="36"/>
      <c r="C114">
        <f t="shared" si="4"/>
        <v>14587.720000000001</v>
      </c>
      <c r="D114">
        <f t="shared" si="4"/>
        <v>9160.52</v>
      </c>
      <c r="E114">
        <f t="shared" si="4"/>
        <v>6486.14</v>
      </c>
      <c r="F114">
        <f t="shared" si="4"/>
        <v>5158.4900000000007</v>
      </c>
      <c r="G114">
        <f t="shared" ref="G114:H114" si="12">G81*$L$2</f>
        <v>4286.6400000000003</v>
      </c>
      <c r="H114">
        <f t="shared" si="12"/>
        <v>3483.1600000000003</v>
      </c>
      <c r="I114" s="26">
        <v>7602.3200000000006</v>
      </c>
      <c r="J114" s="26">
        <v>4774.2400000000007</v>
      </c>
      <c r="K114" s="26">
        <v>3380.34</v>
      </c>
      <c r="L114" s="26">
        <v>2735.33</v>
      </c>
      <c r="M114" s="26">
        <v>2313.4500000000003</v>
      </c>
      <c r="N114" s="26">
        <v>1879.38</v>
      </c>
      <c r="O114" s="38"/>
      <c r="P114" s="38"/>
      <c r="Q114" s="38"/>
      <c r="R114" s="38"/>
      <c r="S114" s="38"/>
    </row>
    <row r="115" spans="1:19" ht="14" hidden="1" x14ac:dyDescent="0.15">
      <c r="A115" s="35">
        <v>61</v>
      </c>
      <c r="B115" s="36"/>
      <c r="C115">
        <f t="shared" si="4"/>
        <v>15668.390000000001</v>
      </c>
      <c r="D115">
        <f t="shared" si="4"/>
        <v>9843.16</v>
      </c>
      <c r="E115">
        <f t="shared" si="4"/>
        <v>6967.9100000000008</v>
      </c>
      <c r="F115">
        <f t="shared" si="4"/>
        <v>5541.1500000000005</v>
      </c>
      <c r="G115">
        <f t="shared" ref="G115:H115" si="13">G82*$L$2</f>
        <v>4606.76</v>
      </c>
      <c r="H115">
        <f t="shared" si="13"/>
        <v>3742.3300000000004</v>
      </c>
      <c r="I115" s="26">
        <v>8166.77</v>
      </c>
      <c r="J115" s="26">
        <v>5130.4000000000005</v>
      </c>
      <c r="K115" s="26">
        <v>3631.5600000000004</v>
      </c>
      <c r="L115" s="26">
        <v>2938.32</v>
      </c>
      <c r="M115" s="26">
        <v>2486.7600000000002</v>
      </c>
      <c r="N115" s="26">
        <v>2019.8300000000002</v>
      </c>
      <c r="O115" s="38"/>
      <c r="P115" s="38"/>
      <c r="Q115" s="38"/>
      <c r="R115" s="38"/>
      <c r="S115" s="38"/>
    </row>
    <row r="116" spans="1:19" ht="14" hidden="1" x14ac:dyDescent="0.15">
      <c r="A116" s="35">
        <v>62</v>
      </c>
      <c r="B116" s="36"/>
      <c r="C116">
        <f t="shared" si="4"/>
        <v>17144.440000000002</v>
      </c>
      <c r="D116">
        <f t="shared" si="4"/>
        <v>10777.550000000001</v>
      </c>
      <c r="E116">
        <f t="shared" si="4"/>
        <v>7633.06</v>
      </c>
      <c r="F116">
        <f t="shared" si="4"/>
        <v>6070.09</v>
      </c>
      <c r="G116">
        <f t="shared" ref="G116:H116" si="14">G83*$L$2</f>
        <v>5045.6000000000004</v>
      </c>
      <c r="H116">
        <f t="shared" si="14"/>
        <v>4101.67</v>
      </c>
      <c r="I116" s="26">
        <v>8935.8000000000011</v>
      </c>
      <c r="J116" s="26">
        <v>5617.47</v>
      </c>
      <c r="K116" s="26">
        <v>3978.1800000000003</v>
      </c>
      <c r="L116" s="26">
        <v>3218.69</v>
      </c>
      <c r="M116" s="26">
        <v>2723.67</v>
      </c>
      <c r="N116" s="26">
        <v>2213.2800000000002</v>
      </c>
      <c r="O116" s="38"/>
      <c r="P116" s="38"/>
      <c r="Q116" s="38"/>
      <c r="R116" s="38"/>
      <c r="S116" s="38"/>
    </row>
    <row r="117" spans="1:19" ht="14" hidden="1" x14ac:dyDescent="0.15">
      <c r="A117" s="35">
        <v>63</v>
      </c>
      <c r="B117" s="36"/>
      <c r="C117">
        <f t="shared" si="4"/>
        <v>18222.990000000002</v>
      </c>
      <c r="D117">
        <f t="shared" si="4"/>
        <v>11461.25</v>
      </c>
      <c r="E117">
        <f t="shared" si="4"/>
        <v>8114.8300000000008</v>
      </c>
      <c r="F117">
        <f t="shared" si="4"/>
        <v>6458.05</v>
      </c>
      <c r="G117">
        <f t="shared" ref="G117:H117" si="15">G84*$L$2</f>
        <v>5367.84</v>
      </c>
      <c r="H117">
        <f t="shared" si="15"/>
        <v>4358.72</v>
      </c>
      <c r="I117" s="26">
        <v>9498.130000000001</v>
      </c>
      <c r="J117" s="26">
        <v>5973.1</v>
      </c>
      <c r="K117" s="26">
        <v>4229.93</v>
      </c>
      <c r="L117" s="26">
        <v>3424.3300000000004</v>
      </c>
      <c r="M117" s="26">
        <v>2897.51</v>
      </c>
      <c r="N117" s="26">
        <v>2352.1400000000003</v>
      </c>
      <c r="O117" s="38"/>
      <c r="P117" s="38"/>
      <c r="Q117" s="38"/>
      <c r="R117" s="38"/>
      <c r="S117" s="38"/>
    </row>
    <row r="118" spans="1:19" ht="14" hidden="1" x14ac:dyDescent="0.15">
      <c r="A118" s="35">
        <v>64</v>
      </c>
      <c r="B118" s="36"/>
      <c r="C118">
        <f t="shared" si="4"/>
        <v>19709.64</v>
      </c>
      <c r="D118">
        <f t="shared" si="4"/>
        <v>12397.76</v>
      </c>
      <c r="E118">
        <f t="shared" si="4"/>
        <v>8783.16</v>
      </c>
      <c r="F118">
        <f t="shared" si="4"/>
        <v>6984.8700000000008</v>
      </c>
      <c r="G118">
        <f t="shared" ref="G118:H118" si="16">G85*$L$2</f>
        <v>5804.0300000000007</v>
      </c>
      <c r="H118">
        <f t="shared" si="16"/>
        <v>4719.12</v>
      </c>
      <c r="I118" s="26">
        <v>10272.99</v>
      </c>
      <c r="J118" s="26">
        <v>6461.76</v>
      </c>
      <c r="K118" s="26">
        <v>4577.6100000000006</v>
      </c>
      <c r="L118" s="26">
        <v>3704.17</v>
      </c>
      <c r="M118" s="26">
        <v>3132.8300000000004</v>
      </c>
      <c r="N118" s="26">
        <v>2547.1800000000003</v>
      </c>
      <c r="O118" s="38"/>
      <c r="P118" s="38"/>
      <c r="Q118" s="38"/>
      <c r="R118" s="38"/>
      <c r="S118" s="38"/>
    </row>
    <row r="119" spans="1:19" ht="14" hidden="1" x14ac:dyDescent="0.15">
      <c r="A119" s="35">
        <v>65</v>
      </c>
      <c r="B119" s="36"/>
      <c r="C119">
        <f t="shared" si="4"/>
        <v>20651.45</v>
      </c>
      <c r="D119">
        <f t="shared" si="4"/>
        <v>16211.11</v>
      </c>
      <c r="E119">
        <f t="shared" si="4"/>
        <v>11461.78</v>
      </c>
      <c r="F119">
        <f t="shared" si="4"/>
        <v>8836.16</v>
      </c>
      <c r="G119">
        <f t="shared" ref="G119:H119" si="17">G86*$L$2</f>
        <v>7745.9500000000007</v>
      </c>
      <c r="H119">
        <f t="shared" si="17"/>
        <v>6664.22</v>
      </c>
      <c r="I119" s="26">
        <v>10763.77</v>
      </c>
      <c r="J119" s="26">
        <v>8449.7900000000009</v>
      </c>
      <c r="K119" s="26">
        <v>5973.63</v>
      </c>
      <c r="L119" s="26">
        <v>4686.26</v>
      </c>
      <c r="M119" s="26">
        <v>4181.17</v>
      </c>
      <c r="N119" s="26">
        <v>3597.11</v>
      </c>
      <c r="O119" s="38"/>
      <c r="P119" s="38"/>
      <c r="Q119" s="38"/>
      <c r="R119" s="38"/>
      <c r="S119" s="38"/>
    </row>
    <row r="120" spans="1:19" ht="14" hidden="1" x14ac:dyDescent="0.15">
      <c r="A120" s="35">
        <v>66</v>
      </c>
      <c r="B120" s="36"/>
      <c r="C120">
        <f t="shared" si="4"/>
        <v>21591.670000000002</v>
      </c>
      <c r="D120">
        <f t="shared" si="4"/>
        <v>18834.61</v>
      </c>
      <c r="E120">
        <f t="shared" si="4"/>
        <v>13317.84</v>
      </c>
      <c r="F120">
        <f t="shared" si="4"/>
        <v>10268.75</v>
      </c>
      <c r="G120">
        <f t="shared" ref="G120:H120" si="18">G87*$L$2</f>
        <v>9005.76</v>
      </c>
      <c r="H120">
        <f t="shared" si="18"/>
        <v>7740.1200000000008</v>
      </c>
      <c r="I120" s="26">
        <v>11254.02</v>
      </c>
      <c r="J120" s="26">
        <v>9817.19</v>
      </c>
      <c r="K120" s="26">
        <v>6941.9400000000005</v>
      </c>
      <c r="L120" s="26">
        <v>5445.75</v>
      </c>
      <c r="M120" s="26">
        <v>4861.16</v>
      </c>
      <c r="N120" s="26">
        <v>4177.99</v>
      </c>
      <c r="O120" s="38"/>
      <c r="P120" s="38"/>
      <c r="Q120" s="38"/>
      <c r="R120" s="38"/>
      <c r="S120" s="38"/>
    </row>
    <row r="121" spans="1:19" ht="14" hidden="1" x14ac:dyDescent="0.15">
      <c r="A121" s="35">
        <v>67</v>
      </c>
      <c r="B121" s="36"/>
      <c r="C121">
        <f t="shared" si="4"/>
        <v>23576.52</v>
      </c>
      <c r="D121">
        <f t="shared" si="4"/>
        <v>20577.25</v>
      </c>
      <c r="E121">
        <f t="shared" si="4"/>
        <v>14549.560000000001</v>
      </c>
      <c r="F121">
        <f t="shared" si="4"/>
        <v>11219.04</v>
      </c>
      <c r="G121">
        <f t="shared" ref="G121:H121" si="19">G88*$L$2</f>
        <v>9834.68</v>
      </c>
      <c r="H121">
        <f t="shared" si="19"/>
        <v>8458.27</v>
      </c>
      <c r="I121" s="26">
        <v>12289.11</v>
      </c>
      <c r="J121" s="26">
        <v>10725.08</v>
      </c>
      <c r="K121" s="26">
        <v>7583.2400000000007</v>
      </c>
      <c r="L121" s="26">
        <v>5949.7800000000007</v>
      </c>
      <c r="M121" s="26">
        <v>5309.54</v>
      </c>
      <c r="N121" s="26">
        <v>4565.95</v>
      </c>
      <c r="O121" s="38"/>
      <c r="P121" s="38"/>
      <c r="Q121" s="38"/>
      <c r="R121" s="38"/>
      <c r="S121" s="38"/>
    </row>
    <row r="122" spans="1:19" ht="14" hidden="1" x14ac:dyDescent="0.15">
      <c r="A122" s="35">
        <v>68</v>
      </c>
      <c r="B122" s="36"/>
      <c r="C122">
        <f t="shared" si="4"/>
        <v>26099.850000000002</v>
      </c>
      <c r="D122">
        <f t="shared" si="4"/>
        <v>22785.760000000002</v>
      </c>
      <c r="E122">
        <f t="shared" si="4"/>
        <v>16109.880000000001</v>
      </c>
      <c r="F122">
        <f t="shared" si="4"/>
        <v>12422.67</v>
      </c>
      <c r="G122">
        <f t="shared" ref="G122:H122" si="20">G89*$L$2</f>
        <v>10894.68</v>
      </c>
      <c r="H122">
        <f t="shared" si="20"/>
        <v>9366.16</v>
      </c>
      <c r="I122" s="26">
        <v>13604.04</v>
      </c>
      <c r="J122" s="26">
        <v>11876.77</v>
      </c>
      <c r="K122" s="26">
        <v>8396.7900000000009</v>
      </c>
      <c r="L122" s="26">
        <v>6588.43</v>
      </c>
      <c r="M122" s="26">
        <v>5880.88</v>
      </c>
      <c r="N122" s="26">
        <v>5055.67</v>
      </c>
      <c r="O122" s="38"/>
      <c r="P122" s="38"/>
      <c r="Q122" s="38"/>
      <c r="R122" s="38"/>
      <c r="S122" s="38"/>
    </row>
    <row r="123" spans="1:19" ht="14" hidden="1" x14ac:dyDescent="0.15">
      <c r="A123" s="35">
        <v>69</v>
      </c>
      <c r="B123" s="36"/>
      <c r="C123">
        <f t="shared" si="4"/>
        <v>28710.100000000002</v>
      </c>
      <c r="D123">
        <f t="shared" si="4"/>
        <v>25068.47</v>
      </c>
      <c r="E123">
        <f t="shared" si="4"/>
        <v>17725.32</v>
      </c>
      <c r="F123">
        <f t="shared" si="4"/>
        <v>13670.29</v>
      </c>
      <c r="G123">
        <f t="shared" ref="G123:H123" si="21">G90*$L$2</f>
        <v>11990.720000000001</v>
      </c>
      <c r="H123">
        <f t="shared" si="21"/>
        <v>10307.970000000001</v>
      </c>
      <c r="I123" s="26">
        <v>14964.550000000001</v>
      </c>
      <c r="J123" s="26">
        <v>13066.62</v>
      </c>
      <c r="K123" s="26">
        <v>9238.9600000000009</v>
      </c>
      <c r="L123" s="26">
        <v>7250.4000000000005</v>
      </c>
      <c r="M123" s="26">
        <v>6472.89</v>
      </c>
      <c r="N123" s="26">
        <v>5564.47</v>
      </c>
      <c r="O123" s="38"/>
      <c r="P123" s="38"/>
      <c r="Q123" s="38"/>
      <c r="R123" s="38"/>
      <c r="S123" s="38"/>
    </row>
    <row r="124" spans="1:19" ht="14" hidden="1" x14ac:dyDescent="0.15">
      <c r="A124" s="35">
        <v>70</v>
      </c>
      <c r="B124" s="36"/>
      <c r="C124">
        <f t="shared" si="4"/>
        <v>33977.240000000005</v>
      </c>
      <c r="D124">
        <f t="shared" si="4"/>
        <v>30853.95</v>
      </c>
      <c r="E124">
        <f t="shared" si="4"/>
        <v>21590.080000000002</v>
      </c>
      <c r="F124">
        <f t="shared" si="4"/>
        <v>16092.390000000001</v>
      </c>
      <c r="G124">
        <f t="shared" ref="G124:H124" si="22">G91*$L$2</f>
        <v>13971.33</v>
      </c>
      <c r="H124">
        <f t="shared" si="22"/>
        <v>12125.34</v>
      </c>
      <c r="I124" s="26">
        <v>17710.48</v>
      </c>
      <c r="J124" s="26">
        <v>16082.320000000002</v>
      </c>
      <c r="K124" s="26">
        <v>11252.960000000001</v>
      </c>
      <c r="L124" s="26">
        <v>8535.1200000000008</v>
      </c>
      <c r="M124" s="26">
        <v>7541.9000000000005</v>
      </c>
      <c r="N124" s="26">
        <v>6545.5</v>
      </c>
      <c r="O124" s="38"/>
      <c r="P124" s="38"/>
      <c r="Q124" s="38"/>
      <c r="R124" s="38"/>
      <c r="S124" s="38"/>
    </row>
    <row r="125" spans="1:19" ht="14" hidden="1" x14ac:dyDescent="0.15">
      <c r="A125" s="35">
        <v>71</v>
      </c>
      <c r="B125" s="36"/>
      <c r="C125">
        <f t="shared" si="4"/>
        <v>35309.660000000003</v>
      </c>
      <c r="D125">
        <f t="shared" si="4"/>
        <v>32067.120000000003</v>
      </c>
      <c r="E125">
        <f t="shared" si="4"/>
        <v>22431.72</v>
      </c>
      <c r="F125">
        <f t="shared" si="4"/>
        <v>16724.68</v>
      </c>
      <c r="G125">
        <f t="shared" ref="G125:H125" si="23">G92*$L$2</f>
        <v>14519.880000000001</v>
      </c>
      <c r="H125">
        <f t="shared" si="23"/>
        <v>12605.52</v>
      </c>
      <c r="I125" s="26">
        <v>18404.780000000002</v>
      </c>
      <c r="J125" s="26">
        <v>16715.14</v>
      </c>
      <c r="K125" s="26">
        <v>11692.33</v>
      </c>
      <c r="L125" s="26">
        <v>8870.08</v>
      </c>
      <c r="M125" s="26">
        <v>7838.7000000000007</v>
      </c>
      <c r="N125" s="26">
        <v>6804.67</v>
      </c>
      <c r="O125" s="38"/>
      <c r="P125" s="38"/>
      <c r="Q125" s="38"/>
      <c r="R125" s="38"/>
      <c r="S125" s="38"/>
    </row>
    <row r="126" spans="1:19" ht="14" hidden="1" x14ac:dyDescent="0.15">
      <c r="A126" s="35">
        <v>72</v>
      </c>
      <c r="B126" s="36"/>
      <c r="C126">
        <f t="shared" si="4"/>
        <v>36307.120000000003</v>
      </c>
      <c r="D126">
        <f t="shared" si="4"/>
        <v>32974.480000000003</v>
      </c>
      <c r="E126">
        <f t="shared" si="4"/>
        <v>23069.31</v>
      </c>
      <c r="F126">
        <f t="shared" si="4"/>
        <v>17197.97</v>
      </c>
      <c r="G126">
        <f t="shared" ref="G126:H126" si="24">G93*$L$2</f>
        <v>14933.28</v>
      </c>
      <c r="H126">
        <f t="shared" si="24"/>
        <v>12957.44</v>
      </c>
      <c r="I126" s="26">
        <v>18924.710000000003</v>
      </c>
      <c r="J126" s="26">
        <v>17187.900000000001</v>
      </c>
      <c r="K126" s="26">
        <v>12024.11</v>
      </c>
      <c r="L126" s="26">
        <v>9120.77</v>
      </c>
      <c r="M126" s="26">
        <v>8061.3</v>
      </c>
      <c r="N126" s="26">
        <v>6994.4100000000008</v>
      </c>
      <c r="O126" s="38"/>
      <c r="P126" s="38"/>
      <c r="Q126" s="38"/>
      <c r="R126" s="38"/>
      <c r="S126" s="38"/>
    </row>
    <row r="127" spans="1:19" ht="14" hidden="1" x14ac:dyDescent="0.15">
      <c r="A127" s="35">
        <v>73</v>
      </c>
      <c r="B127" s="36"/>
      <c r="C127">
        <f t="shared" si="4"/>
        <v>37642.19</v>
      </c>
      <c r="D127">
        <f t="shared" si="4"/>
        <v>34188.71</v>
      </c>
      <c r="E127">
        <f t="shared" si="4"/>
        <v>23917.84</v>
      </c>
      <c r="F127">
        <f t="shared" si="4"/>
        <v>17831.850000000002</v>
      </c>
      <c r="G127">
        <f t="shared" ref="G127:H127" si="25">G94*$L$2</f>
        <v>15480.240000000002</v>
      </c>
      <c r="H127">
        <f t="shared" si="25"/>
        <v>13439.210000000001</v>
      </c>
      <c r="I127" s="26">
        <v>19620.600000000002</v>
      </c>
      <c r="J127" s="26">
        <v>17820.72</v>
      </c>
      <c r="K127" s="26">
        <v>12466.66</v>
      </c>
      <c r="L127" s="26">
        <v>9457.32</v>
      </c>
      <c r="M127" s="26">
        <v>8357.0400000000009</v>
      </c>
      <c r="N127" s="26">
        <v>7255.17</v>
      </c>
      <c r="O127" s="38"/>
      <c r="P127" s="38"/>
      <c r="Q127" s="38"/>
      <c r="R127" s="38"/>
      <c r="S127" s="38"/>
    </row>
    <row r="128" spans="1:19" ht="14" hidden="1" x14ac:dyDescent="0.15">
      <c r="A128" s="35">
        <v>74</v>
      </c>
      <c r="B128" s="36"/>
      <c r="C128">
        <f t="shared" si="4"/>
        <v>38304.69</v>
      </c>
      <c r="D128">
        <f t="shared" si="4"/>
        <v>34796.090000000004</v>
      </c>
      <c r="E128">
        <f t="shared" si="4"/>
        <v>24344.49</v>
      </c>
      <c r="F128">
        <f t="shared" si="4"/>
        <v>18145.61</v>
      </c>
      <c r="G128">
        <f t="shared" ref="G128:H128" si="26">G95*$L$2</f>
        <v>15755.84</v>
      </c>
      <c r="H128">
        <f t="shared" si="26"/>
        <v>13676.650000000001</v>
      </c>
      <c r="I128" s="26">
        <v>19965.63</v>
      </c>
      <c r="J128" s="26">
        <v>18136.600000000002</v>
      </c>
      <c r="K128" s="26">
        <v>12689.26</v>
      </c>
      <c r="L128" s="26">
        <v>9623.74</v>
      </c>
      <c r="M128" s="26">
        <v>8505.44</v>
      </c>
      <c r="N128" s="26">
        <v>7382.9000000000005</v>
      </c>
      <c r="O128" s="38"/>
      <c r="P128" s="38"/>
      <c r="Q128" s="38"/>
      <c r="R128" s="38"/>
      <c r="S128" s="38"/>
    </row>
    <row r="129" spans="1:21" ht="14" hidden="1" x14ac:dyDescent="0.15">
      <c r="A129" s="35">
        <v>75</v>
      </c>
      <c r="B129" s="36" t="s">
        <v>12</v>
      </c>
      <c r="C129">
        <f t="shared" si="4"/>
        <v>39965.71</v>
      </c>
      <c r="D129">
        <f t="shared" si="4"/>
        <v>36310.300000000003</v>
      </c>
      <c r="E129">
        <f t="shared" si="4"/>
        <v>25399.72</v>
      </c>
      <c r="F129">
        <f t="shared" si="4"/>
        <v>18936.900000000001</v>
      </c>
      <c r="G129">
        <f t="shared" ref="G129:H129" si="27">G96*$L$2</f>
        <v>16441.66</v>
      </c>
      <c r="H129">
        <f t="shared" si="27"/>
        <v>14273.960000000001</v>
      </c>
      <c r="I129" s="26">
        <v>20832.18</v>
      </c>
      <c r="J129" s="26">
        <v>18926.3</v>
      </c>
      <c r="K129" s="26">
        <v>13238.87</v>
      </c>
      <c r="L129" s="26">
        <v>10044.030000000001</v>
      </c>
      <c r="M129" s="26">
        <v>8875.91</v>
      </c>
      <c r="N129" s="26">
        <v>7705.14</v>
      </c>
      <c r="O129" s="38"/>
      <c r="P129" s="38"/>
      <c r="Q129" s="38"/>
      <c r="R129" s="38"/>
      <c r="S129" s="38"/>
    </row>
    <row r="130" spans="1:21" ht="14" hidden="1" x14ac:dyDescent="0.15">
      <c r="A130" s="35">
        <v>1</v>
      </c>
      <c r="B130" s="36" t="s">
        <v>13</v>
      </c>
      <c r="C130">
        <f t="shared" si="4"/>
        <v>2193.1400000000003</v>
      </c>
      <c r="D130">
        <f t="shared" si="4"/>
        <v>1357.3300000000002</v>
      </c>
      <c r="E130">
        <f t="shared" si="4"/>
        <v>1016.0100000000001</v>
      </c>
      <c r="F130">
        <f t="shared" si="4"/>
        <v>839.5200000000001</v>
      </c>
      <c r="G130">
        <f t="shared" ref="G130:H130" si="28">G97*$L$2</f>
        <v>686.35</v>
      </c>
      <c r="H130">
        <f t="shared" si="28"/>
        <v>536.89</v>
      </c>
      <c r="I130" s="24">
        <v>1142.68</v>
      </c>
      <c r="J130" s="24">
        <v>706.49</v>
      </c>
      <c r="K130" s="24">
        <v>528.94000000000005</v>
      </c>
      <c r="L130" s="24">
        <v>444.67</v>
      </c>
      <c r="M130" s="24">
        <v>369.94</v>
      </c>
      <c r="N130" s="24">
        <v>288.85000000000002</v>
      </c>
      <c r="O130" s="38"/>
      <c r="P130" s="38"/>
      <c r="Q130" s="38"/>
      <c r="R130" s="38"/>
      <c r="S130" s="38"/>
    </row>
    <row r="131" spans="1:21" ht="14" hidden="1" x14ac:dyDescent="0.15">
      <c r="A131" s="35">
        <v>2</v>
      </c>
      <c r="B131" s="36" t="s">
        <v>1</v>
      </c>
      <c r="C131">
        <f t="shared" si="4"/>
        <v>3445.53</v>
      </c>
      <c r="D131">
        <f t="shared" si="4"/>
        <v>2158.69</v>
      </c>
      <c r="E131">
        <f t="shared" si="4"/>
        <v>1618.6200000000001</v>
      </c>
      <c r="F131">
        <f t="shared" si="4"/>
        <v>1333.48</v>
      </c>
      <c r="G131">
        <f t="shared" ref="G131:H131" si="29">G98*$L$2</f>
        <v>1093.92</v>
      </c>
      <c r="H131">
        <f t="shared" si="29"/>
        <v>852.7700000000001</v>
      </c>
      <c r="I131" s="26">
        <v>1795.64</v>
      </c>
      <c r="J131" s="26">
        <v>1124.6600000000001</v>
      </c>
      <c r="K131" s="26">
        <v>843.23</v>
      </c>
      <c r="L131" s="26">
        <v>706.49</v>
      </c>
      <c r="M131" s="26">
        <v>589.89</v>
      </c>
      <c r="N131" s="26">
        <v>460.04</v>
      </c>
      <c r="O131" s="38"/>
      <c r="P131" s="38"/>
      <c r="Q131" s="38"/>
      <c r="R131" s="38"/>
      <c r="S131" s="38"/>
    </row>
    <row r="132" spans="1:21" ht="14" hidden="1" x14ac:dyDescent="0.15">
      <c r="A132" s="35">
        <v>3</v>
      </c>
      <c r="B132" s="36" t="s">
        <v>14</v>
      </c>
      <c r="C132">
        <f t="shared" si="4"/>
        <v>5010.09</v>
      </c>
      <c r="D132">
        <f t="shared" si="4"/>
        <v>3163.04</v>
      </c>
      <c r="E132">
        <f t="shared" si="4"/>
        <v>2374.4</v>
      </c>
      <c r="F132">
        <f t="shared" si="4"/>
        <v>1954.64</v>
      </c>
      <c r="G132">
        <f t="shared" ref="G132:H132" si="30">G99*$L$2</f>
        <v>1602.19</v>
      </c>
      <c r="H132">
        <f t="shared" si="30"/>
        <v>1249.74</v>
      </c>
      <c r="I132" s="26">
        <v>2611.31</v>
      </c>
      <c r="J132" s="26">
        <v>1647.77</v>
      </c>
      <c r="K132" s="26">
        <v>1237.02</v>
      </c>
      <c r="L132" s="26">
        <v>1036.1500000000001</v>
      </c>
      <c r="M132" s="26">
        <v>864.43000000000006</v>
      </c>
      <c r="N132" s="26">
        <v>674.16000000000008</v>
      </c>
      <c r="O132" s="38"/>
      <c r="P132" s="38"/>
      <c r="Q132" s="38"/>
      <c r="R132" s="38"/>
      <c r="S132" s="38"/>
    </row>
    <row r="133" spans="1:21" hidden="1" x14ac:dyDescent="0.15">
      <c r="A133" s="35">
        <v>1</v>
      </c>
      <c r="B133" s="36" t="s">
        <v>3</v>
      </c>
      <c r="C133" s="39">
        <v>0</v>
      </c>
      <c r="D133" s="39">
        <v>0</v>
      </c>
      <c r="E133" s="39">
        <v>0</v>
      </c>
      <c r="F133" s="39">
        <v>137.07</v>
      </c>
      <c r="G133" s="39">
        <v>137.07</v>
      </c>
      <c r="H133" s="40">
        <v>137.07</v>
      </c>
    </row>
    <row r="134" spans="1:21" ht="14" hidden="1" thickBot="1" x14ac:dyDescent="0.2">
      <c r="A134" s="42">
        <v>1</v>
      </c>
      <c r="B134" s="43" t="s">
        <v>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5">
        <v>0</v>
      </c>
    </row>
    <row r="135" spans="1:21" ht="14" hidden="1" thickBot="1" x14ac:dyDescent="0.2"/>
    <row r="136" spans="1:21" ht="18" hidden="1" x14ac:dyDescent="0.2">
      <c r="A136" s="284" t="s">
        <v>44</v>
      </c>
      <c r="B136" s="285"/>
      <c r="C136" s="285"/>
      <c r="D136" s="285"/>
      <c r="E136" s="285"/>
      <c r="F136" s="285"/>
      <c r="G136" s="285"/>
      <c r="H136" s="286"/>
    </row>
    <row r="137" spans="1:21" ht="18" hidden="1" x14ac:dyDescent="0.2">
      <c r="A137" s="287" t="s">
        <v>27</v>
      </c>
      <c r="B137" s="288"/>
      <c r="C137" s="288"/>
      <c r="D137" s="288"/>
      <c r="E137" s="288"/>
      <c r="F137" s="288"/>
      <c r="G137" s="288"/>
      <c r="H137" s="289"/>
    </row>
    <row r="138" spans="1:21" hidden="1" x14ac:dyDescent="0.15">
      <c r="A138" s="290" t="s">
        <v>0</v>
      </c>
      <c r="B138" s="291"/>
      <c r="C138" s="291"/>
      <c r="D138" s="291"/>
      <c r="E138" s="291"/>
      <c r="F138" s="291"/>
      <c r="G138" s="291"/>
      <c r="H138" s="32"/>
    </row>
    <row r="139" spans="1:21" hidden="1" x14ac:dyDescent="0.15">
      <c r="A139" s="35" t="s">
        <v>4</v>
      </c>
      <c r="B139" s="20" t="s">
        <v>4</v>
      </c>
      <c r="C139" s="29" t="s">
        <v>45</v>
      </c>
      <c r="D139" s="29" t="s">
        <v>46</v>
      </c>
      <c r="E139" s="29" t="s">
        <v>47</v>
      </c>
      <c r="F139" s="29" t="s">
        <v>48</v>
      </c>
      <c r="G139" s="29" t="s">
        <v>49</v>
      </c>
      <c r="H139" s="21" t="s">
        <v>50</v>
      </c>
    </row>
    <row r="140" spans="1:21" ht="14" hidden="1" x14ac:dyDescent="0.15">
      <c r="A140" s="35">
        <v>18</v>
      </c>
      <c r="B140" s="36" t="s">
        <v>157</v>
      </c>
      <c r="C140" s="114">
        <v>13978</v>
      </c>
      <c r="D140" s="114">
        <v>8517</v>
      </c>
      <c r="E140" s="114">
        <v>5964</v>
      </c>
      <c r="F140" s="114">
        <v>4230</v>
      </c>
      <c r="G140" s="114">
        <v>2924</v>
      </c>
      <c r="H140" s="114">
        <v>2233</v>
      </c>
      <c r="I140" s="25">
        <v>7285</v>
      </c>
      <c r="J140" s="26">
        <v>4438</v>
      </c>
      <c r="K140" s="26">
        <v>3107</v>
      </c>
      <c r="L140" s="26">
        <v>2243</v>
      </c>
      <c r="M140" s="26">
        <v>1577</v>
      </c>
      <c r="N140" s="26">
        <v>1204</v>
      </c>
      <c r="O140" s="38"/>
      <c r="P140" s="38" t="b">
        <v>1</v>
      </c>
      <c r="Q140" s="38" t="b">
        <v>1</v>
      </c>
      <c r="R140" s="38" t="b">
        <v>1</v>
      </c>
      <c r="S140" s="38" t="b">
        <v>1</v>
      </c>
      <c r="T140" s="33" t="b">
        <v>1</v>
      </c>
      <c r="U140" s="33" t="b">
        <v>1</v>
      </c>
    </row>
    <row r="141" spans="1:21" ht="14" hidden="1" x14ac:dyDescent="0.15">
      <c r="A141" s="35">
        <v>25</v>
      </c>
      <c r="B141" s="36" t="s">
        <v>5</v>
      </c>
      <c r="C141" s="114">
        <v>14668</v>
      </c>
      <c r="D141" s="114">
        <v>8938</v>
      </c>
      <c r="E141" s="114">
        <v>6600</v>
      </c>
      <c r="F141" s="114">
        <v>4678</v>
      </c>
      <c r="G141" s="114">
        <v>3238</v>
      </c>
      <c r="H141" s="114">
        <v>2472</v>
      </c>
      <c r="I141" s="25">
        <v>7644</v>
      </c>
      <c r="J141" s="26">
        <v>4657</v>
      </c>
      <c r="K141" s="26">
        <v>3440</v>
      </c>
      <c r="L141" s="26">
        <v>2481</v>
      </c>
      <c r="M141" s="26">
        <v>1747</v>
      </c>
      <c r="N141" s="26">
        <v>1333</v>
      </c>
      <c r="O141" s="38"/>
      <c r="P141" s="38" t="b">
        <v>1</v>
      </c>
      <c r="Q141" s="38" t="b">
        <v>1</v>
      </c>
      <c r="R141" s="38" t="b">
        <v>1</v>
      </c>
      <c r="S141" s="38" t="b">
        <v>1</v>
      </c>
      <c r="T141" s="33" t="b">
        <v>1</v>
      </c>
      <c r="U141" s="33" t="b">
        <v>1</v>
      </c>
    </row>
    <row r="142" spans="1:21" ht="14" hidden="1" x14ac:dyDescent="0.15">
      <c r="A142" s="35">
        <v>30</v>
      </c>
      <c r="B142" s="36" t="s">
        <v>6</v>
      </c>
      <c r="C142" s="114">
        <v>15307</v>
      </c>
      <c r="D142" s="114">
        <v>9328</v>
      </c>
      <c r="E142" s="114">
        <v>7060</v>
      </c>
      <c r="F142" s="114">
        <v>5256</v>
      </c>
      <c r="G142" s="114">
        <v>3910</v>
      </c>
      <c r="H142" s="114">
        <v>2990</v>
      </c>
      <c r="I142" s="25">
        <v>7977</v>
      </c>
      <c r="J142" s="26">
        <v>4861</v>
      </c>
      <c r="K142" s="26">
        <v>3680</v>
      </c>
      <c r="L142" s="26">
        <v>2786</v>
      </c>
      <c r="M142" s="26">
        <v>2110</v>
      </c>
      <c r="N142" s="26">
        <v>1612</v>
      </c>
      <c r="O142" s="38"/>
      <c r="P142" s="38" t="b">
        <v>1</v>
      </c>
      <c r="Q142" s="38" t="b">
        <v>1</v>
      </c>
      <c r="R142" s="38" t="b">
        <v>1</v>
      </c>
      <c r="S142" s="38" t="b">
        <v>1</v>
      </c>
      <c r="T142" s="33" t="b">
        <v>1</v>
      </c>
      <c r="U142" s="33" t="b">
        <v>1</v>
      </c>
    </row>
    <row r="143" spans="1:21" ht="14" hidden="1" x14ac:dyDescent="0.15">
      <c r="A143" s="35">
        <v>35</v>
      </c>
      <c r="B143" s="36" t="s">
        <v>7</v>
      </c>
      <c r="C143" s="114">
        <v>17116</v>
      </c>
      <c r="D143" s="114">
        <v>10447</v>
      </c>
      <c r="E143" s="114">
        <v>7901</v>
      </c>
      <c r="F143" s="114">
        <v>5887</v>
      </c>
      <c r="G143" s="114">
        <v>4383</v>
      </c>
      <c r="H143" s="114">
        <v>3350</v>
      </c>
      <c r="I143" s="25">
        <v>8920</v>
      </c>
      <c r="J143" s="26">
        <v>5444</v>
      </c>
      <c r="K143" s="26">
        <v>4118</v>
      </c>
      <c r="L143" s="26">
        <v>3121</v>
      </c>
      <c r="M143" s="26">
        <v>2365</v>
      </c>
      <c r="N143" s="26">
        <v>1807</v>
      </c>
      <c r="O143" s="38"/>
      <c r="P143" s="38" t="b">
        <v>1</v>
      </c>
      <c r="Q143" s="38" t="b">
        <v>1</v>
      </c>
      <c r="R143" s="38" t="b">
        <v>1</v>
      </c>
      <c r="S143" s="38" t="b">
        <v>1</v>
      </c>
      <c r="T143" s="33" t="b">
        <v>1</v>
      </c>
      <c r="U143" s="33" t="b">
        <v>1</v>
      </c>
    </row>
    <row r="144" spans="1:21" ht="14" hidden="1" x14ac:dyDescent="0.15">
      <c r="A144" s="35">
        <v>40</v>
      </c>
      <c r="B144" s="36" t="s">
        <v>8</v>
      </c>
      <c r="C144" s="114">
        <v>19382</v>
      </c>
      <c r="D144" s="114">
        <v>12087</v>
      </c>
      <c r="E144" s="114">
        <v>8661</v>
      </c>
      <c r="F144" s="114">
        <v>6542</v>
      </c>
      <c r="G144" s="114">
        <v>4838</v>
      </c>
      <c r="H144" s="114">
        <v>3692</v>
      </c>
      <c r="I144" s="25">
        <v>10102</v>
      </c>
      <c r="J144" s="26">
        <v>6299</v>
      </c>
      <c r="K144" s="26">
        <v>4513</v>
      </c>
      <c r="L144" s="26">
        <v>3469</v>
      </c>
      <c r="M144" s="26">
        <v>2610</v>
      </c>
      <c r="N144" s="26">
        <v>1992</v>
      </c>
      <c r="O144" s="38"/>
      <c r="P144" s="38" t="b">
        <v>1</v>
      </c>
      <c r="Q144" s="38" t="b">
        <v>1</v>
      </c>
      <c r="R144" s="38" t="b">
        <v>1</v>
      </c>
      <c r="S144" s="38" t="b">
        <v>1</v>
      </c>
      <c r="T144" s="33" t="b">
        <v>1</v>
      </c>
      <c r="U144" s="33" t="b">
        <v>1</v>
      </c>
    </row>
    <row r="145" spans="1:21" ht="14" hidden="1" x14ac:dyDescent="0.15">
      <c r="A145" s="35">
        <v>45</v>
      </c>
      <c r="B145" s="36" t="s">
        <v>9</v>
      </c>
      <c r="C145" s="114">
        <v>21638</v>
      </c>
      <c r="D145" s="114">
        <v>13504</v>
      </c>
      <c r="E145" s="114">
        <v>9683</v>
      </c>
      <c r="F145" s="114">
        <v>7312</v>
      </c>
      <c r="G145" s="114">
        <v>5403</v>
      </c>
      <c r="H145" s="114">
        <v>4130</v>
      </c>
      <c r="I145" s="25">
        <v>11278</v>
      </c>
      <c r="J145" s="26">
        <v>7038</v>
      </c>
      <c r="K145" s="26">
        <v>5045</v>
      </c>
      <c r="L145" s="26">
        <v>3878</v>
      </c>
      <c r="M145" s="26">
        <v>2916</v>
      </c>
      <c r="N145" s="26">
        <v>2228</v>
      </c>
      <c r="O145" s="38"/>
      <c r="P145" s="38" t="b">
        <v>1</v>
      </c>
      <c r="Q145" s="38" t="b">
        <v>1</v>
      </c>
      <c r="R145" s="38" t="b">
        <v>1</v>
      </c>
      <c r="S145" s="38" t="b">
        <v>1</v>
      </c>
      <c r="T145" s="33" t="b">
        <v>1</v>
      </c>
      <c r="U145" s="33" t="b">
        <v>1</v>
      </c>
    </row>
    <row r="146" spans="1:21" ht="14" hidden="1" x14ac:dyDescent="0.15">
      <c r="A146" s="35">
        <v>50</v>
      </c>
      <c r="B146" s="36" t="s">
        <v>10</v>
      </c>
      <c r="C146" s="114">
        <v>28564</v>
      </c>
      <c r="D146" s="114">
        <v>17650</v>
      </c>
      <c r="E146" s="114">
        <v>12763</v>
      </c>
      <c r="F146" s="114">
        <v>9599</v>
      </c>
      <c r="G146" s="114">
        <v>7702</v>
      </c>
      <c r="H146" s="114">
        <v>5894</v>
      </c>
      <c r="I146" s="25">
        <v>14888</v>
      </c>
      <c r="J146" s="26">
        <v>9199</v>
      </c>
      <c r="K146" s="26">
        <v>6652</v>
      </c>
      <c r="L146" s="26">
        <v>5091</v>
      </c>
      <c r="M146" s="26">
        <v>4157</v>
      </c>
      <c r="N146" s="26">
        <v>3181</v>
      </c>
      <c r="O146" s="38"/>
      <c r="P146" s="38" t="b">
        <v>1</v>
      </c>
      <c r="Q146" s="38" t="b">
        <v>1</v>
      </c>
      <c r="R146" s="38" t="b">
        <v>1</v>
      </c>
      <c r="S146" s="38" t="b">
        <v>1</v>
      </c>
      <c r="T146" s="33" t="b">
        <v>1</v>
      </c>
      <c r="U146" s="33" t="b">
        <v>1</v>
      </c>
    </row>
    <row r="147" spans="1:21" ht="14" hidden="1" x14ac:dyDescent="0.15">
      <c r="A147" s="35">
        <v>55</v>
      </c>
      <c r="B147" s="36" t="s">
        <v>11</v>
      </c>
      <c r="C147" s="114">
        <v>30381</v>
      </c>
      <c r="D147" s="114">
        <v>18780</v>
      </c>
      <c r="E147" s="114">
        <v>13575</v>
      </c>
      <c r="F147" s="114">
        <v>10214</v>
      </c>
      <c r="G147" s="114">
        <v>8198</v>
      </c>
      <c r="H147" s="114">
        <v>6267</v>
      </c>
      <c r="I147" s="25">
        <v>15835</v>
      </c>
      <c r="J147" s="26">
        <v>9788</v>
      </c>
      <c r="K147" s="26">
        <v>7075</v>
      </c>
      <c r="L147" s="26">
        <v>5417</v>
      </c>
      <c r="M147" s="26">
        <v>4424</v>
      </c>
      <c r="N147" s="26">
        <v>3382</v>
      </c>
      <c r="O147" s="38"/>
      <c r="P147" s="38" t="b">
        <v>1</v>
      </c>
      <c r="Q147" s="38" t="b">
        <v>1</v>
      </c>
      <c r="R147" s="38" t="b">
        <v>1</v>
      </c>
      <c r="S147" s="38" t="b">
        <v>1</v>
      </c>
      <c r="T147" s="33" t="b">
        <v>1</v>
      </c>
      <c r="U147" s="33" t="b">
        <v>1</v>
      </c>
    </row>
    <row r="148" spans="1:21" ht="14" hidden="1" x14ac:dyDescent="0.15">
      <c r="A148" s="35">
        <v>60</v>
      </c>
      <c r="B148" s="36"/>
      <c r="C148" s="114">
        <v>32242</v>
      </c>
      <c r="D148" s="114">
        <v>20440</v>
      </c>
      <c r="E148" s="114">
        <v>14748</v>
      </c>
      <c r="F148" s="114">
        <v>11623</v>
      </c>
      <c r="G148" s="114">
        <v>9749</v>
      </c>
      <c r="H148" s="114">
        <v>7825</v>
      </c>
      <c r="I148" s="25">
        <v>16806</v>
      </c>
      <c r="J148" s="26">
        <v>10654</v>
      </c>
      <c r="K148" s="26">
        <v>7686</v>
      </c>
      <c r="L148" s="26">
        <v>6164</v>
      </c>
      <c r="M148" s="26">
        <v>5262</v>
      </c>
      <c r="N148" s="26">
        <v>4223</v>
      </c>
      <c r="O148" s="38"/>
      <c r="P148" s="38" t="b">
        <v>1</v>
      </c>
      <c r="Q148" s="38" t="b">
        <v>1</v>
      </c>
      <c r="R148" s="38" t="b">
        <v>1</v>
      </c>
      <c r="S148" s="38" t="b">
        <v>1</v>
      </c>
      <c r="T148" s="33" t="b">
        <v>1</v>
      </c>
      <c r="U148" s="33" t="b">
        <v>1</v>
      </c>
    </row>
    <row r="149" spans="1:21" ht="14" hidden="1" x14ac:dyDescent="0.15">
      <c r="A149" s="35">
        <v>61</v>
      </c>
      <c r="B149" s="36"/>
      <c r="C149" s="114">
        <v>34630</v>
      </c>
      <c r="D149" s="114">
        <v>21970</v>
      </c>
      <c r="E149" s="114">
        <v>15832</v>
      </c>
      <c r="F149" s="114">
        <v>12488</v>
      </c>
      <c r="G149" s="114">
        <v>10474</v>
      </c>
      <c r="H149" s="114">
        <v>8407</v>
      </c>
      <c r="I149" s="25">
        <v>18050</v>
      </c>
      <c r="J149" s="26">
        <v>11451</v>
      </c>
      <c r="K149" s="26">
        <v>8252</v>
      </c>
      <c r="L149" s="26">
        <v>6623</v>
      </c>
      <c r="M149" s="26">
        <v>5653</v>
      </c>
      <c r="N149" s="26">
        <v>4538</v>
      </c>
      <c r="O149" s="38"/>
      <c r="P149" s="38" t="b">
        <v>1</v>
      </c>
      <c r="Q149" s="38" t="b">
        <v>1</v>
      </c>
      <c r="R149" s="38" t="b">
        <v>1</v>
      </c>
      <c r="S149" s="38" t="b">
        <v>1</v>
      </c>
      <c r="T149" s="33" t="b">
        <v>1</v>
      </c>
      <c r="U149" s="33" t="b">
        <v>1</v>
      </c>
    </row>
    <row r="150" spans="1:21" ht="14" hidden="1" x14ac:dyDescent="0.15">
      <c r="A150" s="35">
        <v>62</v>
      </c>
      <c r="B150" s="36"/>
      <c r="C150" s="114">
        <v>37895</v>
      </c>
      <c r="D150" s="114">
        <v>24045</v>
      </c>
      <c r="E150" s="114">
        <v>17342</v>
      </c>
      <c r="F150" s="114">
        <v>13671</v>
      </c>
      <c r="G150" s="114">
        <v>11466</v>
      </c>
      <c r="H150" s="114">
        <v>9210</v>
      </c>
      <c r="I150" s="25">
        <v>19752</v>
      </c>
      <c r="J150" s="26">
        <v>12532</v>
      </c>
      <c r="K150" s="26">
        <v>9039</v>
      </c>
      <c r="L150" s="26">
        <v>7250</v>
      </c>
      <c r="M150" s="26">
        <v>6188</v>
      </c>
      <c r="N150" s="26">
        <v>4971</v>
      </c>
      <c r="O150" s="38"/>
      <c r="P150" s="38" t="b">
        <v>1</v>
      </c>
      <c r="Q150" s="38" t="b">
        <v>1</v>
      </c>
      <c r="R150" s="38" t="b">
        <v>1</v>
      </c>
      <c r="S150" s="38" t="b">
        <v>1</v>
      </c>
      <c r="T150" s="33" t="b">
        <v>1</v>
      </c>
      <c r="U150" s="33" t="b">
        <v>1</v>
      </c>
    </row>
    <row r="151" spans="1:21" ht="14" hidden="1" x14ac:dyDescent="0.15">
      <c r="A151" s="35">
        <v>63</v>
      </c>
      <c r="B151" s="36"/>
      <c r="C151" s="114">
        <v>40271</v>
      </c>
      <c r="D151" s="114">
        <v>25562</v>
      </c>
      <c r="E151" s="114">
        <v>18436</v>
      </c>
      <c r="F151" s="114">
        <v>14533</v>
      </c>
      <c r="G151" s="114">
        <v>12191</v>
      </c>
      <c r="H151" s="114">
        <v>9797</v>
      </c>
      <c r="I151" s="25">
        <v>20991</v>
      </c>
      <c r="J151" s="26">
        <v>13323</v>
      </c>
      <c r="K151" s="26">
        <v>9609</v>
      </c>
      <c r="L151" s="26">
        <v>7707</v>
      </c>
      <c r="M151" s="26">
        <v>6581</v>
      </c>
      <c r="N151" s="26">
        <v>5287</v>
      </c>
      <c r="O151" s="38"/>
      <c r="P151" s="38" t="b">
        <v>1</v>
      </c>
      <c r="Q151" s="38" t="b">
        <v>1</v>
      </c>
      <c r="R151" s="38" t="b">
        <v>1</v>
      </c>
      <c r="S151" s="38" t="b">
        <v>1</v>
      </c>
      <c r="T151" s="33" t="b">
        <v>1</v>
      </c>
      <c r="U151" s="33" t="b">
        <v>1</v>
      </c>
    </row>
    <row r="152" spans="1:21" ht="14" hidden="1" x14ac:dyDescent="0.15">
      <c r="A152" s="35">
        <v>64</v>
      </c>
      <c r="B152" s="36"/>
      <c r="C152" s="114">
        <v>43547</v>
      </c>
      <c r="D152" s="114">
        <v>27650</v>
      </c>
      <c r="E152" s="114">
        <v>19947</v>
      </c>
      <c r="F152" s="114">
        <v>15723</v>
      </c>
      <c r="G152" s="114">
        <v>13185</v>
      </c>
      <c r="H152" s="114">
        <v>10597</v>
      </c>
      <c r="I152" s="25">
        <v>22698</v>
      </c>
      <c r="J152" s="26">
        <v>14412</v>
      </c>
      <c r="K152" s="26">
        <v>10396</v>
      </c>
      <c r="L152" s="26">
        <v>8339</v>
      </c>
      <c r="M152" s="26">
        <v>7118</v>
      </c>
      <c r="N152" s="26">
        <v>5719</v>
      </c>
      <c r="O152" s="38"/>
      <c r="P152" s="38" t="b">
        <v>1</v>
      </c>
      <c r="Q152" s="38" t="b">
        <v>1</v>
      </c>
      <c r="R152" s="38" t="b">
        <v>1</v>
      </c>
      <c r="S152" s="38" t="b">
        <v>1</v>
      </c>
      <c r="T152" s="33" t="b">
        <v>1</v>
      </c>
      <c r="U152" s="33" t="b">
        <v>1</v>
      </c>
    </row>
    <row r="153" spans="1:21" ht="14" hidden="1" x14ac:dyDescent="0.15">
      <c r="A153" s="35">
        <v>65</v>
      </c>
      <c r="B153" s="36"/>
      <c r="C153" s="114">
        <v>45633</v>
      </c>
      <c r="D153" s="114">
        <v>36137</v>
      </c>
      <c r="E153" s="114">
        <v>26010</v>
      </c>
      <c r="F153" s="114">
        <v>19875</v>
      </c>
      <c r="G153" s="114">
        <v>17579</v>
      </c>
      <c r="H153" s="114">
        <v>14932</v>
      </c>
      <c r="I153" s="25">
        <v>23785</v>
      </c>
      <c r="J153" s="26">
        <v>18835</v>
      </c>
      <c r="K153" s="26">
        <v>13557</v>
      </c>
      <c r="L153" s="26">
        <v>10542</v>
      </c>
      <c r="M153" s="26">
        <v>9490</v>
      </c>
      <c r="N153" s="26">
        <v>8060</v>
      </c>
      <c r="O153" s="38"/>
      <c r="P153" s="38" t="b">
        <v>1</v>
      </c>
      <c r="Q153" s="38" t="b">
        <v>1</v>
      </c>
      <c r="R153" s="38" t="b">
        <v>1</v>
      </c>
      <c r="S153" s="38" t="b">
        <v>1</v>
      </c>
      <c r="T153" s="33" t="b">
        <v>1</v>
      </c>
      <c r="U153" s="33" t="b">
        <v>1</v>
      </c>
    </row>
    <row r="154" spans="1:21" ht="14" hidden="1" x14ac:dyDescent="0.15">
      <c r="A154" s="35">
        <v>66</v>
      </c>
      <c r="B154" s="36"/>
      <c r="C154" s="114">
        <v>47707</v>
      </c>
      <c r="D154" s="114">
        <v>41987</v>
      </c>
      <c r="E154" s="114">
        <v>30217</v>
      </c>
      <c r="F154" s="114">
        <v>23090</v>
      </c>
      <c r="G154" s="114">
        <v>20426</v>
      </c>
      <c r="H154" s="114">
        <v>17349</v>
      </c>
      <c r="I154" s="25">
        <v>24867</v>
      </c>
      <c r="J154" s="26">
        <v>21885</v>
      </c>
      <c r="K154" s="26">
        <v>15750</v>
      </c>
      <c r="L154" s="26">
        <v>12245</v>
      </c>
      <c r="M154" s="26">
        <v>11027</v>
      </c>
      <c r="N154" s="26">
        <v>9366</v>
      </c>
      <c r="O154" s="38"/>
      <c r="P154" s="38" t="b">
        <v>1</v>
      </c>
      <c r="Q154" s="38" t="b">
        <v>1</v>
      </c>
      <c r="R154" s="38" t="b">
        <v>1</v>
      </c>
      <c r="S154" s="38" t="b">
        <v>1</v>
      </c>
      <c r="T154" s="33" t="b">
        <v>1</v>
      </c>
      <c r="U154" s="33" t="b">
        <v>1</v>
      </c>
    </row>
    <row r="155" spans="1:21" ht="14" hidden="1" x14ac:dyDescent="0.15">
      <c r="A155" s="35">
        <v>67</v>
      </c>
      <c r="B155" s="36"/>
      <c r="C155" s="114">
        <v>52089</v>
      </c>
      <c r="D155" s="114">
        <v>45853</v>
      </c>
      <c r="E155" s="114">
        <v>33000</v>
      </c>
      <c r="F155" s="114">
        <v>25218</v>
      </c>
      <c r="G155" s="114">
        <v>22313</v>
      </c>
      <c r="H155" s="114">
        <v>18949</v>
      </c>
      <c r="I155" s="25">
        <v>27151</v>
      </c>
      <c r="J155" s="26">
        <v>23900</v>
      </c>
      <c r="K155" s="26">
        <v>17201</v>
      </c>
      <c r="L155" s="26">
        <v>13374</v>
      </c>
      <c r="M155" s="26">
        <v>12045</v>
      </c>
      <c r="N155" s="26">
        <v>10229</v>
      </c>
      <c r="O155" s="38"/>
      <c r="P155" s="38" t="b">
        <v>1</v>
      </c>
      <c r="Q155" s="38" t="b">
        <v>1</v>
      </c>
      <c r="R155" s="38" t="b">
        <v>1</v>
      </c>
      <c r="S155" s="38" t="b">
        <v>1</v>
      </c>
      <c r="T155" s="33" t="b">
        <v>1</v>
      </c>
      <c r="U155" s="33" t="b">
        <v>1</v>
      </c>
    </row>
    <row r="156" spans="1:21" ht="14" hidden="1" x14ac:dyDescent="0.15">
      <c r="A156" s="35">
        <v>68</v>
      </c>
      <c r="B156" s="36"/>
      <c r="C156" s="114">
        <v>57657</v>
      </c>
      <c r="D156" s="114">
        <v>50771</v>
      </c>
      <c r="E156" s="114">
        <v>36542</v>
      </c>
      <c r="F156" s="114">
        <v>27927</v>
      </c>
      <c r="G156" s="114">
        <v>24709</v>
      </c>
      <c r="H156" s="114">
        <v>20977</v>
      </c>
      <c r="I156" s="25">
        <v>30054</v>
      </c>
      <c r="J156" s="26">
        <v>26464</v>
      </c>
      <c r="K156" s="26">
        <v>19047</v>
      </c>
      <c r="L156" s="26">
        <v>14811</v>
      </c>
      <c r="M156" s="26">
        <v>13338</v>
      </c>
      <c r="N156" s="26">
        <v>11324</v>
      </c>
      <c r="O156" s="38"/>
      <c r="P156" s="38" t="b">
        <v>1</v>
      </c>
      <c r="Q156" s="38" t="b">
        <v>1</v>
      </c>
      <c r="R156" s="38" t="b">
        <v>1</v>
      </c>
      <c r="S156" s="38" t="b">
        <v>1</v>
      </c>
      <c r="T156" s="33" t="b">
        <v>1</v>
      </c>
      <c r="U156" s="33" t="b">
        <v>1</v>
      </c>
    </row>
    <row r="157" spans="1:21" ht="14" hidden="1" x14ac:dyDescent="0.15">
      <c r="A157" s="35">
        <v>69</v>
      </c>
      <c r="B157" s="36"/>
      <c r="C157" s="114">
        <v>63419</v>
      </c>
      <c r="D157" s="114">
        <v>55856</v>
      </c>
      <c r="E157" s="114">
        <v>40200</v>
      </c>
      <c r="F157" s="114">
        <v>30726</v>
      </c>
      <c r="G157" s="114">
        <v>27180</v>
      </c>
      <c r="H157" s="114">
        <v>23085</v>
      </c>
      <c r="I157" s="25">
        <v>33056</v>
      </c>
      <c r="J157" s="26">
        <v>29114</v>
      </c>
      <c r="K157" s="26">
        <v>20954</v>
      </c>
      <c r="L157" s="26">
        <v>16295</v>
      </c>
      <c r="M157" s="26">
        <v>14672</v>
      </c>
      <c r="N157" s="26">
        <v>12462</v>
      </c>
      <c r="O157" s="38"/>
      <c r="P157" s="38" t="b">
        <v>1</v>
      </c>
      <c r="Q157" s="38" t="b">
        <v>1</v>
      </c>
      <c r="R157" s="38" t="b">
        <v>1</v>
      </c>
      <c r="S157" s="38" t="b">
        <v>1</v>
      </c>
      <c r="T157" s="33" t="b">
        <v>1</v>
      </c>
      <c r="U157" s="33" t="b">
        <v>1</v>
      </c>
    </row>
    <row r="158" spans="1:21" ht="14" hidden="1" x14ac:dyDescent="0.15">
      <c r="A158" s="35">
        <v>70</v>
      </c>
      <c r="B158" s="36"/>
      <c r="C158" s="114">
        <v>75051</v>
      </c>
      <c r="D158" s="114">
        <v>68739</v>
      </c>
      <c r="E158" s="114">
        <v>48946</v>
      </c>
      <c r="F158" s="114">
        <v>36158</v>
      </c>
      <c r="G158" s="114">
        <v>31671</v>
      </c>
      <c r="H158" s="114">
        <v>27145</v>
      </c>
      <c r="I158" s="25">
        <v>39120</v>
      </c>
      <c r="J158" s="26">
        <v>35830</v>
      </c>
      <c r="K158" s="26">
        <v>25512</v>
      </c>
      <c r="L158" s="26">
        <v>19177</v>
      </c>
      <c r="M158" s="26">
        <v>17098</v>
      </c>
      <c r="N158" s="26">
        <v>14654</v>
      </c>
      <c r="O158" s="38"/>
      <c r="P158" s="38" t="b">
        <v>1</v>
      </c>
      <c r="Q158" s="38" t="b">
        <v>1</v>
      </c>
      <c r="R158" s="38" t="b">
        <v>1</v>
      </c>
      <c r="S158" s="38" t="b">
        <v>1</v>
      </c>
      <c r="T158" s="33" t="b">
        <v>1</v>
      </c>
      <c r="U158" s="33" t="b">
        <v>1</v>
      </c>
    </row>
    <row r="159" spans="1:21" ht="14" hidden="1" x14ac:dyDescent="0.15">
      <c r="A159" s="35">
        <v>71</v>
      </c>
      <c r="B159" s="36"/>
      <c r="C159" s="114">
        <v>77987</v>
      </c>
      <c r="D159" s="114">
        <v>71432</v>
      </c>
      <c r="E159" s="114">
        <v>50866</v>
      </c>
      <c r="F159" s="114">
        <v>37576</v>
      </c>
      <c r="G159" s="114">
        <v>32911</v>
      </c>
      <c r="H159" s="114">
        <v>28209</v>
      </c>
      <c r="I159" s="25">
        <v>40650</v>
      </c>
      <c r="J159" s="26">
        <v>37233</v>
      </c>
      <c r="K159" s="26">
        <v>26514</v>
      </c>
      <c r="L159" s="26">
        <v>19930</v>
      </c>
      <c r="M159" s="26">
        <v>17767</v>
      </c>
      <c r="N159" s="26">
        <v>15228</v>
      </c>
      <c r="O159" s="38"/>
      <c r="P159" s="38" t="b">
        <v>1</v>
      </c>
      <c r="Q159" s="38" t="b">
        <v>1</v>
      </c>
      <c r="R159" s="38" t="b">
        <v>1</v>
      </c>
      <c r="S159" s="38" t="b">
        <v>1</v>
      </c>
      <c r="T159" s="33" t="b">
        <v>1</v>
      </c>
      <c r="U159" s="33" t="b">
        <v>1</v>
      </c>
    </row>
    <row r="160" spans="1:21" ht="14" hidden="1" x14ac:dyDescent="0.15">
      <c r="A160" s="35">
        <v>72</v>
      </c>
      <c r="B160" s="36"/>
      <c r="C160" s="114">
        <v>80187</v>
      </c>
      <c r="D160" s="114">
        <v>73456</v>
      </c>
      <c r="E160" s="114">
        <v>52307</v>
      </c>
      <c r="F160" s="114">
        <v>38644</v>
      </c>
      <c r="G160" s="114">
        <v>33841</v>
      </c>
      <c r="H160" s="114">
        <v>29010</v>
      </c>
      <c r="I160" s="25">
        <v>41797</v>
      </c>
      <c r="J160" s="26">
        <v>38289</v>
      </c>
      <c r="K160" s="26">
        <v>27264</v>
      </c>
      <c r="L160" s="26">
        <v>20496</v>
      </c>
      <c r="M160" s="26">
        <v>18269</v>
      </c>
      <c r="N160" s="26">
        <v>15661</v>
      </c>
      <c r="O160" s="38"/>
      <c r="P160" s="38" t="b">
        <v>1</v>
      </c>
      <c r="Q160" s="38" t="b">
        <v>1</v>
      </c>
      <c r="R160" s="38" t="b">
        <v>1</v>
      </c>
      <c r="S160" s="38" t="b">
        <v>1</v>
      </c>
      <c r="T160" s="33" t="b">
        <v>1</v>
      </c>
      <c r="U160" s="33" t="b">
        <v>1</v>
      </c>
    </row>
    <row r="161" spans="1:21" ht="14" hidden="1" x14ac:dyDescent="0.15">
      <c r="A161" s="35">
        <v>73</v>
      </c>
      <c r="B161" s="36"/>
      <c r="C161" s="114">
        <v>83127</v>
      </c>
      <c r="D161" s="114">
        <v>76159</v>
      </c>
      <c r="E161" s="114">
        <v>54228</v>
      </c>
      <c r="F161" s="114">
        <v>40066</v>
      </c>
      <c r="G161" s="114">
        <v>35083</v>
      </c>
      <c r="H161" s="114">
        <v>30078</v>
      </c>
      <c r="I161" s="25">
        <v>43330</v>
      </c>
      <c r="J161" s="26">
        <v>39697</v>
      </c>
      <c r="K161" s="26">
        <v>28266</v>
      </c>
      <c r="L161" s="26">
        <v>21249</v>
      </c>
      <c r="M161" s="26">
        <v>18940</v>
      </c>
      <c r="N161" s="26">
        <v>16237</v>
      </c>
      <c r="O161" s="38"/>
      <c r="P161" s="38" t="b">
        <v>1</v>
      </c>
      <c r="Q161" s="38" t="b">
        <v>1</v>
      </c>
      <c r="R161" s="38" t="b">
        <v>1</v>
      </c>
      <c r="S161" s="38" t="b">
        <v>1</v>
      </c>
      <c r="T161" s="33" t="b">
        <v>1</v>
      </c>
      <c r="U161" s="33" t="b">
        <v>1</v>
      </c>
    </row>
    <row r="162" spans="1:21" ht="14" hidden="1" x14ac:dyDescent="0.15">
      <c r="A162" s="35">
        <v>74</v>
      </c>
      <c r="B162" s="36"/>
      <c r="C162" s="114">
        <v>84598</v>
      </c>
      <c r="D162" s="114">
        <v>77504</v>
      </c>
      <c r="E162" s="114">
        <v>55183</v>
      </c>
      <c r="F162" s="114">
        <v>40774</v>
      </c>
      <c r="G162" s="114">
        <v>35706</v>
      </c>
      <c r="H162" s="114">
        <v>30609</v>
      </c>
      <c r="I162" s="25">
        <v>44096</v>
      </c>
      <c r="J162" s="26">
        <v>40398</v>
      </c>
      <c r="K162" s="26">
        <v>28764</v>
      </c>
      <c r="L162" s="26">
        <v>21625</v>
      </c>
      <c r="M162" s="26">
        <v>19276</v>
      </c>
      <c r="N162" s="26">
        <v>16523</v>
      </c>
      <c r="O162" s="38"/>
      <c r="P162" s="38" t="b">
        <v>1</v>
      </c>
      <c r="Q162" s="38" t="b">
        <v>1</v>
      </c>
      <c r="R162" s="38" t="b">
        <v>1</v>
      </c>
      <c r="S162" s="38" t="b">
        <v>1</v>
      </c>
      <c r="T162" s="33" t="b">
        <v>1</v>
      </c>
      <c r="U162" s="33" t="b">
        <v>1</v>
      </c>
    </row>
    <row r="163" spans="1:21" ht="14" hidden="1" x14ac:dyDescent="0.15">
      <c r="A163" s="35">
        <v>75</v>
      </c>
      <c r="B163" s="36" t="s">
        <v>12</v>
      </c>
      <c r="C163" s="114">
        <v>88272</v>
      </c>
      <c r="D163" s="114">
        <v>80873</v>
      </c>
      <c r="E163" s="114">
        <v>57585</v>
      </c>
      <c r="F163" s="114">
        <v>42543</v>
      </c>
      <c r="G163" s="114">
        <v>37258</v>
      </c>
      <c r="H163" s="114">
        <v>31940</v>
      </c>
      <c r="I163" s="25">
        <v>46010</v>
      </c>
      <c r="J163" s="26">
        <v>42155</v>
      </c>
      <c r="K163" s="26">
        <v>30016</v>
      </c>
      <c r="L163" s="26">
        <v>22564</v>
      </c>
      <c r="M163" s="26">
        <v>20115</v>
      </c>
      <c r="N163" s="26">
        <v>17243</v>
      </c>
      <c r="O163" s="38"/>
      <c r="P163" s="38" t="b">
        <v>1</v>
      </c>
      <c r="Q163" s="38" t="b">
        <v>1</v>
      </c>
      <c r="R163" s="38" t="b">
        <v>1</v>
      </c>
      <c r="S163" s="38" t="b">
        <v>1</v>
      </c>
      <c r="T163" s="33" t="b">
        <v>1</v>
      </c>
      <c r="U163" s="33" t="b">
        <v>1</v>
      </c>
    </row>
    <row r="164" spans="1:21" ht="14" hidden="1" x14ac:dyDescent="0.15">
      <c r="A164" s="35">
        <v>1</v>
      </c>
      <c r="B164" s="36" t="s">
        <v>13</v>
      </c>
      <c r="C164" s="114">
        <v>4712</v>
      </c>
      <c r="D164" s="114">
        <v>2950</v>
      </c>
      <c r="E164" s="114">
        <v>2200</v>
      </c>
      <c r="F164" s="114">
        <v>1721</v>
      </c>
      <c r="G164" s="114">
        <v>1407</v>
      </c>
      <c r="H164" s="114">
        <v>1047</v>
      </c>
      <c r="I164" s="23">
        <v>2456</v>
      </c>
      <c r="J164" s="24">
        <v>1537</v>
      </c>
      <c r="K164" s="24">
        <v>1145</v>
      </c>
      <c r="L164" s="24">
        <v>912</v>
      </c>
      <c r="M164" s="24">
        <v>758</v>
      </c>
      <c r="N164" s="24">
        <v>563</v>
      </c>
      <c r="O164" s="38"/>
      <c r="P164" s="38" t="b">
        <v>1</v>
      </c>
      <c r="Q164" s="38" t="b">
        <v>1</v>
      </c>
      <c r="R164" s="38" t="b">
        <v>1</v>
      </c>
      <c r="S164" s="38" t="b">
        <v>1</v>
      </c>
      <c r="T164" s="33" t="b">
        <v>1</v>
      </c>
      <c r="U164" s="33" t="b">
        <v>1</v>
      </c>
    </row>
    <row r="165" spans="1:21" ht="14" hidden="1" x14ac:dyDescent="0.15">
      <c r="A165" s="35">
        <v>2</v>
      </c>
      <c r="B165" s="36" t="s">
        <v>1</v>
      </c>
      <c r="C165" s="114">
        <v>7404</v>
      </c>
      <c r="D165" s="114">
        <v>4693</v>
      </c>
      <c r="E165" s="114">
        <v>3492</v>
      </c>
      <c r="F165" s="114">
        <v>2729</v>
      </c>
      <c r="G165" s="114">
        <v>2240</v>
      </c>
      <c r="H165" s="114">
        <v>1663</v>
      </c>
      <c r="I165" s="25">
        <v>3858</v>
      </c>
      <c r="J165" s="26">
        <v>2445</v>
      </c>
      <c r="K165" s="26">
        <v>1819</v>
      </c>
      <c r="L165" s="26">
        <v>1445</v>
      </c>
      <c r="M165" s="26">
        <v>1208</v>
      </c>
      <c r="N165" s="26">
        <v>895</v>
      </c>
      <c r="O165" s="38"/>
      <c r="P165" s="38" t="b">
        <v>1</v>
      </c>
      <c r="Q165" s="38" t="b">
        <v>1</v>
      </c>
      <c r="R165" s="38" t="b">
        <v>1</v>
      </c>
      <c r="S165" s="38" t="b">
        <v>1</v>
      </c>
      <c r="T165" s="33" t="b">
        <v>1</v>
      </c>
      <c r="U165" s="33" t="b">
        <v>1</v>
      </c>
    </row>
    <row r="166" spans="1:21" ht="14" hidden="1" x14ac:dyDescent="0.15">
      <c r="A166" s="35">
        <v>3</v>
      </c>
      <c r="B166" s="36" t="s">
        <v>14</v>
      </c>
      <c r="C166" s="114">
        <v>10779</v>
      </c>
      <c r="D166" s="114">
        <v>6872</v>
      </c>
      <c r="E166" s="114">
        <v>5113</v>
      </c>
      <c r="F166" s="114">
        <v>3997</v>
      </c>
      <c r="G166" s="114">
        <v>3281</v>
      </c>
      <c r="H166" s="114">
        <v>2432</v>
      </c>
      <c r="I166" s="25">
        <v>5618</v>
      </c>
      <c r="J166" s="26">
        <v>3581</v>
      </c>
      <c r="K166" s="26">
        <v>2665</v>
      </c>
      <c r="L166" s="26">
        <v>2119</v>
      </c>
      <c r="M166" s="26">
        <v>1770</v>
      </c>
      <c r="N166" s="26">
        <v>1311</v>
      </c>
      <c r="O166" s="38"/>
      <c r="P166" s="38" t="b">
        <v>1</v>
      </c>
      <c r="Q166" s="38" t="b">
        <v>1</v>
      </c>
      <c r="R166" s="38" t="b">
        <v>1</v>
      </c>
      <c r="S166" s="38" t="b">
        <v>1</v>
      </c>
      <c r="T166" s="33" t="b">
        <v>1</v>
      </c>
      <c r="U166" s="33" t="b">
        <v>1</v>
      </c>
    </row>
    <row r="167" spans="1:21" hidden="1" x14ac:dyDescent="0.15">
      <c r="A167" s="35">
        <v>1</v>
      </c>
      <c r="B167" s="36" t="s">
        <v>3</v>
      </c>
      <c r="C167" s="39">
        <v>0</v>
      </c>
      <c r="D167" s="39">
        <v>0</v>
      </c>
      <c r="E167" s="39">
        <v>0</v>
      </c>
      <c r="F167" s="39">
        <v>258.61500000000001</v>
      </c>
      <c r="G167" s="39">
        <v>258.61500000000001</v>
      </c>
      <c r="H167" s="40">
        <v>258.61500000000001</v>
      </c>
      <c r="J167" s="38"/>
      <c r="K167" s="38"/>
      <c r="L167" s="38"/>
      <c r="M167" s="38"/>
      <c r="N167" s="38"/>
      <c r="O167" s="38"/>
    </row>
    <row r="168" spans="1:21" hidden="1" x14ac:dyDescent="0.15">
      <c r="A168" s="35">
        <v>1</v>
      </c>
      <c r="B168" s="36" t="s">
        <v>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40">
        <v>0</v>
      </c>
      <c r="J168" s="38"/>
      <c r="K168" s="38"/>
      <c r="L168" s="38"/>
      <c r="M168" s="38"/>
      <c r="N168" s="38"/>
      <c r="O168" s="38"/>
    </row>
    <row r="169" spans="1:21" hidden="1" x14ac:dyDescent="0.15">
      <c r="A169" s="35"/>
      <c r="H169" s="41"/>
    </row>
    <row r="170" spans="1:21" ht="18" hidden="1" x14ac:dyDescent="0.2">
      <c r="A170" s="287" t="s">
        <v>34</v>
      </c>
      <c r="B170" s="288"/>
      <c r="C170" s="288"/>
      <c r="D170" s="288"/>
      <c r="E170" s="288"/>
      <c r="F170" s="288"/>
      <c r="G170" s="288"/>
      <c r="H170" s="289"/>
    </row>
    <row r="171" spans="1:21" hidden="1" x14ac:dyDescent="0.15">
      <c r="A171" s="290" t="s">
        <v>0</v>
      </c>
      <c r="B171" s="291"/>
      <c r="C171" s="291"/>
      <c r="D171" s="291"/>
      <c r="E171" s="291"/>
      <c r="F171" s="291"/>
      <c r="G171" s="291"/>
      <c r="H171" s="32"/>
    </row>
    <row r="172" spans="1:21" hidden="1" x14ac:dyDescent="0.15">
      <c r="A172" s="35" t="s">
        <v>4</v>
      </c>
      <c r="B172" s="20" t="s">
        <v>4</v>
      </c>
      <c r="C172" s="29" t="s">
        <v>45</v>
      </c>
      <c r="D172" s="29" t="s">
        <v>46</v>
      </c>
      <c r="E172" s="29" t="s">
        <v>47</v>
      </c>
      <c r="F172" s="29" t="s">
        <v>48</v>
      </c>
      <c r="G172" s="29" t="s">
        <v>49</v>
      </c>
      <c r="H172" s="21" t="s">
        <v>50</v>
      </c>
    </row>
    <row r="173" spans="1:21" ht="14" hidden="1" x14ac:dyDescent="0.15">
      <c r="A173" s="35">
        <v>18</v>
      </c>
      <c r="B173" s="36" t="s">
        <v>157</v>
      </c>
      <c r="C173">
        <f>C140*$L$2</f>
        <v>7408.34</v>
      </c>
      <c r="D173">
        <f t="shared" ref="D173:H173" si="31">D140*$L$2</f>
        <v>4514.01</v>
      </c>
      <c r="E173">
        <f t="shared" si="31"/>
        <v>3160.92</v>
      </c>
      <c r="F173">
        <f t="shared" si="31"/>
        <v>2241.9</v>
      </c>
      <c r="G173">
        <f t="shared" si="31"/>
        <v>1549.72</v>
      </c>
      <c r="H173">
        <f t="shared" si="31"/>
        <v>1183.49</v>
      </c>
      <c r="I173" s="26">
        <v>3861.05</v>
      </c>
      <c r="J173" s="26">
        <v>2352.1400000000003</v>
      </c>
      <c r="K173" s="26">
        <v>1646.71</v>
      </c>
      <c r="L173" s="26">
        <v>1188.79</v>
      </c>
      <c r="M173" s="26">
        <v>835.81000000000006</v>
      </c>
      <c r="N173" s="26">
        <v>638.12</v>
      </c>
      <c r="O173" s="38"/>
      <c r="P173" s="38"/>
      <c r="Q173" s="38"/>
      <c r="R173" s="38"/>
      <c r="S173" s="38"/>
    </row>
    <row r="174" spans="1:21" ht="14" hidden="1" x14ac:dyDescent="0.15">
      <c r="A174" s="35">
        <v>25</v>
      </c>
      <c r="B174" s="36" t="s">
        <v>5</v>
      </c>
      <c r="C174">
        <f t="shared" ref="C174:H199" si="32">C141*$L$2</f>
        <v>7774.04</v>
      </c>
      <c r="D174">
        <f t="shared" si="32"/>
        <v>4737.1400000000003</v>
      </c>
      <c r="E174">
        <f t="shared" si="32"/>
        <v>3498</v>
      </c>
      <c r="F174">
        <f t="shared" si="32"/>
        <v>2479.34</v>
      </c>
      <c r="G174">
        <f t="shared" si="32"/>
        <v>1716.14</v>
      </c>
      <c r="H174">
        <f t="shared" si="32"/>
        <v>1310.1600000000001</v>
      </c>
      <c r="I174" s="26">
        <v>4051.32</v>
      </c>
      <c r="J174" s="26">
        <v>2468.21</v>
      </c>
      <c r="K174" s="26">
        <v>1823.2</v>
      </c>
      <c r="L174" s="26">
        <v>1314.93</v>
      </c>
      <c r="M174" s="26">
        <v>925.91000000000008</v>
      </c>
      <c r="N174" s="26">
        <v>706.49</v>
      </c>
      <c r="O174" s="38"/>
      <c r="P174" s="38"/>
      <c r="Q174" s="38"/>
      <c r="R174" s="38"/>
      <c r="S174" s="38"/>
    </row>
    <row r="175" spans="1:21" ht="14" hidden="1" x14ac:dyDescent="0.15">
      <c r="A175" s="35">
        <v>30</v>
      </c>
      <c r="B175" s="36" t="s">
        <v>6</v>
      </c>
      <c r="C175">
        <f t="shared" si="32"/>
        <v>8112.71</v>
      </c>
      <c r="D175">
        <f t="shared" si="32"/>
        <v>4943.84</v>
      </c>
      <c r="E175">
        <f t="shared" si="32"/>
        <v>3741.8</v>
      </c>
      <c r="F175">
        <f t="shared" si="32"/>
        <v>2785.6800000000003</v>
      </c>
      <c r="G175">
        <f t="shared" si="32"/>
        <v>2072.3000000000002</v>
      </c>
      <c r="H175">
        <f t="shared" si="32"/>
        <v>1584.7</v>
      </c>
      <c r="I175" s="26">
        <v>4227.8100000000004</v>
      </c>
      <c r="J175" s="26">
        <v>2576.33</v>
      </c>
      <c r="K175" s="26">
        <v>1950.4</v>
      </c>
      <c r="L175" s="26">
        <v>1476.5800000000002</v>
      </c>
      <c r="M175" s="26">
        <v>1118.3</v>
      </c>
      <c r="N175" s="26">
        <v>854.36</v>
      </c>
      <c r="O175" s="38"/>
      <c r="P175" s="38"/>
      <c r="Q175" s="38"/>
      <c r="R175" s="38"/>
      <c r="S175" s="38"/>
    </row>
    <row r="176" spans="1:21" ht="14" hidden="1" x14ac:dyDescent="0.15">
      <c r="A176" s="35">
        <v>35</v>
      </c>
      <c r="B176" s="36" t="s">
        <v>7</v>
      </c>
      <c r="C176">
        <f t="shared" si="32"/>
        <v>9071.48</v>
      </c>
      <c r="D176">
        <f t="shared" si="32"/>
        <v>5536.91</v>
      </c>
      <c r="E176">
        <f t="shared" si="32"/>
        <v>4187.5300000000007</v>
      </c>
      <c r="F176">
        <f t="shared" si="32"/>
        <v>3120.11</v>
      </c>
      <c r="G176">
        <f t="shared" si="32"/>
        <v>2322.9900000000002</v>
      </c>
      <c r="H176">
        <f t="shared" si="32"/>
        <v>1775.5</v>
      </c>
      <c r="I176" s="26">
        <v>4727.6000000000004</v>
      </c>
      <c r="J176" s="26">
        <v>2885.32</v>
      </c>
      <c r="K176" s="26">
        <v>2182.54</v>
      </c>
      <c r="L176" s="26">
        <v>1654.13</v>
      </c>
      <c r="M176" s="26">
        <v>1253.45</v>
      </c>
      <c r="N176" s="26">
        <v>957.71</v>
      </c>
      <c r="O176" s="38"/>
      <c r="P176" s="38"/>
      <c r="Q176" s="38"/>
      <c r="R176" s="38"/>
      <c r="S176" s="38"/>
    </row>
    <row r="177" spans="1:19" ht="14" hidden="1" x14ac:dyDescent="0.15">
      <c r="A177" s="35">
        <v>40</v>
      </c>
      <c r="B177" s="36" t="s">
        <v>8</v>
      </c>
      <c r="C177">
        <f t="shared" si="32"/>
        <v>10272.460000000001</v>
      </c>
      <c r="D177">
        <f t="shared" si="32"/>
        <v>6406.1100000000006</v>
      </c>
      <c r="E177">
        <f t="shared" si="32"/>
        <v>4590.33</v>
      </c>
      <c r="F177">
        <f t="shared" si="32"/>
        <v>3467.26</v>
      </c>
      <c r="G177">
        <f t="shared" si="32"/>
        <v>2564.1400000000003</v>
      </c>
      <c r="H177">
        <f t="shared" si="32"/>
        <v>1956.76</v>
      </c>
      <c r="I177" s="26">
        <v>5354.06</v>
      </c>
      <c r="J177" s="26">
        <v>3338.4700000000003</v>
      </c>
      <c r="K177" s="26">
        <v>2391.8900000000003</v>
      </c>
      <c r="L177" s="26">
        <v>1838.5700000000002</v>
      </c>
      <c r="M177" s="26">
        <v>1383.3000000000002</v>
      </c>
      <c r="N177" s="26">
        <v>1055.76</v>
      </c>
      <c r="O177" s="38"/>
      <c r="P177" s="38"/>
      <c r="Q177" s="38"/>
      <c r="R177" s="38"/>
      <c r="S177" s="38"/>
    </row>
    <row r="178" spans="1:19" ht="14" hidden="1" x14ac:dyDescent="0.15">
      <c r="A178" s="35">
        <v>45</v>
      </c>
      <c r="B178" s="36" t="s">
        <v>9</v>
      </c>
      <c r="C178">
        <f t="shared" si="32"/>
        <v>11468.140000000001</v>
      </c>
      <c r="D178">
        <f t="shared" si="32"/>
        <v>7157.1200000000008</v>
      </c>
      <c r="E178">
        <f t="shared" si="32"/>
        <v>5131.9900000000007</v>
      </c>
      <c r="F178">
        <f t="shared" si="32"/>
        <v>3875.36</v>
      </c>
      <c r="G178">
        <f t="shared" si="32"/>
        <v>2863.59</v>
      </c>
      <c r="H178">
        <f t="shared" si="32"/>
        <v>2188.9</v>
      </c>
      <c r="I178" s="26">
        <v>5977.34</v>
      </c>
      <c r="J178" s="26">
        <v>3730.1400000000003</v>
      </c>
      <c r="K178" s="26">
        <v>2673.85</v>
      </c>
      <c r="L178" s="26">
        <v>2055.34</v>
      </c>
      <c r="M178" s="26">
        <v>1545.48</v>
      </c>
      <c r="N178" s="26">
        <v>1180.8400000000001</v>
      </c>
      <c r="O178" s="38"/>
      <c r="P178" s="38"/>
      <c r="Q178" s="38"/>
      <c r="R178" s="38"/>
      <c r="S178" s="38"/>
    </row>
    <row r="179" spans="1:19" ht="14" hidden="1" x14ac:dyDescent="0.15">
      <c r="A179" s="35">
        <v>50</v>
      </c>
      <c r="B179" s="36" t="s">
        <v>10</v>
      </c>
      <c r="C179">
        <f t="shared" si="32"/>
        <v>15138.92</v>
      </c>
      <c r="D179">
        <f t="shared" si="32"/>
        <v>9354.5</v>
      </c>
      <c r="E179">
        <f t="shared" si="32"/>
        <v>6764.39</v>
      </c>
      <c r="F179">
        <f t="shared" si="32"/>
        <v>5087.47</v>
      </c>
      <c r="G179">
        <f t="shared" si="32"/>
        <v>4082.0600000000004</v>
      </c>
      <c r="H179">
        <f t="shared" si="32"/>
        <v>3123.82</v>
      </c>
      <c r="I179" s="26">
        <v>7890.64</v>
      </c>
      <c r="J179" s="26">
        <v>4875.47</v>
      </c>
      <c r="K179" s="26">
        <v>3525.5600000000004</v>
      </c>
      <c r="L179" s="26">
        <v>2698.23</v>
      </c>
      <c r="M179" s="26">
        <v>2203.21</v>
      </c>
      <c r="N179" s="26">
        <v>1685.93</v>
      </c>
      <c r="O179" s="38"/>
      <c r="P179" s="38"/>
      <c r="Q179" s="38"/>
      <c r="R179" s="38"/>
      <c r="S179" s="38"/>
    </row>
    <row r="180" spans="1:19" ht="14" hidden="1" x14ac:dyDescent="0.15">
      <c r="A180" s="35">
        <v>55</v>
      </c>
      <c r="B180" s="36" t="s">
        <v>11</v>
      </c>
      <c r="C180">
        <f t="shared" si="32"/>
        <v>16101.93</v>
      </c>
      <c r="D180">
        <f t="shared" si="32"/>
        <v>9953.4</v>
      </c>
      <c r="E180">
        <f t="shared" si="32"/>
        <v>7194.75</v>
      </c>
      <c r="F180">
        <f t="shared" si="32"/>
        <v>5413.42</v>
      </c>
      <c r="G180">
        <f t="shared" si="32"/>
        <v>4344.9400000000005</v>
      </c>
      <c r="H180">
        <f t="shared" si="32"/>
        <v>3321.51</v>
      </c>
      <c r="I180" s="26">
        <v>8392.5500000000011</v>
      </c>
      <c r="J180" s="26">
        <v>5187.6400000000003</v>
      </c>
      <c r="K180" s="26">
        <v>3749.75</v>
      </c>
      <c r="L180" s="26">
        <v>2871.01</v>
      </c>
      <c r="M180" s="26">
        <v>2344.7200000000003</v>
      </c>
      <c r="N180" s="26">
        <v>1792.46</v>
      </c>
      <c r="O180" s="38"/>
      <c r="P180" s="38"/>
      <c r="Q180" s="38"/>
      <c r="R180" s="38"/>
      <c r="S180" s="38"/>
    </row>
    <row r="181" spans="1:19" ht="14" hidden="1" x14ac:dyDescent="0.15">
      <c r="A181" s="35">
        <v>60</v>
      </c>
      <c r="B181" s="36"/>
      <c r="C181">
        <f t="shared" si="32"/>
        <v>17088.260000000002</v>
      </c>
      <c r="D181">
        <f t="shared" si="32"/>
        <v>10833.2</v>
      </c>
      <c r="E181">
        <f t="shared" si="32"/>
        <v>7816.4400000000005</v>
      </c>
      <c r="F181">
        <f t="shared" si="32"/>
        <v>6160.1900000000005</v>
      </c>
      <c r="G181">
        <f t="shared" si="32"/>
        <v>5166.97</v>
      </c>
      <c r="H181">
        <f t="shared" si="32"/>
        <v>4147.25</v>
      </c>
      <c r="I181" s="26">
        <v>8907.18</v>
      </c>
      <c r="J181" s="26">
        <v>5646.62</v>
      </c>
      <c r="K181" s="26">
        <v>4073.5800000000004</v>
      </c>
      <c r="L181" s="26">
        <v>3266.92</v>
      </c>
      <c r="M181" s="26">
        <v>2788.86</v>
      </c>
      <c r="N181" s="26">
        <v>2238.19</v>
      </c>
      <c r="O181" s="38"/>
      <c r="P181" s="38"/>
      <c r="Q181" s="38"/>
      <c r="R181" s="38"/>
      <c r="S181" s="38"/>
    </row>
    <row r="182" spans="1:19" ht="14" hidden="1" x14ac:dyDescent="0.15">
      <c r="A182" s="35">
        <v>61</v>
      </c>
      <c r="B182" s="36"/>
      <c r="C182">
        <f t="shared" si="32"/>
        <v>18353.900000000001</v>
      </c>
      <c r="D182">
        <f t="shared" si="32"/>
        <v>11644.1</v>
      </c>
      <c r="E182">
        <f t="shared" si="32"/>
        <v>8390.9600000000009</v>
      </c>
      <c r="F182">
        <f t="shared" si="32"/>
        <v>6618.64</v>
      </c>
      <c r="G182">
        <f t="shared" si="32"/>
        <v>5551.22</v>
      </c>
      <c r="H182">
        <f t="shared" si="32"/>
        <v>4455.71</v>
      </c>
      <c r="I182" s="26">
        <v>9566.5</v>
      </c>
      <c r="J182" s="26">
        <v>6069.0300000000007</v>
      </c>
      <c r="K182" s="26">
        <v>4373.5600000000004</v>
      </c>
      <c r="L182" s="26">
        <v>3510.19</v>
      </c>
      <c r="M182" s="26">
        <v>2996.09</v>
      </c>
      <c r="N182" s="26">
        <v>2405.1400000000003</v>
      </c>
      <c r="O182" s="38"/>
      <c r="P182" s="38"/>
      <c r="Q182" s="38"/>
      <c r="R182" s="38"/>
      <c r="S182" s="38"/>
    </row>
    <row r="183" spans="1:19" ht="14" hidden="1" x14ac:dyDescent="0.15">
      <c r="A183" s="35">
        <v>62</v>
      </c>
      <c r="B183" s="36"/>
      <c r="C183">
        <f t="shared" si="32"/>
        <v>20084.350000000002</v>
      </c>
      <c r="D183">
        <f t="shared" si="32"/>
        <v>12743.85</v>
      </c>
      <c r="E183">
        <f t="shared" si="32"/>
        <v>9191.26</v>
      </c>
      <c r="F183">
        <f t="shared" si="32"/>
        <v>7245.63</v>
      </c>
      <c r="G183">
        <f t="shared" si="32"/>
        <v>6076.9800000000005</v>
      </c>
      <c r="H183">
        <f t="shared" si="32"/>
        <v>4881.3</v>
      </c>
      <c r="I183" s="26">
        <v>10468.560000000001</v>
      </c>
      <c r="J183" s="26">
        <v>6641.96</v>
      </c>
      <c r="K183" s="26">
        <v>4790.67</v>
      </c>
      <c r="L183" s="26">
        <v>3842.5</v>
      </c>
      <c r="M183" s="26">
        <v>3279.6400000000003</v>
      </c>
      <c r="N183" s="26">
        <v>2634.63</v>
      </c>
      <c r="O183" s="38"/>
      <c r="P183" s="38"/>
      <c r="Q183" s="38"/>
      <c r="R183" s="38"/>
      <c r="S183" s="38"/>
    </row>
    <row r="184" spans="1:19" ht="14" hidden="1" x14ac:dyDescent="0.15">
      <c r="A184" s="35">
        <v>63</v>
      </c>
      <c r="B184" s="36"/>
      <c r="C184">
        <f t="shared" si="32"/>
        <v>21343.63</v>
      </c>
      <c r="D184">
        <f t="shared" si="32"/>
        <v>13547.86</v>
      </c>
      <c r="E184">
        <f t="shared" si="32"/>
        <v>9771.08</v>
      </c>
      <c r="F184">
        <f t="shared" si="32"/>
        <v>7702.4900000000007</v>
      </c>
      <c r="G184">
        <f t="shared" si="32"/>
        <v>6461.2300000000005</v>
      </c>
      <c r="H184">
        <f t="shared" si="32"/>
        <v>5192.41</v>
      </c>
      <c r="I184" s="26">
        <v>11125.230000000001</v>
      </c>
      <c r="J184" s="26">
        <v>7061.1900000000005</v>
      </c>
      <c r="K184" s="26">
        <v>5092.7700000000004</v>
      </c>
      <c r="L184" s="26">
        <v>4084.71</v>
      </c>
      <c r="M184" s="26">
        <v>3487.9300000000003</v>
      </c>
      <c r="N184" s="26">
        <v>2802.11</v>
      </c>
      <c r="O184" s="38"/>
      <c r="P184" s="38"/>
      <c r="Q184" s="38"/>
      <c r="R184" s="38"/>
      <c r="S184" s="38"/>
    </row>
    <row r="185" spans="1:19" ht="14" hidden="1" x14ac:dyDescent="0.15">
      <c r="A185" s="35">
        <v>64</v>
      </c>
      <c r="B185" s="36"/>
      <c r="C185">
        <f t="shared" si="32"/>
        <v>23079.91</v>
      </c>
      <c r="D185">
        <f t="shared" si="32"/>
        <v>14654.5</v>
      </c>
      <c r="E185">
        <f t="shared" si="32"/>
        <v>10571.91</v>
      </c>
      <c r="F185">
        <f t="shared" si="32"/>
        <v>8333.19</v>
      </c>
      <c r="G185">
        <f t="shared" si="32"/>
        <v>6988.05</v>
      </c>
      <c r="H185">
        <f t="shared" si="32"/>
        <v>5616.41</v>
      </c>
      <c r="I185" s="26">
        <v>12029.94</v>
      </c>
      <c r="J185" s="26">
        <v>7638.3600000000006</v>
      </c>
      <c r="K185" s="26">
        <v>5509.88</v>
      </c>
      <c r="L185" s="26">
        <v>4419.67</v>
      </c>
      <c r="M185" s="26">
        <v>3772.54</v>
      </c>
      <c r="N185" s="26">
        <v>3031.07</v>
      </c>
      <c r="O185" s="38"/>
      <c r="P185" s="38"/>
      <c r="Q185" s="38"/>
      <c r="R185" s="38"/>
      <c r="S185" s="38"/>
    </row>
    <row r="186" spans="1:19" ht="14" hidden="1" x14ac:dyDescent="0.15">
      <c r="A186" s="35">
        <v>65</v>
      </c>
      <c r="B186" s="36"/>
      <c r="C186">
        <f t="shared" si="32"/>
        <v>24185.49</v>
      </c>
      <c r="D186">
        <f t="shared" si="32"/>
        <v>19152.61</v>
      </c>
      <c r="E186">
        <f t="shared" si="32"/>
        <v>13785.300000000001</v>
      </c>
      <c r="F186">
        <f t="shared" si="32"/>
        <v>10533.75</v>
      </c>
      <c r="G186">
        <f t="shared" si="32"/>
        <v>9316.8700000000008</v>
      </c>
      <c r="H186">
        <f t="shared" si="32"/>
        <v>7913.96</v>
      </c>
      <c r="I186" s="26">
        <v>12606.050000000001</v>
      </c>
      <c r="J186" s="26">
        <v>9982.5500000000011</v>
      </c>
      <c r="K186" s="26">
        <v>7185.21</v>
      </c>
      <c r="L186" s="26">
        <v>5587.26</v>
      </c>
      <c r="M186" s="26">
        <v>5029.7</v>
      </c>
      <c r="N186" s="26">
        <v>4271.8</v>
      </c>
      <c r="O186" s="38"/>
      <c r="P186" s="38"/>
      <c r="Q186" s="38"/>
      <c r="R186" s="38"/>
      <c r="S186" s="38"/>
    </row>
    <row r="187" spans="1:19" ht="14" hidden="1" x14ac:dyDescent="0.15">
      <c r="A187" s="35">
        <v>66</v>
      </c>
      <c r="B187" s="36"/>
      <c r="C187">
        <f t="shared" si="32"/>
        <v>25284.710000000003</v>
      </c>
      <c r="D187">
        <f t="shared" si="32"/>
        <v>22253.11</v>
      </c>
      <c r="E187">
        <f t="shared" si="32"/>
        <v>16015.01</v>
      </c>
      <c r="F187">
        <f t="shared" si="32"/>
        <v>12237.7</v>
      </c>
      <c r="G187">
        <f t="shared" si="32"/>
        <v>10825.78</v>
      </c>
      <c r="H187">
        <f t="shared" si="32"/>
        <v>9194.9700000000012</v>
      </c>
      <c r="I187" s="26">
        <v>13179.51</v>
      </c>
      <c r="J187" s="26">
        <v>11599.050000000001</v>
      </c>
      <c r="K187" s="26">
        <v>8347.5</v>
      </c>
      <c r="L187" s="26">
        <v>6489.85</v>
      </c>
      <c r="M187" s="26">
        <v>5844.31</v>
      </c>
      <c r="N187" s="26">
        <v>4963.9800000000005</v>
      </c>
      <c r="O187" s="38"/>
      <c r="P187" s="38"/>
      <c r="Q187" s="38"/>
      <c r="R187" s="38"/>
      <c r="S187" s="38"/>
    </row>
    <row r="188" spans="1:19" ht="14" hidden="1" x14ac:dyDescent="0.15">
      <c r="A188" s="35">
        <v>67</v>
      </c>
      <c r="B188" s="36"/>
      <c r="C188">
        <f t="shared" si="32"/>
        <v>27607.170000000002</v>
      </c>
      <c r="D188">
        <f t="shared" si="32"/>
        <v>24302.09</v>
      </c>
      <c r="E188">
        <f t="shared" si="32"/>
        <v>17490</v>
      </c>
      <c r="F188">
        <f t="shared" si="32"/>
        <v>13365.54</v>
      </c>
      <c r="G188">
        <f t="shared" si="32"/>
        <v>11825.890000000001</v>
      </c>
      <c r="H188">
        <f t="shared" si="32"/>
        <v>10042.970000000001</v>
      </c>
      <c r="I188" s="26">
        <v>14390.03</v>
      </c>
      <c r="J188" s="26">
        <v>12667</v>
      </c>
      <c r="K188" s="26">
        <v>9116.5300000000007</v>
      </c>
      <c r="L188" s="26">
        <v>7088.22</v>
      </c>
      <c r="M188" s="26">
        <v>6383.85</v>
      </c>
      <c r="N188" s="26">
        <v>5421.37</v>
      </c>
      <c r="O188" s="38"/>
      <c r="P188" s="38"/>
      <c r="Q188" s="38"/>
      <c r="R188" s="38"/>
      <c r="S188" s="38"/>
    </row>
    <row r="189" spans="1:19" ht="14" hidden="1" x14ac:dyDescent="0.15">
      <c r="A189" s="35">
        <v>68</v>
      </c>
      <c r="B189" s="36"/>
      <c r="C189">
        <f t="shared" si="32"/>
        <v>30558.210000000003</v>
      </c>
      <c r="D189">
        <f t="shared" si="32"/>
        <v>26908.63</v>
      </c>
      <c r="E189">
        <f t="shared" si="32"/>
        <v>19367.260000000002</v>
      </c>
      <c r="F189">
        <f t="shared" si="32"/>
        <v>14801.310000000001</v>
      </c>
      <c r="G189">
        <f t="shared" si="32"/>
        <v>13095.77</v>
      </c>
      <c r="H189">
        <f t="shared" si="32"/>
        <v>11117.810000000001</v>
      </c>
      <c r="I189" s="26">
        <v>15928.62</v>
      </c>
      <c r="J189" s="26">
        <v>14025.92</v>
      </c>
      <c r="K189" s="26">
        <v>10094.91</v>
      </c>
      <c r="L189" s="26">
        <v>7849.8300000000008</v>
      </c>
      <c r="M189" s="26">
        <v>7069.14</v>
      </c>
      <c r="N189" s="26">
        <v>6001.72</v>
      </c>
      <c r="O189" s="38"/>
      <c r="P189" s="38"/>
      <c r="Q189" s="38"/>
      <c r="R189" s="38"/>
      <c r="S189" s="38"/>
    </row>
    <row r="190" spans="1:19" ht="14" hidden="1" x14ac:dyDescent="0.15">
      <c r="A190" s="35">
        <v>69</v>
      </c>
      <c r="B190" s="36"/>
      <c r="C190">
        <f t="shared" si="32"/>
        <v>33612.07</v>
      </c>
      <c r="D190">
        <f t="shared" si="32"/>
        <v>29603.68</v>
      </c>
      <c r="E190">
        <f t="shared" si="32"/>
        <v>21306</v>
      </c>
      <c r="F190">
        <f t="shared" si="32"/>
        <v>16284.78</v>
      </c>
      <c r="G190">
        <f t="shared" si="32"/>
        <v>14405.400000000001</v>
      </c>
      <c r="H190">
        <f t="shared" si="32"/>
        <v>12235.050000000001</v>
      </c>
      <c r="I190" s="26">
        <v>17519.68</v>
      </c>
      <c r="J190" s="26">
        <v>15430.42</v>
      </c>
      <c r="K190" s="26">
        <v>11105.62</v>
      </c>
      <c r="L190" s="26">
        <v>8636.35</v>
      </c>
      <c r="M190" s="26">
        <v>7776.1600000000008</v>
      </c>
      <c r="N190" s="26">
        <v>6604.8600000000006</v>
      </c>
      <c r="O190" s="38"/>
      <c r="P190" s="38"/>
      <c r="Q190" s="38"/>
      <c r="R190" s="38"/>
      <c r="S190" s="38"/>
    </row>
    <row r="191" spans="1:19" ht="14" hidden="1" x14ac:dyDescent="0.15">
      <c r="A191" s="35">
        <v>70</v>
      </c>
      <c r="B191" s="36"/>
      <c r="C191">
        <f t="shared" si="32"/>
        <v>39777.03</v>
      </c>
      <c r="D191">
        <f t="shared" si="32"/>
        <v>36431.67</v>
      </c>
      <c r="E191">
        <f t="shared" si="32"/>
        <v>25941.38</v>
      </c>
      <c r="F191">
        <f t="shared" si="32"/>
        <v>19163.740000000002</v>
      </c>
      <c r="G191">
        <f t="shared" si="32"/>
        <v>16785.63</v>
      </c>
      <c r="H191">
        <f t="shared" si="32"/>
        <v>14386.85</v>
      </c>
      <c r="I191" s="26">
        <v>20733.600000000002</v>
      </c>
      <c r="J191" s="26">
        <v>18989.900000000001</v>
      </c>
      <c r="K191" s="26">
        <v>13521.36</v>
      </c>
      <c r="L191" s="26">
        <v>10163.810000000001</v>
      </c>
      <c r="M191" s="26">
        <v>9061.94</v>
      </c>
      <c r="N191" s="26">
        <v>7766.6200000000008</v>
      </c>
      <c r="O191" s="38"/>
      <c r="P191" s="38"/>
      <c r="Q191" s="38"/>
      <c r="R191" s="38"/>
      <c r="S191" s="38"/>
    </row>
    <row r="192" spans="1:19" ht="14" hidden="1" x14ac:dyDescent="0.15">
      <c r="A192" s="35">
        <v>71</v>
      </c>
      <c r="B192" s="36"/>
      <c r="C192">
        <f t="shared" si="32"/>
        <v>41333.11</v>
      </c>
      <c r="D192">
        <f t="shared" si="32"/>
        <v>37858.959999999999</v>
      </c>
      <c r="E192">
        <f t="shared" si="32"/>
        <v>26958.98</v>
      </c>
      <c r="F192">
        <f t="shared" si="32"/>
        <v>19915.280000000002</v>
      </c>
      <c r="G192">
        <f t="shared" si="32"/>
        <v>17442.830000000002</v>
      </c>
      <c r="H192">
        <f t="shared" si="32"/>
        <v>14950.77</v>
      </c>
      <c r="I192" s="26">
        <v>21544.5</v>
      </c>
      <c r="J192" s="26">
        <v>19733.490000000002</v>
      </c>
      <c r="K192" s="26">
        <v>14052.42</v>
      </c>
      <c r="L192" s="26">
        <v>10562.9</v>
      </c>
      <c r="M192" s="26">
        <v>9416.51</v>
      </c>
      <c r="N192" s="26">
        <v>8070.84</v>
      </c>
      <c r="O192" s="38"/>
      <c r="P192" s="38"/>
      <c r="Q192" s="38"/>
      <c r="R192" s="38"/>
      <c r="S192" s="38"/>
    </row>
    <row r="193" spans="1:21" ht="14" hidden="1" x14ac:dyDescent="0.15">
      <c r="A193" s="35">
        <v>72</v>
      </c>
      <c r="B193" s="36"/>
      <c r="C193">
        <f t="shared" si="32"/>
        <v>42499.11</v>
      </c>
      <c r="D193">
        <f t="shared" si="32"/>
        <v>38931.68</v>
      </c>
      <c r="E193">
        <f t="shared" si="32"/>
        <v>27722.710000000003</v>
      </c>
      <c r="F193">
        <f t="shared" si="32"/>
        <v>20481.32</v>
      </c>
      <c r="G193">
        <f t="shared" si="32"/>
        <v>17935.73</v>
      </c>
      <c r="H193">
        <f t="shared" si="32"/>
        <v>15375.300000000001</v>
      </c>
      <c r="I193" s="26">
        <v>22152.41</v>
      </c>
      <c r="J193" s="26">
        <v>20293.170000000002</v>
      </c>
      <c r="K193" s="26">
        <v>14449.92</v>
      </c>
      <c r="L193" s="26">
        <v>10862.880000000001</v>
      </c>
      <c r="M193" s="26">
        <v>9682.57</v>
      </c>
      <c r="N193" s="26">
        <v>8300.33</v>
      </c>
      <c r="O193" s="38"/>
      <c r="P193" s="38"/>
      <c r="Q193" s="38"/>
      <c r="R193" s="38"/>
      <c r="S193" s="38"/>
    </row>
    <row r="194" spans="1:21" ht="14" hidden="1" x14ac:dyDescent="0.15">
      <c r="A194" s="35">
        <v>73</v>
      </c>
      <c r="B194" s="36"/>
      <c r="C194">
        <f t="shared" si="32"/>
        <v>44057.310000000005</v>
      </c>
      <c r="D194">
        <f t="shared" si="32"/>
        <v>40364.270000000004</v>
      </c>
      <c r="E194">
        <f t="shared" si="32"/>
        <v>28740.84</v>
      </c>
      <c r="F194">
        <f t="shared" si="32"/>
        <v>21234.98</v>
      </c>
      <c r="G194">
        <f t="shared" si="32"/>
        <v>18593.990000000002</v>
      </c>
      <c r="H194">
        <f t="shared" si="32"/>
        <v>15941.34</v>
      </c>
      <c r="I194" s="26">
        <v>22964.9</v>
      </c>
      <c r="J194" s="26">
        <v>21039.41</v>
      </c>
      <c r="K194" s="26">
        <v>14980.980000000001</v>
      </c>
      <c r="L194" s="26">
        <v>11261.970000000001</v>
      </c>
      <c r="M194" s="26">
        <v>10038.200000000001</v>
      </c>
      <c r="N194" s="26">
        <v>8605.61</v>
      </c>
      <c r="O194" s="38"/>
      <c r="P194" s="38"/>
      <c r="Q194" s="38"/>
      <c r="R194" s="38"/>
      <c r="S194" s="38"/>
    </row>
    <row r="195" spans="1:21" ht="14" hidden="1" x14ac:dyDescent="0.15">
      <c r="A195" s="35">
        <v>74</v>
      </c>
      <c r="B195" s="36"/>
      <c r="C195">
        <f t="shared" si="32"/>
        <v>44836.94</v>
      </c>
      <c r="D195">
        <f t="shared" si="32"/>
        <v>41077.120000000003</v>
      </c>
      <c r="E195">
        <f t="shared" si="32"/>
        <v>29246.99</v>
      </c>
      <c r="F195">
        <f t="shared" si="32"/>
        <v>21610.22</v>
      </c>
      <c r="G195">
        <f t="shared" si="32"/>
        <v>18924.18</v>
      </c>
      <c r="H195">
        <f t="shared" si="32"/>
        <v>16222.77</v>
      </c>
      <c r="I195" s="26">
        <v>23370.880000000001</v>
      </c>
      <c r="J195" s="26">
        <v>21410.940000000002</v>
      </c>
      <c r="K195" s="26">
        <v>15244.92</v>
      </c>
      <c r="L195" s="26">
        <v>11461.25</v>
      </c>
      <c r="M195" s="26">
        <v>10216.280000000001</v>
      </c>
      <c r="N195" s="26">
        <v>8757.19</v>
      </c>
      <c r="O195" s="38"/>
      <c r="P195" s="38"/>
      <c r="Q195" s="38"/>
      <c r="R195" s="38"/>
      <c r="S195" s="38"/>
    </row>
    <row r="196" spans="1:21" ht="14" hidden="1" x14ac:dyDescent="0.15">
      <c r="A196" s="35">
        <v>75</v>
      </c>
      <c r="B196" s="36" t="s">
        <v>12</v>
      </c>
      <c r="C196">
        <f t="shared" si="32"/>
        <v>46784.160000000003</v>
      </c>
      <c r="D196">
        <f t="shared" si="32"/>
        <v>42862.69</v>
      </c>
      <c r="E196">
        <f t="shared" si="32"/>
        <v>30520.050000000003</v>
      </c>
      <c r="F196">
        <f t="shared" si="32"/>
        <v>22547.79</v>
      </c>
      <c r="G196">
        <f t="shared" si="32"/>
        <v>19746.740000000002</v>
      </c>
      <c r="H196">
        <f t="shared" si="32"/>
        <v>16928.2</v>
      </c>
      <c r="I196" s="26">
        <v>24385.300000000003</v>
      </c>
      <c r="J196" s="26">
        <v>22342.15</v>
      </c>
      <c r="K196" s="26">
        <v>15908.480000000001</v>
      </c>
      <c r="L196" s="26">
        <v>11958.92</v>
      </c>
      <c r="M196" s="26">
        <v>10660.95</v>
      </c>
      <c r="N196" s="26">
        <v>9138.7900000000009</v>
      </c>
      <c r="O196" s="38"/>
      <c r="P196" s="38"/>
      <c r="Q196" s="38"/>
      <c r="R196" s="38"/>
      <c r="S196" s="38"/>
    </row>
    <row r="197" spans="1:21" ht="14" hidden="1" x14ac:dyDescent="0.15">
      <c r="A197" s="35">
        <v>1</v>
      </c>
      <c r="B197" s="36" t="s">
        <v>13</v>
      </c>
      <c r="C197">
        <f t="shared" si="32"/>
        <v>2497.36</v>
      </c>
      <c r="D197">
        <f t="shared" si="32"/>
        <v>1563.5</v>
      </c>
      <c r="E197">
        <f t="shared" si="32"/>
        <v>1166</v>
      </c>
      <c r="F197">
        <f t="shared" si="32"/>
        <v>912.13</v>
      </c>
      <c r="G197">
        <f t="shared" si="32"/>
        <v>745.71</v>
      </c>
      <c r="H197">
        <f t="shared" si="32"/>
        <v>554.91000000000008</v>
      </c>
      <c r="I197" s="24">
        <v>1301.68</v>
      </c>
      <c r="J197" s="24">
        <v>814.61</v>
      </c>
      <c r="K197" s="24">
        <v>606.85</v>
      </c>
      <c r="L197" s="24">
        <v>483.36</v>
      </c>
      <c r="M197" s="24">
        <v>401.74</v>
      </c>
      <c r="N197" s="24">
        <v>298.39000000000004</v>
      </c>
      <c r="O197" s="38"/>
      <c r="P197" s="38"/>
      <c r="Q197" s="38"/>
      <c r="R197" s="38"/>
      <c r="S197" s="38"/>
    </row>
    <row r="198" spans="1:21" ht="14" hidden="1" x14ac:dyDescent="0.15">
      <c r="A198" s="35">
        <v>2</v>
      </c>
      <c r="B198" s="36" t="s">
        <v>1</v>
      </c>
      <c r="C198">
        <f t="shared" si="32"/>
        <v>3924.1200000000003</v>
      </c>
      <c r="D198">
        <f t="shared" si="32"/>
        <v>2487.29</v>
      </c>
      <c r="E198">
        <f t="shared" si="32"/>
        <v>1850.76</v>
      </c>
      <c r="F198">
        <f t="shared" si="32"/>
        <v>1446.3700000000001</v>
      </c>
      <c r="G198">
        <f t="shared" si="32"/>
        <v>1187.2</v>
      </c>
      <c r="H198">
        <f t="shared" si="32"/>
        <v>881.3900000000001</v>
      </c>
      <c r="I198" s="26">
        <v>2044.74</v>
      </c>
      <c r="J198" s="26">
        <v>1295.8500000000001</v>
      </c>
      <c r="K198" s="26">
        <v>964.07</v>
      </c>
      <c r="L198" s="26">
        <v>765.85</v>
      </c>
      <c r="M198" s="26">
        <v>640.24</v>
      </c>
      <c r="N198" s="26">
        <v>474.35</v>
      </c>
      <c r="O198" s="38"/>
      <c r="P198" s="38"/>
      <c r="Q198" s="38"/>
      <c r="R198" s="38"/>
      <c r="S198" s="38"/>
    </row>
    <row r="199" spans="1:21" ht="14" hidden="1" x14ac:dyDescent="0.15">
      <c r="A199" s="35">
        <v>3</v>
      </c>
      <c r="B199" s="36" t="s">
        <v>14</v>
      </c>
      <c r="C199">
        <f t="shared" si="32"/>
        <v>5712.87</v>
      </c>
      <c r="D199">
        <f t="shared" si="32"/>
        <v>3642.1600000000003</v>
      </c>
      <c r="E199">
        <f t="shared" si="32"/>
        <v>2709.8900000000003</v>
      </c>
      <c r="F199">
        <f t="shared" si="32"/>
        <v>2118.4100000000003</v>
      </c>
      <c r="G199">
        <f t="shared" si="32"/>
        <v>1738.93</v>
      </c>
      <c r="H199">
        <f t="shared" si="32"/>
        <v>1288.96</v>
      </c>
      <c r="I199" s="26">
        <v>2977.54</v>
      </c>
      <c r="J199" s="26">
        <v>1897.93</v>
      </c>
      <c r="K199" s="26">
        <v>1412.45</v>
      </c>
      <c r="L199" s="26">
        <v>1123.0700000000002</v>
      </c>
      <c r="M199" s="26">
        <v>938.1</v>
      </c>
      <c r="N199" s="26">
        <v>694.83</v>
      </c>
      <c r="O199" s="38"/>
      <c r="P199" s="38"/>
      <c r="Q199" s="38"/>
      <c r="R199" s="38"/>
      <c r="S199" s="38"/>
    </row>
    <row r="200" spans="1:21" hidden="1" x14ac:dyDescent="0.15">
      <c r="A200" s="35">
        <v>1</v>
      </c>
      <c r="B200" s="36" t="s">
        <v>3</v>
      </c>
      <c r="C200" s="39">
        <v>0</v>
      </c>
      <c r="D200" s="39">
        <v>0</v>
      </c>
      <c r="E200" s="39">
        <v>0</v>
      </c>
      <c r="F200" s="39">
        <v>137.07</v>
      </c>
      <c r="G200" s="39">
        <v>137.07</v>
      </c>
      <c r="H200" s="40">
        <v>137.07</v>
      </c>
    </row>
    <row r="201" spans="1:21" ht="14" hidden="1" thickBot="1" x14ac:dyDescent="0.2">
      <c r="A201" s="42">
        <v>1</v>
      </c>
      <c r="B201" s="43" t="s">
        <v>2</v>
      </c>
      <c r="C201" s="44">
        <v>0</v>
      </c>
      <c r="D201" s="44">
        <v>0</v>
      </c>
      <c r="E201" s="44">
        <v>0</v>
      </c>
      <c r="F201" s="44">
        <v>0</v>
      </c>
      <c r="G201" s="44">
        <v>0</v>
      </c>
      <c r="H201" s="45">
        <v>0</v>
      </c>
    </row>
    <row r="202" spans="1:21" ht="14" hidden="1" thickBot="1" x14ac:dyDescent="0.2"/>
    <row r="203" spans="1:21" ht="18" hidden="1" x14ac:dyDescent="0.2">
      <c r="A203" s="284" t="s">
        <v>51</v>
      </c>
      <c r="B203" s="285"/>
      <c r="C203" s="285"/>
      <c r="D203" s="285"/>
      <c r="E203" s="285"/>
      <c r="F203" s="285"/>
      <c r="G203" s="285"/>
      <c r="H203" s="286"/>
    </row>
    <row r="204" spans="1:21" ht="18" hidden="1" x14ac:dyDescent="0.2">
      <c r="A204" s="287" t="s">
        <v>27</v>
      </c>
      <c r="B204" s="288"/>
      <c r="C204" s="288"/>
      <c r="D204" s="288"/>
      <c r="E204" s="288"/>
      <c r="F204" s="288"/>
      <c r="G204" s="288"/>
      <c r="H204" s="289"/>
    </row>
    <row r="205" spans="1:21" hidden="1" x14ac:dyDescent="0.15">
      <c r="A205" s="290" t="s">
        <v>0</v>
      </c>
      <c r="B205" s="291"/>
      <c r="C205" s="291"/>
      <c r="D205" s="291"/>
      <c r="E205" s="291"/>
      <c r="F205" s="291"/>
      <c r="G205" s="291"/>
      <c r="H205" s="32"/>
    </row>
    <row r="206" spans="1:21" hidden="1" x14ac:dyDescent="0.15">
      <c r="A206" s="35" t="s">
        <v>4</v>
      </c>
      <c r="B206" s="20" t="s">
        <v>4</v>
      </c>
      <c r="C206" s="29" t="s">
        <v>52</v>
      </c>
      <c r="D206" s="29" t="s">
        <v>53</v>
      </c>
      <c r="E206" s="29" t="s">
        <v>54</v>
      </c>
      <c r="F206" s="29" t="s">
        <v>55</v>
      </c>
      <c r="G206" s="29" t="s">
        <v>56</v>
      </c>
      <c r="H206" s="32" t="s">
        <v>57</v>
      </c>
    </row>
    <row r="207" spans="1:21" ht="14" hidden="1" x14ac:dyDescent="0.15">
      <c r="A207" s="35">
        <v>18</v>
      </c>
      <c r="B207" s="36" t="s">
        <v>157</v>
      </c>
      <c r="C207" s="114">
        <v>10293</v>
      </c>
      <c r="D207" s="114">
        <v>6259</v>
      </c>
      <c r="E207" s="114">
        <v>4385</v>
      </c>
      <c r="F207" s="114">
        <v>3107</v>
      </c>
      <c r="G207" s="114">
        <v>2141</v>
      </c>
      <c r="H207" s="114">
        <v>1632</v>
      </c>
      <c r="I207" s="25">
        <v>5364</v>
      </c>
      <c r="J207" s="26">
        <v>3261</v>
      </c>
      <c r="K207" s="26">
        <v>2284</v>
      </c>
      <c r="L207" s="26">
        <v>1647</v>
      </c>
      <c r="M207" s="26">
        <v>1155</v>
      </c>
      <c r="N207" s="26">
        <v>880</v>
      </c>
      <c r="O207" s="38"/>
      <c r="P207" s="38" t="b">
        <v>1</v>
      </c>
      <c r="Q207" s="38" t="b">
        <v>1</v>
      </c>
      <c r="R207" s="38" t="b">
        <v>1</v>
      </c>
      <c r="S207" s="38" t="b">
        <v>1</v>
      </c>
      <c r="T207" s="33" t="b">
        <v>1</v>
      </c>
      <c r="U207" s="33" t="b">
        <v>1</v>
      </c>
    </row>
    <row r="208" spans="1:21" ht="14" hidden="1" x14ac:dyDescent="0.15">
      <c r="A208" s="35">
        <v>25</v>
      </c>
      <c r="B208" s="36" t="s">
        <v>5</v>
      </c>
      <c r="C208" s="114">
        <v>10801</v>
      </c>
      <c r="D208" s="114">
        <v>6568</v>
      </c>
      <c r="E208" s="114">
        <v>4847</v>
      </c>
      <c r="F208" s="114">
        <v>3440</v>
      </c>
      <c r="G208" s="114">
        <v>2373</v>
      </c>
      <c r="H208" s="114">
        <v>1807</v>
      </c>
      <c r="I208" s="25">
        <v>5630</v>
      </c>
      <c r="J208" s="26">
        <v>3423</v>
      </c>
      <c r="K208" s="26">
        <v>2526</v>
      </c>
      <c r="L208" s="26">
        <v>1823</v>
      </c>
      <c r="M208" s="26">
        <v>1281</v>
      </c>
      <c r="N208" s="26">
        <v>974</v>
      </c>
      <c r="O208" s="38"/>
      <c r="P208" s="38" t="b">
        <v>1</v>
      </c>
      <c r="Q208" s="38" t="b">
        <v>1</v>
      </c>
      <c r="R208" s="38" t="b">
        <v>1</v>
      </c>
      <c r="S208" s="38" t="b">
        <v>1</v>
      </c>
      <c r="T208" s="33" t="b">
        <v>1</v>
      </c>
      <c r="U208" s="33" t="b">
        <v>1</v>
      </c>
    </row>
    <row r="209" spans="1:21" ht="14" hidden="1" x14ac:dyDescent="0.15">
      <c r="A209" s="35">
        <v>30</v>
      </c>
      <c r="B209" s="36" t="s">
        <v>6</v>
      </c>
      <c r="C209" s="114">
        <v>11268</v>
      </c>
      <c r="D209" s="114">
        <v>6863</v>
      </c>
      <c r="E209" s="114">
        <v>5189</v>
      </c>
      <c r="F209" s="114">
        <v>3866</v>
      </c>
      <c r="G209" s="114">
        <v>2879</v>
      </c>
      <c r="H209" s="114">
        <v>2189</v>
      </c>
      <c r="I209" s="25">
        <v>5872</v>
      </c>
      <c r="J209" s="26">
        <v>3576</v>
      </c>
      <c r="K209" s="26">
        <v>2704</v>
      </c>
      <c r="L209" s="26">
        <v>2050</v>
      </c>
      <c r="M209" s="26">
        <v>1553</v>
      </c>
      <c r="N209" s="26">
        <v>1181</v>
      </c>
      <c r="O209" s="38"/>
      <c r="P209" s="38" t="b">
        <v>1</v>
      </c>
      <c r="Q209" s="38" t="b">
        <v>1</v>
      </c>
      <c r="R209" s="38" t="b">
        <v>1</v>
      </c>
      <c r="S209" s="38" t="b">
        <v>1</v>
      </c>
      <c r="T209" s="33" t="b">
        <v>1</v>
      </c>
      <c r="U209" s="33" t="b">
        <v>1</v>
      </c>
    </row>
    <row r="210" spans="1:21" ht="14" hidden="1" x14ac:dyDescent="0.15">
      <c r="A210" s="35">
        <v>35</v>
      </c>
      <c r="B210" s="36" t="s">
        <v>7</v>
      </c>
      <c r="C210" s="114">
        <v>12600</v>
      </c>
      <c r="D210" s="114">
        <v>7683</v>
      </c>
      <c r="E210" s="114">
        <v>5810</v>
      </c>
      <c r="F210" s="114">
        <v>4328</v>
      </c>
      <c r="G210" s="114">
        <v>3220</v>
      </c>
      <c r="H210" s="114">
        <v>2454</v>
      </c>
      <c r="I210" s="25">
        <v>6567</v>
      </c>
      <c r="J210" s="26">
        <v>4005</v>
      </c>
      <c r="K210" s="26">
        <v>3027</v>
      </c>
      <c r="L210" s="26">
        <v>2294</v>
      </c>
      <c r="M210" s="26">
        <v>1737</v>
      </c>
      <c r="N210" s="26">
        <v>1325</v>
      </c>
      <c r="O210" s="38"/>
      <c r="P210" s="38" t="b">
        <v>1</v>
      </c>
      <c r="Q210" s="38" t="b">
        <v>1</v>
      </c>
      <c r="R210" s="38" t="b">
        <v>1</v>
      </c>
      <c r="S210" s="38" t="b">
        <v>1</v>
      </c>
      <c r="T210" s="33" t="b">
        <v>1</v>
      </c>
      <c r="U210" s="33" t="b">
        <v>1</v>
      </c>
    </row>
    <row r="211" spans="1:21" ht="14" hidden="1" x14ac:dyDescent="0.15">
      <c r="A211" s="35">
        <v>40</v>
      </c>
      <c r="B211" s="36" t="s">
        <v>8</v>
      </c>
      <c r="C211" s="114">
        <v>14275</v>
      </c>
      <c r="D211" s="114">
        <v>8900</v>
      </c>
      <c r="E211" s="114">
        <v>6374</v>
      </c>
      <c r="F211" s="114">
        <v>4818</v>
      </c>
      <c r="G211" s="114">
        <v>3549</v>
      </c>
      <c r="H211" s="114">
        <v>2712</v>
      </c>
      <c r="I211" s="25">
        <v>7439</v>
      </c>
      <c r="J211" s="26">
        <v>4637</v>
      </c>
      <c r="K211" s="26">
        <v>3320</v>
      </c>
      <c r="L211" s="26">
        <v>2554</v>
      </c>
      <c r="M211" s="26">
        <v>1915</v>
      </c>
      <c r="N211" s="26">
        <v>1463</v>
      </c>
      <c r="O211" s="38"/>
      <c r="P211" s="38" t="b">
        <v>1</v>
      </c>
      <c r="Q211" s="38" t="b">
        <v>1</v>
      </c>
      <c r="R211" s="38" t="b">
        <v>1</v>
      </c>
      <c r="S211" s="38" t="b">
        <v>1</v>
      </c>
      <c r="T211" s="33" t="b">
        <v>1</v>
      </c>
      <c r="U211" s="33" t="b">
        <v>1</v>
      </c>
    </row>
    <row r="212" spans="1:21" ht="14" hidden="1" x14ac:dyDescent="0.15">
      <c r="A212" s="35">
        <v>45</v>
      </c>
      <c r="B212" s="36" t="s">
        <v>9</v>
      </c>
      <c r="C212" s="114">
        <v>15939</v>
      </c>
      <c r="D212" s="114">
        <v>9942</v>
      </c>
      <c r="E212" s="114">
        <v>7119</v>
      </c>
      <c r="F212" s="114">
        <v>5385</v>
      </c>
      <c r="G212" s="114">
        <v>3971</v>
      </c>
      <c r="H212" s="114">
        <v>3030</v>
      </c>
      <c r="I212" s="25">
        <v>8307</v>
      </c>
      <c r="J212" s="26">
        <v>5181</v>
      </c>
      <c r="K212" s="26">
        <v>3710</v>
      </c>
      <c r="L212" s="26">
        <v>2855</v>
      </c>
      <c r="M212" s="26">
        <v>2143</v>
      </c>
      <c r="N212" s="26">
        <v>1635</v>
      </c>
      <c r="O212" s="38"/>
      <c r="P212" s="38" t="b">
        <v>1</v>
      </c>
      <c r="Q212" s="38" t="b">
        <v>1</v>
      </c>
      <c r="R212" s="38" t="b">
        <v>1</v>
      </c>
      <c r="S212" s="38" t="b">
        <v>1</v>
      </c>
      <c r="T212" s="33" t="b">
        <v>1</v>
      </c>
      <c r="U212" s="33" t="b">
        <v>1</v>
      </c>
    </row>
    <row r="213" spans="1:21" ht="14" hidden="1" x14ac:dyDescent="0.15">
      <c r="A213" s="35">
        <v>50</v>
      </c>
      <c r="B213" s="36" t="s">
        <v>10</v>
      </c>
      <c r="C213" s="114">
        <v>21050</v>
      </c>
      <c r="D213" s="114">
        <v>12997</v>
      </c>
      <c r="E213" s="114">
        <v>9396</v>
      </c>
      <c r="F213" s="114">
        <v>7073</v>
      </c>
      <c r="G213" s="114">
        <v>5670</v>
      </c>
      <c r="H213" s="114">
        <v>4330</v>
      </c>
      <c r="I213" s="25">
        <v>10971</v>
      </c>
      <c r="J213" s="26">
        <v>6773</v>
      </c>
      <c r="K213" s="26">
        <v>4897</v>
      </c>
      <c r="L213" s="26">
        <v>3751</v>
      </c>
      <c r="M213" s="26">
        <v>3060</v>
      </c>
      <c r="N213" s="26">
        <v>2337</v>
      </c>
      <c r="O213" s="38"/>
      <c r="P213" s="38" t="b">
        <v>1</v>
      </c>
      <c r="Q213" s="38" t="b">
        <v>1</v>
      </c>
      <c r="R213" s="38" t="b">
        <v>1</v>
      </c>
      <c r="S213" s="38" t="b">
        <v>1</v>
      </c>
      <c r="T213" s="33" t="b">
        <v>1</v>
      </c>
      <c r="U213" s="33" t="b">
        <v>1</v>
      </c>
    </row>
    <row r="214" spans="1:21" ht="14" hidden="1" x14ac:dyDescent="0.15">
      <c r="A214" s="35">
        <v>55</v>
      </c>
      <c r="B214" s="36" t="s">
        <v>11</v>
      </c>
      <c r="C214" s="114">
        <v>22386</v>
      </c>
      <c r="D214" s="114">
        <v>13833</v>
      </c>
      <c r="E214" s="114">
        <v>9997</v>
      </c>
      <c r="F214" s="114">
        <v>7523</v>
      </c>
      <c r="G214" s="114">
        <v>6032</v>
      </c>
      <c r="H214" s="114">
        <v>4610</v>
      </c>
      <c r="I214" s="25">
        <v>11668</v>
      </c>
      <c r="J214" s="26">
        <v>7209</v>
      </c>
      <c r="K214" s="26">
        <v>5210</v>
      </c>
      <c r="L214" s="26">
        <v>3990</v>
      </c>
      <c r="M214" s="26">
        <v>3256</v>
      </c>
      <c r="N214" s="26">
        <v>2488</v>
      </c>
      <c r="O214" s="38"/>
      <c r="P214" s="38" t="b">
        <v>1</v>
      </c>
      <c r="Q214" s="38" t="b">
        <v>1</v>
      </c>
      <c r="R214" s="38" t="b">
        <v>1</v>
      </c>
      <c r="S214" s="38" t="b">
        <v>1</v>
      </c>
      <c r="T214" s="33" t="b">
        <v>1</v>
      </c>
      <c r="U214" s="33" t="b">
        <v>1</v>
      </c>
    </row>
    <row r="215" spans="1:21" ht="14" hidden="1" x14ac:dyDescent="0.15">
      <c r="A215" s="35">
        <v>60</v>
      </c>
      <c r="B215" s="36"/>
      <c r="C215" s="114">
        <v>23761</v>
      </c>
      <c r="D215" s="114">
        <v>15057</v>
      </c>
      <c r="E215" s="114">
        <v>10857</v>
      </c>
      <c r="F215" s="114">
        <v>8562</v>
      </c>
      <c r="G215" s="114">
        <v>7179</v>
      </c>
      <c r="H215" s="114">
        <v>5767</v>
      </c>
      <c r="I215" s="25">
        <v>12385</v>
      </c>
      <c r="J215" s="26">
        <v>7847</v>
      </c>
      <c r="K215" s="26">
        <v>5658</v>
      </c>
      <c r="L215" s="26">
        <v>4540</v>
      </c>
      <c r="M215" s="26">
        <v>3874</v>
      </c>
      <c r="N215" s="26">
        <v>3113</v>
      </c>
      <c r="O215" s="38"/>
      <c r="P215" s="38" t="b">
        <v>1</v>
      </c>
      <c r="Q215" s="38" t="b">
        <v>1</v>
      </c>
      <c r="R215" s="38" t="b">
        <v>1</v>
      </c>
      <c r="S215" s="38" t="b">
        <v>1</v>
      </c>
      <c r="T215" s="33" t="b">
        <v>1</v>
      </c>
      <c r="U215" s="33" t="b">
        <v>1</v>
      </c>
    </row>
    <row r="216" spans="1:21" ht="14" hidden="1" x14ac:dyDescent="0.15">
      <c r="A216" s="35">
        <v>61</v>
      </c>
      <c r="B216" s="36"/>
      <c r="C216" s="114">
        <v>25523</v>
      </c>
      <c r="D216" s="114">
        <v>16180</v>
      </c>
      <c r="E216" s="114">
        <v>11663</v>
      </c>
      <c r="F216" s="114">
        <v>9201</v>
      </c>
      <c r="G216" s="114">
        <v>7712</v>
      </c>
      <c r="H216" s="114">
        <v>6193</v>
      </c>
      <c r="I216" s="25">
        <v>13303</v>
      </c>
      <c r="J216" s="26">
        <v>8433</v>
      </c>
      <c r="K216" s="26">
        <v>6079</v>
      </c>
      <c r="L216" s="26">
        <v>4879</v>
      </c>
      <c r="M216" s="26">
        <v>4162</v>
      </c>
      <c r="N216" s="26">
        <v>3343</v>
      </c>
      <c r="O216" s="38"/>
      <c r="P216" s="38" t="b">
        <v>1</v>
      </c>
      <c r="Q216" s="38" t="b">
        <v>1</v>
      </c>
      <c r="R216" s="38" t="b">
        <v>1</v>
      </c>
      <c r="S216" s="38" t="b">
        <v>1</v>
      </c>
      <c r="T216" s="33" t="b">
        <v>1</v>
      </c>
      <c r="U216" s="33" t="b">
        <v>1</v>
      </c>
    </row>
    <row r="217" spans="1:21" ht="14" hidden="1" x14ac:dyDescent="0.15">
      <c r="A217" s="35">
        <v>62</v>
      </c>
      <c r="B217" s="36"/>
      <c r="C217" s="114">
        <v>27931</v>
      </c>
      <c r="D217" s="114">
        <v>17716</v>
      </c>
      <c r="E217" s="114">
        <v>12769</v>
      </c>
      <c r="F217" s="114">
        <v>10075</v>
      </c>
      <c r="G217" s="114">
        <v>8448</v>
      </c>
      <c r="H217" s="114">
        <v>6785</v>
      </c>
      <c r="I217" s="25">
        <v>14557</v>
      </c>
      <c r="J217" s="26">
        <v>9233</v>
      </c>
      <c r="K217" s="26">
        <v>6655</v>
      </c>
      <c r="L217" s="26">
        <v>5343</v>
      </c>
      <c r="M217" s="26">
        <v>4559</v>
      </c>
      <c r="N217" s="26">
        <v>3662</v>
      </c>
      <c r="O217" s="38"/>
      <c r="P217" s="38" t="b">
        <v>1</v>
      </c>
      <c r="Q217" s="38" t="b">
        <v>1</v>
      </c>
      <c r="R217" s="38" t="b">
        <v>1</v>
      </c>
      <c r="S217" s="38" t="b">
        <v>1</v>
      </c>
      <c r="T217" s="33" t="b">
        <v>1</v>
      </c>
      <c r="U217" s="33" t="b">
        <v>1</v>
      </c>
    </row>
    <row r="218" spans="1:21" ht="14" hidden="1" x14ac:dyDescent="0.15">
      <c r="A218" s="35">
        <v>63</v>
      </c>
      <c r="B218" s="36"/>
      <c r="C218" s="114">
        <v>29683</v>
      </c>
      <c r="D218" s="114">
        <v>18833</v>
      </c>
      <c r="E218" s="114">
        <v>13581</v>
      </c>
      <c r="F218" s="114">
        <v>10710</v>
      </c>
      <c r="G218" s="114">
        <v>8982</v>
      </c>
      <c r="H218" s="114">
        <v>7212</v>
      </c>
      <c r="I218" s="25">
        <v>15471</v>
      </c>
      <c r="J218" s="26">
        <v>9816</v>
      </c>
      <c r="K218" s="26">
        <v>7078</v>
      </c>
      <c r="L218" s="26">
        <v>5680</v>
      </c>
      <c r="M218" s="26">
        <v>4847</v>
      </c>
      <c r="N218" s="26">
        <v>3893</v>
      </c>
      <c r="O218" s="38"/>
      <c r="P218" s="38" t="b">
        <v>1</v>
      </c>
      <c r="Q218" s="38" t="b">
        <v>1</v>
      </c>
      <c r="R218" s="38" t="b">
        <v>1</v>
      </c>
      <c r="S218" s="38" t="b">
        <v>1</v>
      </c>
      <c r="T218" s="33" t="b">
        <v>1</v>
      </c>
      <c r="U218" s="33" t="b">
        <v>1</v>
      </c>
    </row>
    <row r="219" spans="1:21" ht="14" hidden="1" x14ac:dyDescent="0.15">
      <c r="A219" s="35">
        <v>64</v>
      </c>
      <c r="B219" s="36"/>
      <c r="C219" s="114">
        <v>32101</v>
      </c>
      <c r="D219" s="114">
        <v>20371</v>
      </c>
      <c r="E219" s="114">
        <v>14695</v>
      </c>
      <c r="F219" s="114">
        <v>11592</v>
      </c>
      <c r="G219" s="114">
        <v>9714</v>
      </c>
      <c r="H219" s="114">
        <v>7807</v>
      </c>
      <c r="I219" s="25">
        <v>16732</v>
      </c>
      <c r="J219" s="26">
        <v>10618</v>
      </c>
      <c r="K219" s="26">
        <v>7659</v>
      </c>
      <c r="L219" s="26">
        <v>6147</v>
      </c>
      <c r="M219" s="26">
        <v>5243</v>
      </c>
      <c r="N219" s="26">
        <v>4214</v>
      </c>
      <c r="O219" s="38"/>
      <c r="P219" s="38" t="b">
        <v>1</v>
      </c>
      <c r="Q219" s="38" t="b">
        <v>1</v>
      </c>
      <c r="R219" s="38" t="b">
        <v>1</v>
      </c>
      <c r="S219" s="38" t="b">
        <v>1</v>
      </c>
      <c r="T219" s="33" t="b">
        <v>1</v>
      </c>
      <c r="U219" s="33" t="b">
        <v>1</v>
      </c>
    </row>
    <row r="220" spans="1:21" ht="14" hidden="1" x14ac:dyDescent="0.15">
      <c r="A220" s="35">
        <v>65</v>
      </c>
      <c r="B220" s="36"/>
      <c r="C220" s="114">
        <v>33632</v>
      </c>
      <c r="D220" s="114">
        <v>26631</v>
      </c>
      <c r="E220" s="114">
        <v>19168</v>
      </c>
      <c r="F220" s="114">
        <v>14655</v>
      </c>
      <c r="G220" s="114">
        <v>12961</v>
      </c>
      <c r="H220" s="114">
        <v>11007</v>
      </c>
      <c r="I220" s="25">
        <v>17530</v>
      </c>
      <c r="J220" s="26">
        <v>13881</v>
      </c>
      <c r="K220" s="26">
        <v>9990</v>
      </c>
      <c r="L220" s="26">
        <v>7772</v>
      </c>
      <c r="M220" s="26">
        <v>6996</v>
      </c>
      <c r="N220" s="26">
        <v>5941</v>
      </c>
      <c r="O220" s="38"/>
      <c r="P220" s="38" t="b">
        <v>1</v>
      </c>
      <c r="Q220" s="38" t="b">
        <v>1</v>
      </c>
      <c r="R220" s="38" t="b">
        <v>1</v>
      </c>
      <c r="S220" s="38" t="b">
        <v>1</v>
      </c>
      <c r="T220" s="33" t="b">
        <v>1</v>
      </c>
      <c r="U220" s="33" t="b">
        <v>1</v>
      </c>
    </row>
    <row r="221" spans="1:21" ht="14" hidden="1" x14ac:dyDescent="0.15">
      <c r="A221" s="35">
        <v>66</v>
      </c>
      <c r="B221" s="36"/>
      <c r="C221" s="114">
        <v>35169</v>
      </c>
      <c r="D221" s="114">
        <v>30942</v>
      </c>
      <c r="E221" s="114">
        <v>22263</v>
      </c>
      <c r="F221" s="114">
        <v>17031</v>
      </c>
      <c r="G221" s="114">
        <v>15064</v>
      </c>
      <c r="H221" s="114">
        <v>12789</v>
      </c>
      <c r="I221" s="25">
        <v>18331</v>
      </c>
      <c r="J221" s="26">
        <v>16128</v>
      </c>
      <c r="K221" s="26">
        <v>11604</v>
      </c>
      <c r="L221" s="26">
        <v>9032</v>
      </c>
      <c r="M221" s="26">
        <v>8132</v>
      </c>
      <c r="N221" s="26">
        <v>6904</v>
      </c>
      <c r="O221" s="38"/>
      <c r="P221" s="38" t="b">
        <v>1</v>
      </c>
      <c r="Q221" s="38" t="b">
        <v>1</v>
      </c>
      <c r="R221" s="38" t="b">
        <v>1</v>
      </c>
      <c r="S221" s="38" t="b">
        <v>1</v>
      </c>
      <c r="T221" s="33" t="b">
        <v>1</v>
      </c>
      <c r="U221" s="33" t="b">
        <v>1</v>
      </c>
    </row>
    <row r="222" spans="1:21" ht="14" hidden="1" x14ac:dyDescent="0.15">
      <c r="A222" s="35">
        <v>67</v>
      </c>
      <c r="B222" s="36"/>
      <c r="C222" s="114">
        <v>38399</v>
      </c>
      <c r="D222" s="114">
        <v>33797</v>
      </c>
      <c r="E222" s="114">
        <v>24318</v>
      </c>
      <c r="F222" s="114">
        <v>18596</v>
      </c>
      <c r="G222" s="114">
        <v>16451</v>
      </c>
      <c r="H222" s="114">
        <v>13970</v>
      </c>
      <c r="I222" s="25">
        <v>20014</v>
      </c>
      <c r="J222" s="26">
        <v>17616</v>
      </c>
      <c r="K222" s="26">
        <v>12676</v>
      </c>
      <c r="L222" s="26">
        <v>9863</v>
      </c>
      <c r="M222" s="26">
        <v>8881</v>
      </c>
      <c r="N222" s="26">
        <v>7542</v>
      </c>
      <c r="O222" s="38"/>
      <c r="P222" s="38" t="b">
        <v>1</v>
      </c>
      <c r="Q222" s="38" t="b">
        <v>1</v>
      </c>
      <c r="R222" s="38" t="b">
        <v>1</v>
      </c>
      <c r="S222" s="38" t="b">
        <v>1</v>
      </c>
      <c r="T222" s="33" t="b">
        <v>1</v>
      </c>
      <c r="U222" s="33" t="b">
        <v>1</v>
      </c>
    </row>
    <row r="223" spans="1:21" ht="14" hidden="1" x14ac:dyDescent="0.15">
      <c r="A223" s="35">
        <v>68</v>
      </c>
      <c r="B223" s="36"/>
      <c r="C223" s="114">
        <v>42503</v>
      </c>
      <c r="D223" s="114">
        <v>37424</v>
      </c>
      <c r="E223" s="114">
        <v>26932</v>
      </c>
      <c r="F223" s="114">
        <v>20598</v>
      </c>
      <c r="G223" s="114">
        <v>18224</v>
      </c>
      <c r="H223" s="114">
        <v>15469</v>
      </c>
      <c r="I223" s="25">
        <v>22154</v>
      </c>
      <c r="J223" s="26">
        <v>19507</v>
      </c>
      <c r="K223" s="26">
        <v>14038</v>
      </c>
      <c r="L223" s="26">
        <v>10924</v>
      </c>
      <c r="M223" s="26">
        <v>9837</v>
      </c>
      <c r="N223" s="26">
        <v>8350</v>
      </c>
      <c r="O223" s="38"/>
      <c r="P223" s="38" t="b">
        <v>1</v>
      </c>
      <c r="Q223" s="38" t="b">
        <v>1</v>
      </c>
      <c r="R223" s="38" t="b">
        <v>1</v>
      </c>
      <c r="S223" s="38" t="b">
        <v>1</v>
      </c>
      <c r="T223" s="33" t="b">
        <v>1</v>
      </c>
      <c r="U223" s="33" t="b">
        <v>1</v>
      </c>
    </row>
    <row r="224" spans="1:21" ht="14" hidden="1" x14ac:dyDescent="0.15">
      <c r="A224" s="35">
        <v>69</v>
      </c>
      <c r="B224" s="36"/>
      <c r="C224" s="114">
        <v>46747</v>
      </c>
      <c r="D224" s="114">
        <v>41177</v>
      </c>
      <c r="E224" s="114">
        <v>29627</v>
      </c>
      <c r="F224" s="114">
        <v>22659</v>
      </c>
      <c r="G224" s="114">
        <v>20046</v>
      </c>
      <c r="H224" s="114">
        <v>17026</v>
      </c>
      <c r="I224" s="25">
        <v>24367</v>
      </c>
      <c r="J224" s="26">
        <v>21463</v>
      </c>
      <c r="K224" s="26">
        <v>15443</v>
      </c>
      <c r="L224" s="26">
        <v>12017</v>
      </c>
      <c r="M224" s="26">
        <v>10822</v>
      </c>
      <c r="N224" s="26">
        <v>9191</v>
      </c>
      <c r="O224" s="38"/>
      <c r="P224" s="38" t="b">
        <v>1</v>
      </c>
      <c r="Q224" s="38" t="b">
        <v>1</v>
      </c>
      <c r="R224" s="38" t="b">
        <v>1</v>
      </c>
      <c r="S224" s="38" t="b">
        <v>1</v>
      </c>
      <c r="T224" s="33" t="b">
        <v>1</v>
      </c>
      <c r="U224" s="33" t="b">
        <v>1</v>
      </c>
    </row>
    <row r="225" spans="1:21" ht="14" hidden="1" x14ac:dyDescent="0.15">
      <c r="A225" s="35">
        <v>70</v>
      </c>
      <c r="B225" s="36"/>
      <c r="C225" s="114">
        <v>55327</v>
      </c>
      <c r="D225" s="114">
        <v>50677</v>
      </c>
      <c r="E225" s="114">
        <v>36081</v>
      </c>
      <c r="F225" s="114">
        <v>26679</v>
      </c>
      <c r="G225" s="114">
        <v>23365</v>
      </c>
      <c r="H225" s="114">
        <v>20024</v>
      </c>
      <c r="I225" s="25">
        <v>28839</v>
      </c>
      <c r="J225" s="26">
        <v>26415</v>
      </c>
      <c r="K225" s="26">
        <v>18806</v>
      </c>
      <c r="L225" s="26">
        <v>14149</v>
      </c>
      <c r="M225" s="26">
        <v>12613</v>
      </c>
      <c r="N225" s="26">
        <v>10808</v>
      </c>
      <c r="O225" s="38"/>
      <c r="P225" s="38" t="b">
        <v>1</v>
      </c>
      <c r="Q225" s="38" t="b">
        <v>1</v>
      </c>
      <c r="R225" s="38" t="b">
        <v>1</v>
      </c>
      <c r="S225" s="38" t="b">
        <v>1</v>
      </c>
      <c r="T225" s="33" t="b">
        <v>1</v>
      </c>
      <c r="U225" s="33" t="b">
        <v>1</v>
      </c>
    </row>
    <row r="226" spans="1:21" ht="14" hidden="1" x14ac:dyDescent="0.15">
      <c r="A226" s="35">
        <v>71</v>
      </c>
      <c r="B226" s="36"/>
      <c r="C226" s="114">
        <v>57498</v>
      </c>
      <c r="D226" s="114">
        <v>52667</v>
      </c>
      <c r="E226" s="114">
        <v>37501</v>
      </c>
      <c r="F226" s="114">
        <v>27721</v>
      </c>
      <c r="G226" s="114">
        <v>24282</v>
      </c>
      <c r="H226" s="114">
        <v>20812</v>
      </c>
      <c r="I226" s="25">
        <v>29970</v>
      </c>
      <c r="J226" s="26">
        <v>27452</v>
      </c>
      <c r="K226" s="26">
        <v>19546</v>
      </c>
      <c r="L226" s="26">
        <v>14703</v>
      </c>
      <c r="M226" s="26">
        <v>13108</v>
      </c>
      <c r="N226" s="26">
        <v>11234</v>
      </c>
      <c r="O226" s="38"/>
      <c r="P226" s="38" t="b">
        <v>1</v>
      </c>
      <c r="Q226" s="38" t="b">
        <v>1</v>
      </c>
      <c r="R226" s="38" t="b">
        <v>1</v>
      </c>
      <c r="S226" s="38" t="b">
        <v>1</v>
      </c>
      <c r="T226" s="33" t="b">
        <v>1</v>
      </c>
      <c r="U226" s="33" t="b">
        <v>1</v>
      </c>
    </row>
    <row r="227" spans="1:21" ht="14" hidden="1" x14ac:dyDescent="0.15">
      <c r="A227" s="35">
        <v>72</v>
      </c>
      <c r="B227" s="36"/>
      <c r="C227" s="114">
        <v>59118</v>
      </c>
      <c r="D227" s="114">
        <v>54153</v>
      </c>
      <c r="E227" s="114">
        <v>38558</v>
      </c>
      <c r="F227" s="114">
        <v>28511</v>
      </c>
      <c r="G227" s="114">
        <v>24965</v>
      </c>
      <c r="H227" s="114">
        <v>21400</v>
      </c>
      <c r="I227" s="25">
        <v>30815</v>
      </c>
      <c r="J227" s="26">
        <v>28226</v>
      </c>
      <c r="K227" s="26">
        <v>20097</v>
      </c>
      <c r="L227" s="26">
        <v>15120</v>
      </c>
      <c r="M227" s="26">
        <v>13477</v>
      </c>
      <c r="N227" s="26">
        <v>11552</v>
      </c>
      <c r="O227" s="38"/>
      <c r="P227" s="38" t="b">
        <v>1</v>
      </c>
      <c r="Q227" s="38" t="b">
        <v>1</v>
      </c>
      <c r="R227" s="38" t="b">
        <v>1</v>
      </c>
      <c r="S227" s="38" t="b">
        <v>1</v>
      </c>
      <c r="T227" s="33" t="b">
        <v>1</v>
      </c>
      <c r="U227" s="33" t="b">
        <v>1</v>
      </c>
    </row>
    <row r="228" spans="1:21" ht="14" hidden="1" x14ac:dyDescent="0.15">
      <c r="A228" s="35">
        <v>73</v>
      </c>
      <c r="B228" s="36"/>
      <c r="C228" s="114">
        <v>61289</v>
      </c>
      <c r="D228" s="114">
        <v>56147</v>
      </c>
      <c r="E228" s="114">
        <v>39975</v>
      </c>
      <c r="F228" s="114">
        <v>29560</v>
      </c>
      <c r="G228" s="114">
        <v>25881</v>
      </c>
      <c r="H228" s="114">
        <v>22190</v>
      </c>
      <c r="I228" s="25">
        <v>31946</v>
      </c>
      <c r="J228" s="26">
        <v>29266</v>
      </c>
      <c r="K228" s="26">
        <v>20836</v>
      </c>
      <c r="L228" s="26">
        <v>15677</v>
      </c>
      <c r="M228" s="26">
        <v>13972</v>
      </c>
      <c r="N228" s="26">
        <v>11979</v>
      </c>
      <c r="O228" s="38"/>
      <c r="P228" s="38" t="b">
        <v>1</v>
      </c>
      <c r="Q228" s="38" t="b">
        <v>1</v>
      </c>
      <c r="R228" s="38" t="b">
        <v>1</v>
      </c>
      <c r="S228" s="38" t="b">
        <v>1</v>
      </c>
      <c r="T228" s="33" t="b">
        <v>1</v>
      </c>
      <c r="U228" s="33" t="b">
        <v>1</v>
      </c>
    </row>
    <row r="229" spans="1:21" ht="14" hidden="1" x14ac:dyDescent="0.15">
      <c r="A229" s="35">
        <v>74</v>
      </c>
      <c r="B229" s="36"/>
      <c r="C229" s="114">
        <v>62374</v>
      </c>
      <c r="D229" s="114">
        <v>57136</v>
      </c>
      <c r="E229" s="114">
        <v>40682</v>
      </c>
      <c r="F229" s="114">
        <v>30082</v>
      </c>
      <c r="G229" s="114">
        <v>26344</v>
      </c>
      <c r="H229" s="114">
        <v>22577</v>
      </c>
      <c r="I229" s="25">
        <v>32511</v>
      </c>
      <c r="J229" s="26">
        <v>29782</v>
      </c>
      <c r="K229" s="26">
        <v>21205</v>
      </c>
      <c r="L229" s="26">
        <v>15955</v>
      </c>
      <c r="M229" s="26">
        <v>14220</v>
      </c>
      <c r="N229" s="26">
        <v>12188</v>
      </c>
      <c r="O229" s="38"/>
      <c r="P229" s="38" t="b">
        <v>1</v>
      </c>
      <c r="Q229" s="38" t="b">
        <v>1</v>
      </c>
      <c r="R229" s="38" t="b">
        <v>1</v>
      </c>
      <c r="S229" s="38" t="b">
        <v>1</v>
      </c>
      <c r="T229" s="33" t="b">
        <v>1</v>
      </c>
      <c r="U229" s="33" t="b">
        <v>1</v>
      </c>
    </row>
    <row r="230" spans="1:21" ht="14" hidden="1" x14ac:dyDescent="0.15">
      <c r="A230" s="35">
        <v>75</v>
      </c>
      <c r="B230" s="36" t="s">
        <v>12</v>
      </c>
      <c r="C230" s="114">
        <v>65082</v>
      </c>
      <c r="D230" s="114">
        <v>59622</v>
      </c>
      <c r="E230" s="114">
        <v>42454</v>
      </c>
      <c r="F230" s="114">
        <v>31389</v>
      </c>
      <c r="G230" s="114">
        <v>27491</v>
      </c>
      <c r="H230" s="114">
        <v>23561</v>
      </c>
      <c r="I230" s="25">
        <v>33924</v>
      </c>
      <c r="J230" s="26">
        <v>31078</v>
      </c>
      <c r="K230" s="26">
        <v>22129</v>
      </c>
      <c r="L230" s="26">
        <v>16648</v>
      </c>
      <c r="M230" s="26">
        <v>14840</v>
      </c>
      <c r="N230" s="26">
        <v>12719</v>
      </c>
      <c r="O230" s="38"/>
      <c r="P230" s="38" t="b">
        <v>1</v>
      </c>
      <c r="Q230" s="38" t="b">
        <v>1</v>
      </c>
      <c r="R230" s="38" t="b">
        <v>1</v>
      </c>
      <c r="S230" s="38" t="b">
        <v>1</v>
      </c>
      <c r="T230" s="33" t="b">
        <v>1</v>
      </c>
      <c r="U230" s="33" t="b">
        <v>1</v>
      </c>
    </row>
    <row r="231" spans="1:21" ht="14" hidden="1" x14ac:dyDescent="0.15">
      <c r="A231" s="35">
        <v>1</v>
      </c>
      <c r="B231" s="36" t="s">
        <v>13</v>
      </c>
      <c r="C231" s="114">
        <v>3477</v>
      </c>
      <c r="D231" s="114">
        <v>2177</v>
      </c>
      <c r="E231" s="114">
        <v>1626</v>
      </c>
      <c r="F231" s="114">
        <v>1270</v>
      </c>
      <c r="G231" s="114">
        <v>1043</v>
      </c>
      <c r="H231" s="114">
        <v>769</v>
      </c>
      <c r="I231" s="23">
        <v>1812</v>
      </c>
      <c r="J231" s="24">
        <v>1133</v>
      </c>
      <c r="K231" s="24">
        <v>845</v>
      </c>
      <c r="L231" s="24">
        <v>673</v>
      </c>
      <c r="M231" s="24">
        <v>562</v>
      </c>
      <c r="N231" s="24">
        <v>414</v>
      </c>
      <c r="O231" s="38"/>
      <c r="P231" s="38" t="b">
        <v>1</v>
      </c>
      <c r="Q231" s="38" t="b">
        <v>1</v>
      </c>
      <c r="R231" s="38" t="b">
        <v>1</v>
      </c>
      <c r="S231" s="38" t="b">
        <v>1</v>
      </c>
      <c r="T231" s="33" t="b">
        <v>1</v>
      </c>
      <c r="U231" s="33" t="b">
        <v>1</v>
      </c>
    </row>
    <row r="232" spans="1:21" ht="14" hidden="1" x14ac:dyDescent="0.15">
      <c r="A232" s="35">
        <v>2</v>
      </c>
      <c r="B232" s="36" t="s">
        <v>1</v>
      </c>
      <c r="C232" s="114">
        <v>5463</v>
      </c>
      <c r="D232" s="114">
        <v>3460</v>
      </c>
      <c r="E232" s="114">
        <v>2576</v>
      </c>
      <c r="F232" s="114">
        <v>2015</v>
      </c>
      <c r="G232" s="114">
        <v>1652</v>
      </c>
      <c r="H232" s="114">
        <v>1226</v>
      </c>
      <c r="I232" s="25">
        <v>2846</v>
      </c>
      <c r="J232" s="26">
        <v>1803</v>
      </c>
      <c r="K232" s="26">
        <v>1341</v>
      </c>
      <c r="L232" s="26">
        <v>1068</v>
      </c>
      <c r="M232" s="26">
        <v>892</v>
      </c>
      <c r="N232" s="26">
        <v>660</v>
      </c>
      <c r="O232" s="38"/>
      <c r="P232" s="38" t="b">
        <v>1</v>
      </c>
      <c r="Q232" s="38" t="b">
        <v>1</v>
      </c>
      <c r="R232" s="38" t="b">
        <v>1</v>
      </c>
      <c r="S232" s="38" t="b">
        <v>1</v>
      </c>
      <c r="T232" s="33" t="b">
        <v>1</v>
      </c>
      <c r="U232" s="33" t="b">
        <v>1</v>
      </c>
    </row>
    <row r="233" spans="1:21" ht="14" hidden="1" x14ac:dyDescent="0.15">
      <c r="A233" s="35">
        <v>3</v>
      </c>
      <c r="B233" s="36" t="s">
        <v>14</v>
      </c>
      <c r="C233" s="114">
        <v>7951</v>
      </c>
      <c r="D233" s="114">
        <v>5067</v>
      </c>
      <c r="E233" s="114">
        <v>3781</v>
      </c>
      <c r="F233" s="114">
        <v>2950</v>
      </c>
      <c r="G233" s="114">
        <v>2421</v>
      </c>
      <c r="H233" s="114">
        <v>1794</v>
      </c>
      <c r="I233" s="25">
        <v>4143</v>
      </c>
      <c r="J233" s="26">
        <v>2641</v>
      </c>
      <c r="K233" s="26">
        <v>1969</v>
      </c>
      <c r="L233" s="26">
        <v>1564</v>
      </c>
      <c r="M233" s="26">
        <v>1306</v>
      </c>
      <c r="N233" s="26">
        <v>967</v>
      </c>
      <c r="O233" s="38"/>
      <c r="P233" s="33" t="b">
        <v>1</v>
      </c>
      <c r="Q233" s="33" t="b">
        <v>1</v>
      </c>
      <c r="R233" s="33" t="b">
        <v>1</v>
      </c>
      <c r="S233" s="33" t="b">
        <v>1</v>
      </c>
      <c r="T233" s="33" t="b">
        <v>1</v>
      </c>
      <c r="U233" s="33" t="b">
        <v>1</v>
      </c>
    </row>
    <row r="234" spans="1:21" hidden="1" x14ac:dyDescent="0.15">
      <c r="A234" s="35">
        <v>1</v>
      </c>
      <c r="B234" s="36" t="s">
        <v>3</v>
      </c>
      <c r="C234" s="39">
        <v>0</v>
      </c>
      <c r="D234" s="39">
        <v>0</v>
      </c>
      <c r="E234" s="39">
        <v>0</v>
      </c>
      <c r="F234" s="39">
        <v>258.61500000000001</v>
      </c>
      <c r="G234" s="39">
        <v>258.61500000000001</v>
      </c>
      <c r="H234" s="40">
        <v>258.61500000000001</v>
      </c>
      <c r="J234" s="38"/>
      <c r="K234" s="38"/>
      <c r="L234" s="38"/>
      <c r="M234" s="38"/>
      <c r="N234" s="38"/>
      <c r="O234" s="38"/>
    </row>
    <row r="235" spans="1:21" hidden="1" x14ac:dyDescent="0.15">
      <c r="A235" s="35">
        <v>1</v>
      </c>
      <c r="B235" s="36" t="s">
        <v>2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40">
        <v>0</v>
      </c>
      <c r="J235" s="38"/>
      <c r="K235" s="38"/>
      <c r="L235" s="38"/>
      <c r="M235" s="38"/>
      <c r="N235" s="38"/>
      <c r="O235" s="38"/>
    </row>
    <row r="236" spans="1:21" hidden="1" x14ac:dyDescent="0.15">
      <c r="A236" s="35"/>
      <c r="H236" s="41"/>
    </row>
    <row r="237" spans="1:21" ht="18" hidden="1" x14ac:dyDescent="0.2">
      <c r="A237" s="287" t="s">
        <v>34</v>
      </c>
      <c r="B237" s="288"/>
      <c r="C237" s="288"/>
      <c r="D237" s="288"/>
      <c r="E237" s="288"/>
      <c r="F237" s="288"/>
      <c r="G237" s="288"/>
      <c r="H237" s="289"/>
    </row>
    <row r="238" spans="1:21" hidden="1" x14ac:dyDescent="0.15">
      <c r="A238" s="290" t="s">
        <v>0</v>
      </c>
      <c r="B238" s="291"/>
      <c r="C238" s="291"/>
      <c r="D238" s="291"/>
      <c r="E238" s="291"/>
      <c r="F238" s="291"/>
      <c r="G238" s="291"/>
      <c r="H238" s="32"/>
    </row>
    <row r="239" spans="1:21" hidden="1" x14ac:dyDescent="0.15">
      <c r="A239" s="35" t="s">
        <v>4</v>
      </c>
      <c r="B239" s="20" t="s">
        <v>4</v>
      </c>
      <c r="C239" s="29" t="s">
        <v>52</v>
      </c>
      <c r="D239" s="29" t="s">
        <v>53</v>
      </c>
      <c r="E239" s="29" t="s">
        <v>54</v>
      </c>
      <c r="F239" s="29" t="s">
        <v>55</v>
      </c>
      <c r="G239" s="29" t="s">
        <v>56</v>
      </c>
      <c r="H239" s="32" t="s">
        <v>57</v>
      </c>
    </row>
    <row r="240" spans="1:21" ht="14" hidden="1" x14ac:dyDescent="0.15">
      <c r="A240" s="35">
        <v>18</v>
      </c>
      <c r="B240" s="36" t="s">
        <v>157</v>
      </c>
      <c r="C240" s="106">
        <f>C207*$L$2</f>
        <v>5455.29</v>
      </c>
      <c r="D240" s="106">
        <f t="shared" ref="D240:H240" si="33">D207*$L$2</f>
        <v>3317.27</v>
      </c>
      <c r="E240" s="106">
        <f t="shared" si="33"/>
        <v>2324.0500000000002</v>
      </c>
      <c r="F240" s="106">
        <f t="shared" si="33"/>
        <v>1646.71</v>
      </c>
      <c r="G240" s="106">
        <f t="shared" si="33"/>
        <v>1134.73</v>
      </c>
      <c r="H240" s="106">
        <f t="shared" si="33"/>
        <v>864.96</v>
      </c>
      <c r="I240" s="26">
        <v>2842.92</v>
      </c>
      <c r="J240" s="26">
        <v>1728.3300000000002</v>
      </c>
      <c r="K240" s="26">
        <v>1210.52</v>
      </c>
      <c r="L240" s="26">
        <v>872.91000000000008</v>
      </c>
      <c r="M240" s="26">
        <v>612.15</v>
      </c>
      <c r="N240" s="26">
        <v>466.40000000000003</v>
      </c>
      <c r="O240" s="38"/>
      <c r="P240" s="38"/>
      <c r="Q240" s="38"/>
      <c r="R240" s="38"/>
      <c r="S240" s="38"/>
    </row>
    <row r="241" spans="1:19" ht="14" hidden="1" x14ac:dyDescent="0.15">
      <c r="A241" s="35">
        <v>25</v>
      </c>
      <c r="B241" s="36" t="s">
        <v>5</v>
      </c>
      <c r="C241" s="106">
        <f t="shared" ref="C241:H266" si="34">C208*$L$2</f>
        <v>5724.5300000000007</v>
      </c>
      <c r="D241" s="106">
        <f t="shared" si="34"/>
        <v>3481.04</v>
      </c>
      <c r="E241" s="106">
        <f t="shared" si="34"/>
        <v>2568.9100000000003</v>
      </c>
      <c r="F241" s="106">
        <f t="shared" si="34"/>
        <v>1823.2</v>
      </c>
      <c r="G241" s="106">
        <f t="shared" si="34"/>
        <v>1257.69</v>
      </c>
      <c r="H241" s="106">
        <f t="shared" si="34"/>
        <v>957.71</v>
      </c>
      <c r="I241" s="26">
        <v>2983.9</v>
      </c>
      <c r="J241" s="26">
        <v>1814.19</v>
      </c>
      <c r="K241" s="26">
        <v>1338.78</v>
      </c>
      <c r="L241" s="26">
        <v>966.19</v>
      </c>
      <c r="M241" s="26">
        <v>678.93000000000006</v>
      </c>
      <c r="N241" s="26">
        <v>516.22</v>
      </c>
      <c r="O241" s="38"/>
      <c r="P241" s="38"/>
      <c r="Q241" s="38"/>
      <c r="R241" s="38"/>
      <c r="S241" s="38"/>
    </row>
    <row r="242" spans="1:19" ht="14" hidden="1" x14ac:dyDescent="0.15">
      <c r="A242" s="35">
        <v>30</v>
      </c>
      <c r="B242" s="36" t="s">
        <v>6</v>
      </c>
      <c r="C242" s="106">
        <f t="shared" si="34"/>
        <v>5972.04</v>
      </c>
      <c r="D242" s="106">
        <f t="shared" si="34"/>
        <v>3637.3900000000003</v>
      </c>
      <c r="E242" s="106">
        <f t="shared" si="34"/>
        <v>2750.17</v>
      </c>
      <c r="F242" s="106">
        <f t="shared" si="34"/>
        <v>2048.98</v>
      </c>
      <c r="G242" s="106">
        <f t="shared" si="34"/>
        <v>1525.8700000000001</v>
      </c>
      <c r="H242" s="106">
        <f t="shared" si="34"/>
        <v>1160.17</v>
      </c>
      <c r="I242" s="26">
        <v>3112.1600000000003</v>
      </c>
      <c r="J242" s="26">
        <v>1895.2800000000002</v>
      </c>
      <c r="K242" s="26">
        <v>1433.1200000000001</v>
      </c>
      <c r="L242" s="26">
        <v>1086.5</v>
      </c>
      <c r="M242" s="26">
        <v>823.09</v>
      </c>
      <c r="N242" s="26">
        <v>625.93000000000006</v>
      </c>
      <c r="O242" s="38"/>
      <c r="P242" s="38"/>
      <c r="Q242" s="38"/>
      <c r="R242" s="38"/>
      <c r="S242" s="38"/>
    </row>
    <row r="243" spans="1:19" ht="14" hidden="1" x14ac:dyDescent="0.15">
      <c r="A243" s="35">
        <v>35</v>
      </c>
      <c r="B243" s="36" t="s">
        <v>7</v>
      </c>
      <c r="C243" s="106">
        <f t="shared" si="34"/>
        <v>6678</v>
      </c>
      <c r="D243" s="106">
        <f t="shared" si="34"/>
        <v>4071.9900000000002</v>
      </c>
      <c r="E243" s="106">
        <f t="shared" si="34"/>
        <v>3079.3</v>
      </c>
      <c r="F243" s="106">
        <f t="shared" si="34"/>
        <v>2293.84</v>
      </c>
      <c r="G243" s="106">
        <f t="shared" si="34"/>
        <v>1706.6000000000001</v>
      </c>
      <c r="H243" s="106">
        <f t="shared" si="34"/>
        <v>1300.6200000000001</v>
      </c>
      <c r="I243" s="26">
        <v>3480.51</v>
      </c>
      <c r="J243" s="26">
        <v>2122.65</v>
      </c>
      <c r="K243" s="26">
        <v>1604.3100000000002</v>
      </c>
      <c r="L243" s="26">
        <v>1215.8200000000002</v>
      </c>
      <c r="M243" s="26">
        <v>920.61</v>
      </c>
      <c r="N243" s="26">
        <v>702.25</v>
      </c>
      <c r="O243" s="38"/>
      <c r="P243" s="38"/>
      <c r="Q243" s="38"/>
      <c r="R243" s="38"/>
      <c r="S243" s="38"/>
    </row>
    <row r="244" spans="1:19" ht="14" hidden="1" x14ac:dyDescent="0.15">
      <c r="A244" s="35">
        <v>40</v>
      </c>
      <c r="B244" s="36" t="s">
        <v>8</v>
      </c>
      <c r="C244" s="106">
        <f t="shared" si="34"/>
        <v>7565.75</v>
      </c>
      <c r="D244" s="106">
        <f t="shared" si="34"/>
        <v>4717</v>
      </c>
      <c r="E244" s="106">
        <f t="shared" si="34"/>
        <v>3378.2200000000003</v>
      </c>
      <c r="F244" s="106">
        <f t="shared" si="34"/>
        <v>2553.54</v>
      </c>
      <c r="G244" s="106">
        <f t="shared" si="34"/>
        <v>1880.97</v>
      </c>
      <c r="H244" s="106">
        <f t="shared" si="34"/>
        <v>1437.3600000000001</v>
      </c>
      <c r="I244" s="26">
        <v>3942.67</v>
      </c>
      <c r="J244" s="26">
        <v>2457.61</v>
      </c>
      <c r="K244" s="26">
        <v>1759.6000000000001</v>
      </c>
      <c r="L244" s="26">
        <v>1353.6200000000001</v>
      </c>
      <c r="M244" s="26">
        <v>1014.95</v>
      </c>
      <c r="N244" s="26">
        <v>775.39</v>
      </c>
      <c r="O244" s="38"/>
      <c r="P244" s="38"/>
      <c r="Q244" s="38"/>
      <c r="R244" s="38"/>
      <c r="S244" s="38"/>
    </row>
    <row r="245" spans="1:19" ht="14" hidden="1" x14ac:dyDescent="0.15">
      <c r="A245" s="35">
        <v>45</v>
      </c>
      <c r="B245" s="36" t="s">
        <v>9</v>
      </c>
      <c r="C245" s="106">
        <f t="shared" si="34"/>
        <v>8447.67</v>
      </c>
      <c r="D245" s="106">
        <f t="shared" si="34"/>
        <v>5269.26</v>
      </c>
      <c r="E245" s="106">
        <f t="shared" si="34"/>
        <v>3773.07</v>
      </c>
      <c r="F245" s="106">
        <f t="shared" si="34"/>
        <v>2854.05</v>
      </c>
      <c r="G245" s="106">
        <f t="shared" si="34"/>
        <v>2104.63</v>
      </c>
      <c r="H245" s="106">
        <f t="shared" si="34"/>
        <v>1605.9</v>
      </c>
      <c r="I245" s="26">
        <v>4402.71</v>
      </c>
      <c r="J245" s="26">
        <v>2745.9300000000003</v>
      </c>
      <c r="K245" s="26">
        <v>1966.3000000000002</v>
      </c>
      <c r="L245" s="26">
        <v>1513.15</v>
      </c>
      <c r="M245" s="26">
        <v>1135.79</v>
      </c>
      <c r="N245" s="26">
        <v>866.55000000000007</v>
      </c>
      <c r="O245" s="38"/>
      <c r="P245" s="38"/>
      <c r="Q245" s="38"/>
      <c r="R245" s="38"/>
      <c r="S245" s="38"/>
    </row>
    <row r="246" spans="1:19" ht="14" hidden="1" x14ac:dyDescent="0.15">
      <c r="A246" s="35">
        <v>50</v>
      </c>
      <c r="B246" s="36" t="s">
        <v>10</v>
      </c>
      <c r="C246" s="106">
        <f t="shared" si="34"/>
        <v>11156.5</v>
      </c>
      <c r="D246" s="106">
        <f t="shared" si="34"/>
        <v>6888.4100000000008</v>
      </c>
      <c r="E246" s="106">
        <f t="shared" si="34"/>
        <v>4979.88</v>
      </c>
      <c r="F246" s="106">
        <f t="shared" si="34"/>
        <v>3748.69</v>
      </c>
      <c r="G246" s="106">
        <f t="shared" si="34"/>
        <v>3005.1000000000004</v>
      </c>
      <c r="H246" s="106">
        <f t="shared" si="34"/>
        <v>2294.9</v>
      </c>
      <c r="I246" s="26">
        <v>5814.63</v>
      </c>
      <c r="J246" s="26">
        <v>3589.69</v>
      </c>
      <c r="K246" s="26">
        <v>2595.4100000000003</v>
      </c>
      <c r="L246" s="26">
        <v>1988.0300000000002</v>
      </c>
      <c r="M246" s="26">
        <v>1621.8000000000002</v>
      </c>
      <c r="N246" s="26">
        <v>1238.6100000000001</v>
      </c>
      <c r="O246" s="38"/>
      <c r="P246" s="38"/>
      <c r="Q246" s="38"/>
      <c r="R246" s="38"/>
      <c r="S246" s="38"/>
    </row>
    <row r="247" spans="1:19" ht="14" hidden="1" x14ac:dyDescent="0.15">
      <c r="A247" s="35">
        <v>55</v>
      </c>
      <c r="B247" s="36" t="s">
        <v>11</v>
      </c>
      <c r="C247" s="106">
        <f t="shared" si="34"/>
        <v>11864.58</v>
      </c>
      <c r="D247" s="106">
        <f t="shared" si="34"/>
        <v>7331.4900000000007</v>
      </c>
      <c r="E247" s="106">
        <f t="shared" si="34"/>
        <v>5298.41</v>
      </c>
      <c r="F247" s="106">
        <f t="shared" si="34"/>
        <v>3987.19</v>
      </c>
      <c r="G247" s="106">
        <f t="shared" si="34"/>
        <v>3196.96</v>
      </c>
      <c r="H247" s="106">
        <f t="shared" si="34"/>
        <v>2443.3000000000002</v>
      </c>
      <c r="I247" s="26">
        <v>6184.04</v>
      </c>
      <c r="J247" s="26">
        <v>3820.77</v>
      </c>
      <c r="K247" s="26">
        <v>2761.3</v>
      </c>
      <c r="L247" s="26">
        <v>2114.7000000000003</v>
      </c>
      <c r="M247" s="26">
        <v>1725.68</v>
      </c>
      <c r="N247" s="26">
        <v>1318.64</v>
      </c>
      <c r="O247" s="38"/>
      <c r="P247" s="38"/>
      <c r="Q247" s="38"/>
      <c r="R247" s="38"/>
      <c r="S247" s="38"/>
    </row>
    <row r="248" spans="1:19" ht="14" hidden="1" x14ac:dyDescent="0.15">
      <c r="A248" s="35">
        <v>60</v>
      </c>
      <c r="B248" s="36"/>
      <c r="C248" s="106">
        <f t="shared" si="34"/>
        <v>12593.33</v>
      </c>
      <c r="D248" s="106">
        <f t="shared" si="34"/>
        <v>7980.21</v>
      </c>
      <c r="E248" s="106">
        <f t="shared" si="34"/>
        <v>5754.21</v>
      </c>
      <c r="F248" s="106">
        <f t="shared" si="34"/>
        <v>4537.8600000000006</v>
      </c>
      <c r="G248" s="106">
        <f t="shared" si="34"/>
        <v>3804.8700000000003</v>
      </c>
      <c r="H248" s="106">
        <f t="shared" si="34"/>
        <v>3056.51</v>
      </c>
      <c r="I248" s="26">
        <v>6564.05</v>
      </c>
      <c r="J248" s="26">
        <v>4158.91</v>
      </c>
      <c r="K248" s="26">
        <v>2998.7400000000002</v>
      </c>
      <c r="L248" s="26">
        <v>2406.2000000000003</v>
      </c>
      <c r="M248" s="26">
        <v>2053.2200000000003</v>
      </c>
      <c r="N248" s="26">
        <v>1649.89</v>
      </c>
      <c r="O248" s="38"/>
      <c r="P248" s="38"/>
      <c r="Q248" s="38"/>
      <c r="R248" s="38"/>
      <c r="S248" s="38"/>
    </row>
    <row r="249" spans="1:19" ht="14" hidden="1" x14ac:dyDescent="0.15">
      <c r="A249" s="35">
        <v>61</v>
      </c>
      <c r="B249" s="36"/>
      <c r="C249" s="106">
        <f t="shared" si="34"/>
        <v>13527.19</v>
      </c>
      <c r="D249" s="106">
        <f t="shared" si="34"/>
        <v>8575.4</v>
      </c>
      <c r="E249" s="106">
        <f t="shared" si="34"/>
        <v>6181.39</v>
      </c>
      <c r="F249" s="106">
        <f t="shared" si="34"/>
        <v>4876.5300000000007</v>
      </c>
      <c r="G249" s="106">
        <f t="shared" si="34"/>
        <v>4087.36</v>
      </c>
      <c r="H249" s="106">
        <f t="shared" si="34"/>
        <v>3282.29</v>
      </c>
      <c r="I249" s="26">
        <v>7050.59</v>
      </c>
      <c r="J249" s="26">
        <v>4469.49</v>
      </c>
      <c r="K249" s="26">
        <v>3221.8700000000003</v>
      </c>
      <c r="L249" s="26">
        <v>2585.8700000000003</v>
      </c>
      <c r="M249" s="26">
        <v>2205.86</v>
      </c>
      <c r="N249" s="26">
        <v>1771.7900000000002</v>
      </c>
      <c r="O249" s="38"/>
      <c r="P249" s="38"/>
      <c r="Q249" s="38"/>
      <c r="R249" s="38"/>
      <c r="S249" s="38"/>
    </row>
    <row r="250" spans="1:19" ht="14" hidden="1" x14ac:dyDescent="0.15">
      <c r="A250" s="35">
        <v>62</v>
      </c>
      <c r="B250" s="36"/>
      <c r="C250" s="106">
        <f t="shared" si="34"/>
        <v>14803.43</v>
      </c>
      <c r="D250" s="106">
        <f t="shared" si="34"/>
        <v>9389.48</v>
      </c>
      <c r="E250" s="106">
        <f t="shared" si="34"/>
        <v>6767.5700000000006</v>
      </c>
      <c r="F250" s="106">
        <f t="shared" si="34"/>
        <v>5339.75</v>
      </c>
      <c r="G250" s="106">
        <f t="shared" si="34"/>
        <v>4477.4400000000005</v>
      </c>
      <c r="H250" s="106">
        <f t="shared" si="34"/>
        <v>3596.05</v>
      </c>
      <c r="I250" s="26">
        <v>7715.21</v>
      </c>
      <c r="J250" s="26">
        <v>4893.4900000000007</v>
      </c>
      <c r="K250" s="26">
        <v>3527.15</v>
      </c>
      <c r="L250" s="26">
        <v>2831.79</v>
      </c>
      <c r="M250" s="26">
        <v>2416.27</v>
      </c>
      <c r="N250" s="26">
        <v>1940.8600000000001</v>
      </c>
      <c r="O250" s="38"/>
      <c r="P250" s="38"/>
      <c r="Q250" s="38"/>
      <c r="R250" s="38"/>
      <c r="S250" s="38"/>
    </row>
    <row r="251" spans="1:19" ht="14" hidden="1" x14ac:dyDescent="0.15">
      <c r="A251" s="35">
        <v>63</v>
      </c>
      <c r="B251" s="36"/>
      <c r="C251" s="106">
        <f t="shared" si="34"/>
        <v>15731.990000000002</v>
      </c>
      <c r="D251" s="106">
        <f t="shared" si="34"/>
        <v>9981.49</v>
      </c>
      <c r="E251" s="106">
        <f t="shared" si="34"/>
        <v>7197.93</v>
      </c>
      <c r="F251" s="106">
        <f t="shared" si="34"/>
        <v>5676.3</v>
      </c>
      <c r="G251" s="106">
        <f t="shared" si="34"/>
        <v>4760.46</v>
      </c>
      <c r="H251" s="106">
        <f t="shared" si="34"/>
        <v>3822.36</v>
      </c>
      <c r="I251" s="26">
        <v>8199.630000000001</v>
      </c>
      <c r="J251" s="26">
        <v>5202.4800000000005</v>
      </c>
      <c r="K251" s="26">
        <v>3751.34</v>
      </c>
      <c r="L251" s="26">
        <v>3010.4</v>
      </c>
      <c r="M251" s="26">
        <v>2568.9100000000003</v>
      </c>
      <c r="N251" s="26">
        <v>2063.29</v>
      </c>
      <c r="O251" s="38"/>
      <c r="P251" s="38"/>
      <c r="Q251" s="38"/>
      <c r="R251" s="38"/>
      <c r="S251" s="38"/>
    </row>
    <row r="252" spans="1:19" ht="14" hidden="1" x14ac:dyDescent="0.15">
      <c r="A252" s="35">
        <v>64</v>
      </c>
      <c r="B252" s="36"/>
      <c r="C252" s="106">
        <f t="shared" si="34"/>
        <v>17013.530000000002</v>
      </c>
      <c r="D252" s="106">
        <f t="shared" si="34"/>
        <v>10796.630000000001</v>
      </c>
      <c r="E252" s="106">
        <f t="shared" si="34"/>
        <v>7788.35</v>
      </c>
      <c r="F252" s="106">
        <f t="shared" si="34"/>
        <v>6143.76</v>
      </c>
      <c r="G252" s="106">
        <f t="shared" si="34"/>
        <v>5148.42</v>
      </c>
      <c r="H252" s="106">
        <f t="shared" si="34"/>
        <v>4137.71</v>
      </c>
      <c r="I252" s="26">
        <v>8867.9600000000009</v>
      </c>
      <c r="J252" s="26">
        <v>5627.54</v>
      </c>
      <c r="K252" s="26">
        <v>4059.27</v>
      </c>
      <c r="L252" s="26">
        <v>3257.9100000000003</v>
      </c>
      <c r="M252" s="26">
        <v>2778.79</v>
      </c>
      <c r="N252" s="26">
        <v>2233.42</v>
      </c>
      <c r="O252" s="38"/>
      <c r="P252" s="38"/>
      <c r="Q252" s="38"/>
      <c r="R252" s="38"/>
      <c r="S252" s="38"/>
    </row>
    <row r="253" spans="1:19" ht="14" hidden="1" x14ac:dyDescent="0.15">
      <c r="A253" s="35">
        <v>65</v>
      </c>
      <c r="B253" s="36"/>
      <c r="C253" s="106">
        <f t="shared" si="34"/>
        <v>17824.96</v>
      </c>
      <c r="D253" s="106">
        <f t="shared" si="34"/>
        <v>14114.43</v>
      </c>
      <c r="E253" s="106">
        <f t="shared" si="34"/>
        <v>10159.040000000001</v>
      </c>
      <c r="F253" s="106">
        <f t="shared" si="34"/>
        <v>7767.1500000000005</v>
      </c>
      <c r="G253" s="106">
        <f t="shared" si="34"/>
        <v>6869.33</v>
      </c>
      <c r="H253" s="106">
        <f t="shared" si="34"/>
        <v>5833.71</v>
      </c>
      <c r="I253" s="26">
        <v>9290.9</v>
      </c>
      <c r="J253" s="26">
        <v>7356.93</v>
      </c>
      <c r="K253" s="26">
        <v>5294.7</v>
      </c>
      <c r="L253" s="26">
        <v>4119.16</v>
      </c>
      <c r="M253" s="26">
        <v>3707.88</v>
      </c>
      <c r="N253" s="26">
        <v>3148.73</v>
      </c>
      <c r="O253" s="38"/>
      <c r="P253" s="38"/>
      <c r="Q253" s="38"/>
      <c r="R253" s="38"/>
      <c r="S253" s="38"/>
    </row>
    <row r="254" spans="1:19" ht="14" hidden="1" x14ac:dyDescent="0.15">
      <c r="A254" s="35">
        <v>66</v>
      </c>
      <c r="B254" s="36"/>
      <c r="C254" s="106">
        <f t="shared" si="34"/>
        <v>18639.57</v>
      </c>
      <c r="D254" s="106">
        <f t="shared" si="34"/>
        <v>16399.260000000002</v>
      </c>
      <c r="E254" s="106">
        <f t="shared" si="34"/>
        <v>11799.390000000001</v>
      </c>
      <c r="F254" s="106">
        <f t="shared" si="34"/>
        <v>9026.43</v>
      </c>
      <c r="G254" s="106">
        <f t="shared" si="34"/>
        <v>7983.92</v>
      </c>
      <c r="H254" s="106">
        <f t="shared" si="34"/>
        <v>6778.17</v>
      </c>
      <c r="I254" s="26">
        <v>9715.43</v>
      </c>
      <c r="J254" s="26">
        <v>8547.84</v>
      </c>
      <c r="K254" s="26">
        <v>6150.12</v>
      </c>
      <c r="L254" s="26">
        <v>4786.96</v>
      </c>
      <c r="M254" s="26">
        <v>4309.96</v>
      </c>
      <c r="N254" s="26">
        <v>3659.1200000000003</v>
      </c>
      <c r="O254" s="38"/>
      <c r="P254" s="38"/>
      <c r="Q254" s="38"/>
      <c r="R254" s="38"/>
      <c r="S254" s="38"/>
    </row>
    <row r="255" spans="1:19" ht="14" hidden="1" x14ac:dyDescent="0.15">
      <c r="A255" s="35">
        <v>67</v>
      </c>
      <c r="B255" s="36"/>
      <c r="C255" s="106">
        <f t="shared" si="34"/>
        <v>20351.47</v>
      </c>
      <c r="D255" s="106">
        <f t="shared" si="34"/>
        <v>17912.41</v>
      </c>
      <c r="E255" s="106">
        <f t="shared" si="34"/>
        <v>12888.54</v>
      </c>
      <c r="F255" s="106">
        <f t="shared" si="34"/>
        <v>9855.880000000001</v>
      </c>
      <c r="G255" s="106">
        <f t="shared" si="34"/>
        <v>8719.0300000000007</v>
      </c>
      <c r="H255" s="106">
        <f t="shared" si="34"/>
        <v>7404.1</v>
      </c>
      <c r="I255" s="26">
        <v>10607.42</v>
      </c>
      <c r="J255" s="26">
        <v>9336.48</v>
      </c>
      <c r="K255" s="26">
        <v>6718.2800000000007</v>
      </c>
      <c r="L255" s="26">
        <v>5227.3900000000003</v>
      </c>
      <c r="M255" s="26">
        <v>4706.93</v>
      </c>
      <c r="N255" s="26">
        <v>3997.26</v>
      </c>
      <c r="O255" s="38"/>
      <c r="P255" s="38"/>
      <c r="Q255" s="38"/>
      <c r="R255" s="38"/>
      <c r="S255" s="38"/>
    </row>
    <row r="256" spans="1:19" ht="14" hidden="1" x14ac:dyDescent="0.15">
      <c r="A256" s="35">
        <v>68</v>
      </c>
      <c r="B256" s="36"/>
      <c r="C256" s="106">
        <f t="shared" si="34"/>
        <v>22526.59</v>
      </c>
      <c r="D256" s="106">
        <f t="shared" si="34"/>
        <v>19834.72</v>
      </c>
      <c r="E256" s="106">
        <f t="shared" si="34"/>
        <v>14273.960000000001</v>
      </c>
      <c r="F256" s="106">
        <f t="shared" si="34"/>
        <v>10916.94</v>
      </c>
      <c r="G256" s="106">
        <f t="shared" si="34"/>
        <v>9658.7200000000012</v>
      </c>
      <c r="H256" s="106">
        <f t="shared" si="34"/>
        <v>8198.57</v>
      </c>
      <c r="I256" s="26">
        <v>11741.62</v>
      </c>
      <c r="J256" s="26">
        <v>10338.710000000001</v>
      </c>
      <c r="K256" s="26">
        <v>7440.14</v>
      </c>
      <c r="L256" s="26">
        <v>5789.72</v>
      </c>
      <c r="M256" s="26">
        <v>5213.6100000000006</v>
      </c>
      <c r="N256" s="26">
        <v>4425.5</v>
      </c>
      <c r="O256" s="38"/>
      <c r="P256" s="38"/>
      <c r="Q256" s="38"/>
      <c r="R256" s="38"/>
      <c r="S256" s="38"/>
    </row>
    <row r="257" spans="1:19" ht="14" hidden="1" x14ac:dyDescent="0.15">
      <c r="A257" s="35">
        <v>69</v>
      </c>
      <c r="B257" s="36"/>
      <c r="C257" s="106">
        <f t="shared" si="34"/>
        <v>24775.91</v>
      </c>
      <c r="D257" s="106">
        <f t="shared" si="34"/>
        <v>21823.81</v>
      </c>
      <c r="E257" s="106">
        <f t="shared" si="34"/>
        <v>15702.310000000001</v>
      </c>
      <c r="F257" s="106">
        <f t="shared" si="34"/>
        <v>12009.27</v>
      </c>
      <c r="G257" s="106">
        <f t="shared" si="34"/>
        <v>10624.380000000001</v>
      </c>
      <c r="H257" s="106">
        <f t="shared" si="34"/>
        <v>9023.7800000000007</v>
      </c>
      <c r="I257" s="26">
        <v>12914.51</v>
      </c>
      <c r="J257" s="26">
        <v>11375.390000000001</v>
      </c>
      <c r="K257" s="26">
        <v>8184.79</v>
      </c>
      <c r="L257" s="26">
        <v>6369.01</v>
      </c>
      <c r="M257" s="26">
        <v>5735.66</v>
      </c>
      <c r="N257" s="26">
        <v>4871.2300000000005</v>
      </c>
      <c r="O257" s="38"/>
      <c r="P257" s="38"/>
      <c r="Q257" s="38"/>
      <c r="R257" s="38"/>
      <c r="S257" s="38"/>
    </row>
    <row r="258" spans="1:19" ht="14" hidden="1" x14ac:dyDescent="0.15">
      <c r="A258" s="35">
        <v>70</v>
      </c>
      <c r="B258" s="36"/>
      <c r="C258" s="106">
        <f t="shared" si="34"/>
        <v>29323.31</v>
      </c>
      <c r="D258" s="106">
        <f t="shared" si="34"/>
        <v>26858.81</v>
      </c>
      <c r="E258" s="106">
        <f t="shared" si="34"/>
        <v>19122.93</v>
      </c>
      <c r="F258" s="106">
        <f t="shared" si="34"/>
        <v>14139.87</v>
      </c>
      <c r="G258" s="106">
        <f t="shared" si="34"/>
        <v>12383.45</v>
      </c>
      <c r="H258" s="106">
        <f t="shared" si="34"/>
        <v>10612.720000000001</v>
      </c>
      <c r="I258" s="26">
        <v>15284.67</v>
      </c>
      <c r="J258" s="26">
        <v>13999.95</v>
      </c>
      <c r="K258" s="26">
        <v>9967.18</v>
      </c>
      <c r="L258" s="26">
        <v>7498.97</v>
      </c>
      <c r="M258" s="26">
        <v>6684.89</v>
      </c>
      <c r="N258" s="26">
        <v>5728.2400000000007</v>
      </c>
      <c r="O258" s="38"/>
      <c r="P258" s="38"/>
      <c r="Q258" s="38"/>
      <c r="R258" s="38"/>
      <c r="S258" s="38"/>
    </row>
    <row r="259" spans="1:19" ht="14" hidden="1" x14ac:dyDescent="0.15">
      <c r="A259" s="35">
        <v>71</v>
      </c>
      <c r="B259" s="36"/>
      <c r="C259" s="106">
        <f t="shared" si="34"/>
        <v>30473.940000000002</v>
      </c>
      <c r="D259" s="106">
        <f t="shared" si="34"/>
        <v>27913.510000000002</v>
      </c>
      <c r="E259" s="106">
        <f t="shared" si="34"/>
        <v>19875.530000000002</v>
      </c>
      <c r="F259" s="106">
        <f t="shared" si="34"/>
        <v>14692.130000000001</v>
      </c>
      <c r="G259" s="106">
        <f t="shared" si="34"/>
        <v>12869.460000000001</v>
      </c>
      <c r="H259" s="106">
        <f t="shared" si="34"/>
        <v>11030.36</v>
      </c>
      <c r="I259" s="26">
        <v>15884.1</v>
      </c>
      <c r="J259" s="26">
        <v>14549.560000000001</v>
      </c>
      <c r="K259" s="26">
        <v>10359.380000000001</v>
      </c>
      <c r="L259" s="26">
        <v>7792.59</v>
      </c>
      <c r="M259" s="26">
        <v>6947.2400000000007</v>
      </c>
      <c r="N259" s="26">
        <v>5954.02</v>
      </c>
      <c r="O259" s="38"/>
      <c r="P259" s="38"/>
      <c r="Q259" s="38"/>
      <c r="R259" s="38"/>
      <c r="S259" s="38"/>
    </row>
    <row r="260" spans="1:19" ht="14" hidden="1" x14ac:dyDescent="0.15">
      <c r="A260" s="35">
        <v>72</v>
      </c>
      <c r="B260" s="36"/>
      <c r="C260" s="106">
        <f t="shared" si="34"/>
        <v>31332.54</v>
      </c>
      <c r="D260" s="106">
        <f t="shared" si="34"/>
        <v>28701.09</v>
      </c>
      <c r="E260" s="106">
        <f t="shared" si="34"/>
        <v>20435.740000000002</v>
      </c>
      <c r="F260" s="106">
        <f t="shared" si="34"/>
        <v>15110.83</v>
      </c>
      <c r="G260" s="106">
        <f t="shared" si="34"/>
        <v>13231.45</v>
      </c>
      <c r="H260" s="106">
        <f t="shared" si="34"/>
        <v>11342</v>
      </c>
      <c r="I260" s="26">
        <v>16331.95</v>
      </c>
      <c r="J260" s="26">
        <v>14959.78</v>
      </c>
      <c r="K260" s="26">
        <v>10651.41</v>
      </c>
      <c r="L260" s="26">
        <v>8013.6</v>
      </c>
      <c r="M260" s="26">
        <v>7142.81</v>
      </c>
      <c r="N260" s="26">
        <v>6122.56</v>
      </c>
      <c r="O260" s="38"/>
      <c r="P260" s="38"/>
      <c r="Q260" s="38"/>
      <c r="R260" s="38"/>
      <c r="S260" s="38"/>
    </row>
    <row r="261" spans="1:19" ht="14" hidden="1" x14ac:dyDescent="0.15">
      <c r="A261" s="35">
        <v>73</v>
      </c>
      <c r="B261" s="36"/>
      <c r="C261" s="106">
        <f t="shared" si="34"/>
        <v>32483.170000000002</v>
      </c>
      <c r="D261" s="106">
        <f t="shared" si="34"/>
        <v>29757.91</v>
      </c>
      <c r="E261" s="106">
        <f t="shared" si="34"/>
        <v>21186.75</v>
      </c>
      <c r="F261" s="106">
        <f t="shared" si="34"/>
        <v>15666.800000000001</v>
      </c>
      <c r="G261" s="106">
        <f t="shared" si="34"/>
        <v>13716.93</v>
      </c>
      <c r="H261" s="106">
        <f t="shared" si="34"/>
        <v>11760.7</v>
      </c>
      <c r="I261" s="26">
        <v>16931.38</v>
      </c>
      <c r="J261" s="26">
        <v>15510.980000000001</v>
      </c>
      <c r="K261" s="26">
        <v>11043.08</v>
      </c>
      <c r="L261" s="26">
        <v>8308.8100000000013</v>
      </c>
      <c r="M261" s="26">
        <v>7405.1600000000008</v>
      </c>
      <c r="N261" s="26">
        <v>6348.87</v>
      </c>
      <c r="O261" s="38"/>
      <c r="P261" s="38"/>
      <c r="Q261" s="38"/>
      <c r="R261" s="38"/>
      <c r="S261" s="38"/>
    </row>
    <row r="262" spans="1:19" ht="14" hidden="1" x14ac:dyDescent="0.15">
      <c r="A262" s="35">
        <v>74</v>
      </c>
      <c r="B262" s="36"/>
      <c r="C262" s="106">
        <f t="shared" si="34"/>
        <v>33058.22</v>
      </c>
      <c r="D262" s="106">
        <f t="shared" si="34"/>
        <v>30282.080000000002</v>
      </c>
      <c r="E262" s="106">
        <f t="shared" si="34"/>
        <v>21561.460000000003</v>
      </c>
      <c r="F262" s="106">
        <f t="shared" si="34"/>
        <v>15943.460000000001</v>
      </c>
      <c r="G262" s="106">
        <f t="shared" si="34"/>
        <v>13962.320000000002</v>
      </c>
      <c r="H262" s="106">
        <f t="shared" si="34"/>
        <v>11965.810000000001</v>
      </c>
      <c r="I262" s="26">
        <v>17230.830000000002</v>
      </c>
      <c r="J262" s="26">
        <v>15784.460000000001</v>
      </c>
      <c r="K262" s="26">
        <v>11238.650000000001</v>
      </c>
      <c r="L262" s="26">
        <v>8456.15</v>
      </c>
      <c r="M262" s="26">
        <v>7536.6</v>
      </c>
      <c r="N262" s="26">
        <v>6459.64</v>
      </c>
      <c r="O262" s="38"/>
      <c r="P262" s="38"/>
      <c r="Q262" s="38"/>
      <c r="R262" s="38"/>
      <c r="S262" s="38"/>
    </row>
    <row r="263" spans="1:19" ht="14" hidden="1" x14ac:dyDescent="0.15">
      <c r="A263" s="35">
        <v>75</v>
      </c>
      <c r="B263" s="36" t="s">
        <v>12</v>
      </c>
      <c r="C263" s="106">
        <f t="shared" si="34"/>
        <v>34493.46</v>
      </c>
      <c r="D263" s="106">
        <f t="shared" si="34"/>
        <v>31599.66</v>
      </c>
      <c r="E263" s="106">
        <f t="shared" si="34"/>
        <v>22500.620000000003</v>
      </c>
      <c r="F263" s="106">
        <f t="shared" si="34"/>
        <v>16636.170000000002</v>
      </c>
      <c r="G263" s="106">
        <f t="shared" si="34"/>
        <v>14570.230000000001</v>
      </c>
      <c r="H263" s="106">
        <f t="shared" si="34"/>
        <v>12487.33</v>
      </c>
      <c r="I263" s="26">
        <v>17979.72</v>
      </c>
      <c r="J263" s="26">
        <v>16471.34</v>
      </c>
      <c r="K263" s="26">
        <v>11728.37</v>
      </c>
      <c r="L263" s="26">
        <v>8823.44</v>
      </c>
      <c r="M263" s="26">
        <v>7865.2000000000007</v>
      </c>
      <c r="N263" s="26">
        <v>6741.0700000000006</v>
      </c>
      <c r="O263" s="38"/>
      <c r="P263" s="38"/>
      <c r="Q263" s="38"/>
      <c r="R263" s="38"/>
      <c r="S263" s="38"/>
    </row>
    <row r="264" spans="1:19" ht="14" hidden="1" x14ac:dyDescent="0.15">
      <c r="A264" s="35">
        <v>1</v>
      </c>
      <c r="B264" s="36" t="s">
        <v>13</v>
      </c>
      <c r="C264" s="106">
        <f t="shared" si="34"/>
        <v>1842.8100000000002</v>
      </c>
      <c r="D264" s="106">
        <f t="shared" si="34"/>
        <v>1153.81</v>
      </c>
      <c r="E264" s="106">
        <f t="shared" si="34"/>
        <v>861.78000000000009</v>
      </c>
      <c r="F264" s="106">
        <f t="shared" si="34"/>
        <v>673.1</v>
      </c>
      <c r="G264" s="106">
        <f t="shared" si="34"/>
        <v>552.79000000000008</v>
      </c>
      <c r="H264" s="106">
        <f t="shared" si="34"/>
        <v>407.57</v>
      </c>
      <c r="I264" s="24">
        <v>960.36</v>
      </c>
      <c r="J264" s="24">
        <v>600.49</v>
      </c>
      <c r="K264" s="24">
        <v>447.85</v>
      </c>
      <c r="L264" s="24">
        <v>356.69</v>
      </c>
      <c r="M264" s="24">
        <v>297.86</v>
      </c>
      <c r="N264" s="24">
        <v>219.42000000000002</v>
      </c>
      <c r="O264" s="38"/>
      <c r="P264" s="38"/>
      <c r="Q264" s="38"/>
      <c r="R264" s="38"/>
      <c r="S264" s="38"/>
    </row>
    <row r="265" spans="1:19" ht="14" hidden="1" x14ac:dyDescent="0.15">
      <c r="A265" s="35">
        <v>2</v>
      </c>
      <c r="B265" s="36" t="s">
        <v>1</v>
      </c>
      <c r="C265" s="106">
        <f t="shared" si="34"/>
        <v>2895.3900000000003</v>
      </c>
      <c r="D265" s="106">
        <f t="shared" si="34"/>
        <v>1833.8000000000002</v>
      </c>
      <c r="E265" s="106">
        <f t="shared" si="34"/>
        <v>1365.28</v>
      </c>
      <c r="F265" s="106">
        <f t="shared" si="34"/>
        <v>1067.95</v>
      </c>
      <c r="G265" s="106">
        <f t="shared" si="34"/>
        <v>875.56000000000006</v>
      </c>
      <c r="H265" s="106">
        <f t="shared" si="34"/>
        <v>649.78000000000009</v>
      </c>
      <c r="I265" s="26">
        <v>1508.38</v>
      </c>
      <c r="J265" s="26">
        <v>955.59</v>
      </c>
      <c r="K265" s="26">
        <v>710.73</v>
      </c>
      <c r="L265" s="26">
        <v>566.04000000000008</v>
      </c>
      <c r="M265" s="26">
        <v>472.76000000000005</v>
      </c>
      <c r="N265" s="26">
        <v>349.8</v>
      </c>
      <c r="O265" s="38"/>
      <c r="P265" s="38"/>
      <c r="Q265" s="38"/>
      <c r="R265" s="38"/>
      <c r="S265" s="38"/>
    </row>
    <row r="266" spans="1:19" ht="14" hidden="1" x14ac:dyDescent="0.15">
      <c r="A266" s="35">
        <v>3</v>
      </c>
      <c r="B266" s="36" t="s">
        <v>14</v>
      </c>
      <c r="C266" s="106">
        <f t="shared" si="34"/>
        <v>4214.0300000000007</v>
      </c>
      <c r="D266" s="106">
        <f t="shared" si="34"/>
        <v>2685.51</v>
      </c>
      <c r="E266" s="106">
        <f t="shared" si="34"/>
        <v>2003.93</v>
      </c>
      <c r="F266" s="106">
        <f t="shared" si="34"/>
        <v>1563.5</v>
      </c>
      <c r="G266" s="106">
        <f t="shared" si="34"/>
        <v>1283.1300000000001</v>
      </c>
      <c r="H266" s="106">
        <f t="shared" si="34"/>
        <v>950.82</v>
      </c>
      <c r="I266" s="26">
        <v>2195.79</v>
      </c>
      <c r="J266" s="26">
        <v>1399.73</v>
      </c>
      <c r="K266" s="26">
        <v>1043.5700000000002</v>
      </c>
      <c r="L266" s="26">
        <v>828.92000000000007</v>
      </c>
      <c r="M266" s="26">
        <v>692.18000000000006</v>
      </c>
      <c r="N266" s="26">
        <v>512.51</v>
      </c>
      <c r="O266" s="38"/>
      <c r="P266" s="38"/>
      <c r="Q266" s="38"/>
      <c r="R266" s="38"/>
      <c r="S266" s="38"/>
    </row>
    <row r="267" spans="1:19" hidden="1" x14ac:dyDescent="0.15">
      <c r="A267" s="35">
        <v>1</v>
      </c>
      <c r="B267" s="36" t="s">
        <v>3</v>
      </c>
      <c r="C267" s="39">
        <v>0</v>
      </c>
      <c r="D267" s="39">
        <v>0</v>
      </c>
      <c r="E267" s="39">
        <v>0</v>
      </c>
      <c r="F267" s="39">
        <v>137.07</v>
      </c>
      <c r="G267" s="39">
        <v>137.07</v>
      </c>
      <c r="H267" s="40">
        <v>137.07</v>
      </c>
    </row>
    <row r="268" spans="1:19" ht="14" hidden="1" thickBot="1" x14ac:dyDescent="0.2">
      <c r="A268" s="42">
        <v>1</v>
      </c>
      <c r="B268" s="43" t="s">
        <v>2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5">
        <v>0</v>
      </c>
    </row>
    <row r="269" spans="1:19" ht="14" hidden="1" thickBot="1" x14ac:dyDescent="0.2"/>
    <row r="270" spans="1:19" ht="18" hidden="1" x14ac:dyDescent="0.2">
      <c r="A270" s="284" t="s">
        <v>43</v>
      </c>
      <c r="B270" s="285"/>
      <c r="C270" s="285"/>
      <c r="D270" s="285"/>
      <c r="E270" s="285"/>
      <c r="F270" s="285"/>
      <c r="G270" s="285"/>
      <c r="H270" s="286"/>
    </row>
    <row r="271" spans="1:19" ht="18" hidden="1" x14ac:dyDescent="0.2">
      <c r="A271" s="287" t="s">
        <v>27</v>
      </c>
      <c r="B271" s="288"/>
      <c r="C271" s="288"/>
      <c r="D271" s="288"/>
      <c r="E271" s="288"/>
      <c r="F271" s="288"/>
      <c r="G271" s="288"/>
      <c r="H271" s="289"/>
    </row>
    <row r="272" spans="1:19" hidden="1" x14ac:dyDescent="0.15">
      <c r="A272" s="290" t="s">
        <v>0</v>
      </c>
      <c r="B272" s="291"/>
      <c r="C272" s="291"/>
      <c r="D272" s="291"/>
      <c r="E272" s="291"/>
      <c r="F272" s="291"/>
      <c r="G272" s="291"/>
      <c r="H272" s="32"/>
    </row>
    <row r="273" spans="1:21" hidden="1" x14ac:dyDescent="0.15">
      <c r="A273" s="35" t="s">
        <v>4</v>
      </c>
      <c r="B273" s="20" t="s">
        <v>4</v>
      </c>
      <c r="C273" s="29" t="s">
        <v>58</v>
      </c>
      <c r="D273" s="29" t="s">
        <v>59</v>
      </c>
      <c r="E273" s="29" t="s">
        <v>60</v>
      </c>
      <c r="F273" s="29" t="s">
        <v>61</v>
      </c>
      <c r="G273" s="29" t="s">
        <v>62</v>
      </c>
      <c r="H273" s="32" t="s">
        <v>63</v>
      </c>
    </row>
    <row r="274" spans="1:21" ht="14" hidden="1" x14ac:dyDescent="0.15">
      <c r="A274" s="35">
        <v>18</v>
      </c>
      <c r="B274" s="36" t="s">
        <v>157</v>
      </c>
      <c r="C274" s="114">
        <v>7786</v>
      </c>
      <c r="D274" s="114">
        <v>5563</v>
      </c>
      <c r="E274" s="114">
        <v>4262</v>
      </c>
      <c r="F274" s="114">
        <v>3238</v>
      </c>
      <c r="G274" s="114">
        <v>2417</v>
      </c>
      <c r="H274" s="114">
        <v>1919</v>
      </c>
      <c r="I274" s="25">
        <v>4057</v>
      </c>
      <c r="J274" s="26">
        <v>2898</v>
      </c>
      <c r="K274" s="26">
        <v>2220</v>
      </c>
      <c r="L274" s="26">
        <v>1716</v>
      </c>
      <c r="M274" s="26">
        <v>1304</v>
      </c>
      <c r="N274" s="26">
        <v>1035</v>
      </c>
      <c r="O274" s="38"/>
      <c r="P274" s="38" t="b">
        <v>1</v>
      </c>
      <c r="Q274" s="38" t="b">
        <v>1</v>
      </c>
      <c r="R274" s="38" t="b">
        <v>1</v>
      </c>
      <c r="S274" s="38" t="b">
        <v>1</v>
      </c>
      <c r="T274" s="33" t="b">
        <v>1</v>
      </c>
      <c r="U274" s="33" t="b">
        <v>1</v>
      </c>
    </row>
    <row r="275" spans="1:21" ht="14" hidden="1" x14ac:dyDescent="0.15">
      <c r="A275" s="35">
        <v>25</v>
      </c>
      <c r="B275" s="36" t="s">
        <v>5</v>
      </c>
      <c r="C275" s="114">
        <v>8709</v>
      </c>
      <c r="D275" s="114">
        <v>6189</v>
      </c>
      <c r="E275" s="114">
        <v>4753</v>
      </c>
      <c r="F275" s="114">
        <v>3595</v>
      </c>
      <c r="G275" s="114">
        <v>2695</v>
      </c>
      <c r="H275" s="114">
        <v>2128</v>
      </c>
      <c r="I275" s="25">
        <v>4539</v>
      </c>
      <c r="J275" s="26">
        <v>3224</v>
      </c>
      <c r="K275" s="26">
        <v>2476</v>
      </c>
      <c r="L275" s="26">
        <v>1906</v>
      </c>
      <c r="M275" s="26">
        <v>1454</v>
      </c>
      <c r="N275" s="26">
        <v>1148</v>
      </c>
      <c r="O275" s="38"/>
      <c r="P275" s="38" t="b">
        <v>1</v>
      </c>
      <c r="Q275" s="38" t="b">
        <v>1</v>
      </c>
      <c r="R275" s="38" t="b">
        <v>1</v>
      </c>
      <c r="S275" s="38" t="b">
        <v>1</v>
      </c>
      <c r="T275" s="33" t="b">
        <v>1</v>
      </c>
      <c r="U275" s="33" t="b">
        <v>1</v>
      </c>
    </row>
    <row r="276" spans="1:21" ht="14" hidden="1" x14ac:dyDescent="0.15">
      <c r="A276" s="35">
        <v>30</v>
      </c>
      <c r="B276" s="36" t="s">
        <v>6</v>
      </c>
      <c r="C276" s="114">
        <v>10167</v>
      </c>
      <c r="D276" s="114">
        <v>7158</v>
      </c>
      <c r="E276" s="114">
        <v>5584</v>
      </c>
      <c r="F276" s="114">
        <v>4280</v>
      </c>
      <c r="G276" s="114">
        <v>3192</v>
      </c>
      <c r="H276" s="114">
        <v>2464</v>
      </c>
      <c r="I276" s="25">
        <v>5298</v>
      </c>
      <c r="J276" s="26">
        <v>3730</v>
      </c>
      <c r="K276" s="26">
        <v>2909</v>
      </c>
      <c r="L276" s="26">
        <v>2269</v>
      </c>
      <c r="M276" s="26">
        <v>1723</v>
      </c>
      <c r="N276" s="26">
        <v>1329</v>
      </c>
      <c r="O276" s="38"/>
      <c r="P276" s="38" t="b">
        <v>1</v>
      </c>
      <c r="Q276" s="38" t="b">
        <v>1</v>
      </c>
      <c r="R276" s="38" t="b">
        <v>1</v>
      </c>
      <c r="S276" s="38" t="b">
        <v>1</v>
      </c>
      <c r="T276" s="33" t="b">
        <v>1</v>
      </c>
      <c r="U276" s="33" t="b">
        <v>1</v>
      </c>
    </row>
    <row r="277" spans="1:21" ht="14" hidden="1" x14ac:dyDescent="0.15">
      <c r="A277" s="35">
        <v>35</v>
      </c>
      <c r="B277" s="36" t="s">
        <v>7</v>
      </c>
      <c r="C277" s="114">
        <v>11474</v>
      </c>
      <c r="D277" s="114">
        <v>7941</v>
      </c>
      <c r="E277" s="114">
        <v>6213</v>
      </c>
      <c r="F277" s="114">
        <v>4759</v>
      </c>
      <c r="G277" s="114">
        <v>3643</v>
      </c>
      <c r="H277" s="114">
        <v>2736</v>
      </c>
      <c r="I277" s="25">
        <v>5980</v>
      </c>
      <c r="J277" s="26">
        <v>4138</v>
      </c>
      <c r="K277" s="26">
        <v>3238</v>
      </c>
      <c r="L277" s="26">
        <v>2522</v>
      </c>
      <c r="M277" s="26">
        <v>1965</v>
      </c>
      <c r="N277" s="26">
        <v>1476</v>
      </c>
      <c r="O277" s="38"/>
      <c r="P277" s="38" t="b">
        <v>1</v>
      </c>
      <c r="Q277" s="38" t="b">
        <v>1</v>
      </c>
      <c r="R277" s="38" t="b">
        <v>1</v>
      </c>
      <c r="S277" s="38" t="b">
        <v>1</v>
      </c>
      <c r="T277" s="33" t="b">
        <v>1</v>
      </c>
      <c r="U277" s="33" t="b">
        <v>1</v>
      </c>
    </row>
    <row r="278" spans="1:21" ht="14" hidden="1" x14ac:dyDescent="0.15">
      <c r="A278" s="35">
        <v>40</v>
      </c>
      <c r="B278" s="36" t="s">
        <v>8</v>
      </c>
      <c r="C278" s="114">
        <v>12991</v>
      </c>
      <c r="D278" s="114">
        <v>8957</v>
      </c>
      <c r="E278" s="114">
        <v>7047</v>
      </c>
      <c r="F278" s="114">
        <v>5392</v>
      </c>
      <c r="G278" s="114">
        <v>4072</v>
      </c>
      <c r="H278" s="114">
        <v>3088</v>
      </c>
      <c r="I278" s="25">
        <v>6770</v>
      </c>
      <c r="J278" s="26">
        <v>4668</v>
      </c>
      <c r="K278" s="26">
        <v>3672</v>
      </c>
      <c r="L278" s="26">
        <v>2858</v>
      </c>
      <c r="M278" s="26">
        <v>2196</v>
      </c>
      <c r="N278" s="26">
        <v>1667</v>
      </c>
      <c r="O278" s="38"/>
      <c r="P278" s="38" t="b">
        <v>1</v>
      </c>
      <c r="Q278" s="38" t="b">
        <v>1</v>
      </c>
      <c r="R278" s="38" t="b">
        <v>1</v>
      </c>
      <c r="S278" s="38" t="b">
        <v>1</v>
      </c>
      <c r="T278" s="33" t="b">
        <v>1</v>
      </c>
      <c r="U278" s="33" t="b">
        <v>1</v>
      </c>
    </row>
    <row r="279" spans="1:21" ht="14" hidden="1" x14ac:dyDescent="0.15">
      <c r="A279" s="35">
        <v>45</v>
      </c>
      <c r="B279" s="36" t="s">
        <v>9</v>
      </c>
      <c r="C279" s="114">
        <v>15000</v>
      </c>
      <c r="D279" s="114">
        <v>10399</v>
      </c>
      <c r="E279" s="114">
        <v>8111</v>
      </c>
      <c r="F279" s="114">
        <v>6082</v>
      </c>
      <c r="G279" s="114">
        <v>4627</v>
      </c>
      <c r="H279" s="114">
        <v>3593</v>
      </c>
      <c r="I279" s="25">
        <v>7818</v>
      </c>
      <c r="J279" s="26">
        <v>5419</v>
      </c>
      <c r="K279" s="26">
        <v>4227</v>
      </c>
      <c r="L279" s="26">
        <v>3224</v>
      </c>
      <c r="M279" s="26">
        <v>2497</v>
      </c>
      <c r="N279" s="26">
        <v>1940</v>
      </c>
      <c r="O279" s="38"/>
      <c r="P279" s="38" t="b">
        <v>1</v>
      </c>
      <c r="Q279" s="38" t="b">
        <v>1</v>
      </c>
      <c r="R279" s="38" t="b">
        <v>1</v>
      </c>
      <c r="S279" s="38" t="b">
        <v>1</v>
      </c>
      <c r="T279" s="33" t="b">
        <v>1</v>
      </c>
      <c r="U279" s="33" t="b">
        <v>1</v>
      </c>
    </row>
    <row r="280" spans="1:21" ht="14" hidden="1" x14ac:dyDescent="0.15">
      <c r="A280" s="35">
        <v>50</v>
      </c>
      <c r="B280" s="36" t="s">
        <v>10</v>
      </c>
      <c r="C280" s="114">
        <v>16970</v>
      </c>
      <c r="D280" s="114">
        <v>11392</v>
      </c>
      <c r="E280" s="114">
        <v>9110</v>
      </c>
      <c r="F280" s="114">
        <v>7081</v>
      </c>
      <c r="G280" s="114">
        <v>5198</v>
      </c>
      <c r="H280" s="114">
        <v>3944</v>
      </c>
      <c r="I280" s="25">
        <v>8845</v>
      </c>
      <c r="J280" s="26">
        <v>5937</v>
      </c>
      <c r="K280" s="26">
        <v>4748</v>
      </c>
      <c r="L280" s="26">
        <v>3755</v>
      </c>
      <c r="M280" s="26">
        <v>2805</v>
      </c>
      <c r="N280" s="26">
        <v>2129</v>
      </c>
      <c r="O280" s="38"/>
      <c r="P280" s="38" t="b">
        <v>1</v>
      </c>
      <c r="Q280" s="38" t="b">
        <v>1</v>
      </c>
      <c r="R280" s="38" t="b">
        <v>1</v>
      </c>
      <c r="S280" s="38" t="b">
        <v>1</v>
      </c>
      <c r="T280" s="33" t="b">
        <v>1</v>
      </c>
      <c r="U280" s="33" t="b">
        <v>1</v>
      </c>
    </row>
    <row r="281" spans="1:21" ht="14" hidden="1" x14ac:dyDescent="0.15">
      <c r="A281" s="35">
        <v>55</v>
      </c>
      <c r="B281" s="36" t="s">
        <v>11</v>
      </c>
      <c r="C281" s="114">
        <v>19662</v>
      </c>
      <c r="D281" s="114">
        <v>13463</v>
      </c>
      <c r="E281" s="114">
        <v>10523</v>
      </c>
      <c r="F281" s="114">
        <v>7835</v>
      </c>
      <c r="G281" s="114">
        <v>6015</v>
      </c>
      <c r="H281" s="114">
        <v>4661</v>
      </c>
      <c r="I281" s="25">
        <v>10249</v>
      </c>
      <c r="J281" s="26">
        <v>7016</v>
      </c>
      <c r="K281" s="26">
        <v>5483</v>
      </c>
      <c r="L281" s="26">
        <v>4154</v>
      </c>
      <c r="M281" s="26">
        <v>3246</v>
      </c>
      <c r="N281" s="26">
        <v>2515</v>
      </c>
      <c r="O281" s="38"/>
      <c r="P281" s="38" t="b">
        <v>1</v>
      </c>
      <c r="Q281" s="38" t="b">
        <v>1</v>
      </c>
      <c r="R281" s="38" t="b">
        <v>1</v>
      </c>
      <c r="S281" s="38" t="b">
        <v>1</v>
      </c>
      <c r="T281" s="33" t="b">
        <v>1</v>
      </c>
      <c r="U281" s="33" t="b">
        <v>1</v>
      </c>
    </row>
    <row r="282" spans="1:21" ht="14" hidden="1" x14ac:dyDescent="0.15">
      <c r="A282" s="35">
        <v>60</v>
      </c>
      <c r="B282" s="36"/>
      <c r="C282" s="114">
        <v>20927</v>
      </c>
      <c r="D282" s="114">
        <v>14873</v>
      </c>
      <c r="E282" s="114">
        <v>11642</v>
      </c>
      <c r="F282" s="114">
        <v>8613</v>
      </c>
      <c r="G282" s="114">
        <v>6638</v>
      </c>
      <c r="H282" s="114">
        <v>5159</v>
      </c>
      <c r="I282" s="25">
        <v>10907</v>
      </c>
      <c r="J282" s="26">
        <v>7751</v>
      </c>
      <c r="K282" s="26">
        <v>6068</v>
      </c>
      <c r="L282" s="26">
        <v>4568</v>
      </c>
      <c r="M282" s="26">
        <v>3582</v>
      </c>
      <c r="N282" s="26">
        <v>2783</v>
      </c>
      <c r="O282" s="38"/>
      <c r="P282" s="38" t="b">
        <v>1</v>
      </c>
      <c r="Q282" s="38" t="b">
        <v>1</v>
      </c>
      <c r="R282" s="38" t="b">
        <v>1</v>
      </c>
      <c r="S282" s="38" t="b">
        <v>1</v>
      </c>
      <c r="T282" s="33" t="b">
        <v>1</v>
      </c>
      <c r="U282" s="33" t="b">
        <v>1</v>
      </c>
    </row>
    <row r="283" spans="1:21" ht="14" hidden="1" x14ac:dyDescent="0.15">
      <c r="A283" s="35">
        <v>61</v>
      </c>
      <c r="B283" s="36"/>
      <c r="C283" s="114">
        <v>23548</v>
      </c>
      <c r="D283" s="114">
        <v>16730</v>
      </c>
      <c r="E283" s="114">
        <v>13104</v>
      </c>
      <c r="F283" s="114">
        <v>9696</v>
      </c>
      <c r="G283" s="114">
        <v>7468</v>
      </c>
      <c r="H283" s="114">
        <v>5808</v>
      </c>
      <c r="I283" s="25">
        <v>12273</v>
      </c>
      <c r="J283" s="26">
        <v>8719</v>
      </c>
      <c r="K283" s="26">
        <v>6830</v>
      </c>
      <c r="L283" s="26">
        <v>5141</v>
      </c>
      <c r="M283" s="26">
        <v>4031</v>
      </c>
      <c r="N283" s="26">
        <v>3134</v>
      </c>
      <c r="O283" s="38"/>
      <c r="P283" s="38" t="b">
        <v>1</v>
      </c>
      <c r="Q283" s="38" t="b">
        <v>1</v>
      </c>
      <c r="R283" s="38" t="b">
        <v>1</v>
      </c>
      <c r="S283" s="38" t="b">
        <v>1</v>
      </c>
      <c r="T283" s="33" t="b">
        <v>1</v>
      </c>
      <c r="U283" s="33" t="b">
        <v>1</v>
      </c>
    </row>
    <row r="284" spans="1:21" ht="14" hidden="1" x14ac:dyDescent="0.15">
      <c r="A284" s="35">
        <v>62</v>
      </c>
      <c r="B284" s="36"/>
      <c r="C284" s="114">
        <v>26162</v>
      </c>
      <c r="D284" s="114">
        <v>18600</v>
      </c>
      <c r="E284" s="114">
        <v>14563</v>
      </c>
      <c r="F284" s="114">
        <v>10778</v>
      </c>
      <c r="G284" s="114">
        <v>8301</v>
      </c>
      <c r="H284" s="114">
        <v>6453</v>
      </c>
      <c r="I284" s="25">
        <v>13636</v>
      </c>
      <c r="J284" s="26">
        <v>9694</v>
      </c>
      <c r="K284" s="26">
        <v>7590</v>
      </c>
      <c r="L284" s="26">
        <v>5715</v>
      </c>
      <c r="M284" s="26">
        <v>4481</v>
      </c>
      <c r="N284" s="26">
        <v>3482</v>
      </c>
      <c r="O284" s="38"/>
      <c r="P284" s="38" t="b">
        <v>1</v>
      </c>
      <c r="Q284" s="38" t="b">
        <v>1</v>
      </c>
      <c r="R284" s="38" t="b">
        <v>1</v>
      </c>
      <c r="S284" s="38" t="b">
        <v>1</v>
      </c>
      <c r="T284" s="33" t="b">
        <v>1</v>
      </c>
      <c r="U284" s="33" t="b">
        <v>1</v>
      </c>
    </row>
    <row r="285" spans="1:21" ht="14" hidden="1" x14ac:dyDescent="0.15">
      <c r="A285" s="35">
        <v>63</v>
      </c>
      <c r="B285" s="36"/>
      <c r="C285" s="114">
        <v>28782</v>
      </c>
      <c r="D285" s="114">
        <v>20462</v>
      </c>
      <c r="E285" s="114">
        <v>16025</v>
      </c>
      <c r="F285" s="114">
        <v>11855</v>
      </c>
      <c r="G285" s="114">
        <v>9137</v>
      </c>
      <c r="H285" s="114">
        <v>7104</v>
      </c>
      <c r="I285" s="25">
        <v>15003</v>
      </c>
      <c r="J285" s="26">
        <v>10665</v>
      </c>
      <c r="K285" s="26">
        <v>8352</v>
      </c>
      <c r="L285" s="26">
        <v>6287</v>
      </c>
      <c r="M285" s="26">
        <v>4932</v>
      </c>
      <c r="N285" s="26">
        <v>3833</v>
      </c>
      <c r="O285" s="38"/>
      <c r="P285" s="38" t="b">
        <v>1</v>
      </c>
      <c r="Q285" s="38" t="b">
        <v>1</v>
      </c>
      <c r="R285" s="38" t="b">
        <v>1</v>
      </c>
      <c r="S285" s="38" t="b">
        <v>1</v>
      </c>
      <c r="T285" s="33" t="b">
        <v>1</v>
      </c>
      <c r="U285" s="33" t="b">
        <v>1</v>
      </c>
    </row>
    <row r="286" spans="1:21" ht="14" hidden="1" x14ac:dyDescent="0.15">
      <c r="A286" s="35">
        <v>64</v>
      </c>
      <c r="B286" s="36"/>
      <c r="C286" s="114">
        <v>31406</v>
      </c>
      <c r="D286" s="114">
        <v>22320</v>
      </c>
      <c r="E286" s="114">
        <v>17484</v>
      </c>
      <c r="F286" s="114">
        <v>12936</v>
      </c>
      <c r="G286" s="114">
        <v>9963</v>
      </c>
      <c r="H286" s="114">
        <v>7752</v>
      </c>
      <c r="I286" s="25">
        <v>16370</v>
      </c>
      <c r="J286" s="26">
        <v>11633</v>
      </c>
      <c r="K286" s="26">
        <v>9113</v>
      </c>
      <c r="L286" s="26">
        <v>6860</v>
      </c>
      <c r="M286" s="26">
        <v>5378</v>
      </c>
      <c r="N286" s="26">
        <v>4184</v>
      </c>
      <c r="O286" s="38"/>
      <c r="P286" s="38" t="b">
        <v>1</v>
      </c>
      <c r="Q286" s="38" t="b">
        <v>1</v>
      </c>
      <c r="R286" s="38" t="b">
        <v>1</v>
      </c>
      <c r="S286" s="38" t="b">
        <v>1</v>
      </c>
      <c r="T286" s="33" t="b">
        <v>1</v>
      </c>
      <c r="U286" s="33" t="b">
        <v>1</v>
      </c>
    </row>
    <row r="287" spans="1:21" ht="14" hidden="1" x14ac:dyDescent="0.15">
      <c r="A287" s="35">
        <v>65</v>
      </c>
      <c r="B287" s="36"/>
      <c r="C287" s="114">
        <v>34493</v>
      </c>
      <c r="D287" s="114">
        <v>24128</v>
      </c>
      <c r="E287" s="114">
        <v>19031</v>
      </c>
      <c r="F287" s="114">
        <v>14101</v>
      </c>
      <c r="G287" s="114">
        <v>10859</v>
      </c>
      <c r="H287" s="114">
        <v>8822</v>
      </c>
      <c r="I287" s="25">
        <v>17979</v>
      </c>
      <c r="J287" s="26">
        <v>12576</v>
      </c>
      <c r="K287" s="26">
        <v>9919</v>
      </c>
      <c r="L287" s="26">
        <v>7478</v>
      </c>
      <c r="M287" s="26">
        <v>5860</v>
      </c>
      <c r="N287" s="26">
        <v>4761</v>
      </c>
      <c r="O287" s="38"/>
      <c r="P287" s="38" t="b">
        <v>1</v>
      </c>
      <c r="Q287" s="38" t="b">
        <v>1</v>
      </c>
      <c r="R287" s="38" t="b">
        <v>1</v>
      </c>
      <c r="S287" s="38" t="b">
        <v>1</v>
      </c>
      <c r="T287" s="33" t="b">
        <v>1</v>
      </c>
      <c r="U287" s="33" t="b">
        <v>1</v>
      </c>
    </row>
    <row r="288" spans="1:21" ht="14" hidden="1" x14ac:dyDescent="0.15">
      <c r="A288" s="35">
        <v>66</v>
      </c>
      <c r="B288" s="36"/>
      <c r="C288" s="114">
        <v>36527</v>
      </c>
      <c r="D288" s="114">
        <v>25549</v>
      </c>
      <c r="E288" s="114">
        <v>20142</v>
      </c>
      <c r="F288" s="114">
        <v>14929</v>
      </c>
      <c r="G288" s="114">
        <v>11494</v>
      </c>
      <c r="H288" s="114">
        <v>9340</v>
      </c>
      <c r="I288" s="25">
        <v>19038</v>
      </c>
      <c r="J288" s="26">
        <v>13317</v>
      </c>
      <c r="K288" s="26">
        <v>10498</v>
      </c>
      <c r="L288" s="26">
        <v>7917</v>
      </c>
      <c r="M288" s="26">
        <v>6204</v>
      </c>
      <c r="N288" s="26">
        <v>5042</v>
      </c>
      <c r="O288" s="38"/>
      <c r="P288" s="38" t="b">
        <v>1</v>
      </c>
      <c r="Q288" s="38" t="b">
        <v>1</v>
      </c>
      <c r="R288" s="38" t="b">
        <v>1</v>
      </c>
      <c r="S288" s="38" t="b">
        <v>1</v>
      </c>
      <c r="T288" s="33" t="b">
        <v>1</v>
      </c>
      <c r="U288" s="33" t="b">
        <v>1</v>
      </c>
    </row>
    <row r="289" spans="1:21" ht="14" hidden="1" x14ac:dyDescent="0.15">
      <c r="A289" s="35">
        <v>67</v>
      </c>
      <c r="B289" s="36"/>
      <c r="C289" s="114">
        <v>40592</v>
      </c>
      <c r="D289" s="114">
        <v>28397</v>
      </c>
      <c r="E289" s="114">
        <v>22393</v>
      </c>
      <c r="F289" s="114">
        <v>16594</v>
      </c>
      <c r="G289" s="114">
        <v>12775</v>
      </c>
      <c r="H289" s="114">
        <v>10381</v>
      </c>
      <c r="I289" s="25">
        <v>21158</v>
      </c>
      <c r="J289" s="26">
        <v>14801</v>
      </c>
      <c r="K289" s="26">
        <v>11671</v>
      </c>
      <c r="L289" s="26">
        <v>8801</v>
      </c>
      <c r="M289" s="26">
        <v>6896</v>
      </c>
      <c r="N289" s="26">
        <v>5604</v>
      </c>
      <c r="O289" s="38"/>
      <c r="P289" s="38" t="b">
        <v>1</v>
      </c>
      <c r="Q289" s="38" t="b">
        <v>1</v>
      </c>
      <c r="R289" s="38" t="b">
        <v>1</v>
      </c>
      <c r="S289" s="38" t="b">
        <v>1</v>
      </c>
      <c r="T289" s="33" t="b">
        <v>1</v>
      </c>
      <c r="U289" s="33" t="b">
        <v>1</v>
      </c>
    </row>
    <row r="290" spans="1:21" ht="14" hidden="1" x14ac:dyDescent="0.15">
      <c r="A290" s="35">
        <v>68</v>
      </c>
      <c r="B290" s="36"/>
      <c r="C290" s="114">
        <v>44651</v>
      </c>
      <c r="D290" s="114">
        <v>31235</v>
      </c>
      <c r="E290" s="114">
        <v>24633</v>
      </c>
      <c r="F290" s="114">
        <v>18252</v>
      </c>
      <c r="G290" s="114">
        <v>14053</v>
      </c>
      <c r="H290" s="114">
        <v>11424</v>
      </c>
      <c r="I290" s="25">
        <v>23274</v>
      </c>
      <c r="J290" s="26">
        <v>16281</v>
      </c>
      <c r="K290" s="26">
        <v>12839</v>
      </c>
      <c r="L290" s="26">
        <v>9680</v>
      </c>
      <c r="M290" s="26">
        <v>7586</v>
      </c>
      <c r="N290" s="26">
        <v>6167</v>
      </c>
      <c r="O290" s="38"/>
      <c r="P290" s="38" t="b">
        <v>1</v>
      </c>
      <c r="Q290" s="38" t="b">
        <v>1</v>
      </c>
      <c r="R290" s="38" t="b">
        <v>1</v>
      </c>
      <c r="S290" s="38" t="b">
        <v>1</v>
      </c>
      <c r="T290" s="33" t="b">
        <v>1</v>
      </c>
      <c r="U290" s="33" t="b">
        <v>1</v>
      </c>
    </row>
    <row r="291" spans="1:21" ht="14" hidden="1" x14ac:dyDescent="0.15">
      <c r="A291" s="35">
        <v>69</v>
      </c>
      <c r="B291" s="36"/>
      <c r="C291" s="114">
        <v>46687</v>
      </c>
      <c r="D291" s="114">
        <v>32659</v>
      </c>
      <c r="E291" s="114">
        <v>25755</v>
      </c>
      <c r="F291" s="114">
        <v>19085</v>
      </c>
      <c r="G291" s="114">
        <v>14696</v>
      </c>
      <c r="H291" s="114">
        <v>11942</v>
      </c>
      <c r="I291" s="25">
        <v>24334</v>
      </c>
      <c r="J291" s="26">
        <v>17023</v>
      </c>
      <c r="K291" s="26">
        <v>13423</v>
      </c>
      <c r="L291" s="26">
        <v>10121</v>
      </c>
      <c r="M291" s="26">
        <v>7933</v>
      </c>
      <c r="N291" s="26">
        <v>6446</v>
      </c>
      <c r="O291" s="38"/>
      <c r="P291" s="38" t="b">
        <v>1</v>
      </c>
      <c r="Q291" s="38" t="b">
        <v>1</v>
      </c>
      <c r="R291" s="38" t="b">
        <v>1</v>
      </c>
      <c r="S291" s="38" t="b">
        <v>1</v>
      </c>
      <c r="T291" s="33" t="b">
        <v>1</v>
      </c>
      <c r="U291" s="33" t="b">
        <v>1</v>
      </c>
    </row>
    <row r="292" spans="1:21" ht="14" hidden="1" x14ac:dyDescent="0.15">
      <c r="A292" s="35">
        <v>70</v>
      </c>
      <c r="B292" s="36"/>
      <c r="C292" s="114">
        <v>47667</v>
      </c>
      <c r="D292" s="114">
        <v>33078</v>
      </c>
      <c r="E292" s="114">
        <v>26162</v>
      </c>
      <c r="F292" s="114">
        <v>19375</v>
      </c>
      <c r="G292" s="114">
        <v>14977</v>
      </c>
      <c r="H292" s="114">
        <v>12100</v>
      </c>
      <c r="I292" s="25">
        <v>24846</v>
      </c>
      <c r="J292" s="26">
        <v>17242</v>
      </c>
      <c r="K292" s="26">
        <v>13636</v>
      </c>
      <c r="L292" s="26">
        <v>10275</v>
      </c>
      <c r="M292" s="26">
        <v>8084</v>
      </c>
      <c r="N292" s="26">
        <v>6531</v>
      </c>
      <c r="O292" s="38"/>
      <c r="P292" s="38" t="b">
        <v>1</v>
      </c>
      <c r="Q292" s="38" t="b">
        <v>1</v>
      </c>
      <c r="R292" s="38" t="b">
        <v>1</v>
      </c>
      <c r="S292" s="38" t="b">
        <v>1</v>
      </c>
      <c r="T292" s="33" t="b">
        <v>1</v>
      </c>
      <c r="U292" s="33" t="b">
        <v>1</v>
      </c>
    </row>
    <row r="293" spans="1:21" ht="14" hidden="1" x14ac:dyDescent="0.15">
      <c r="A293" s="35">
        <v>71</v>
      </c>
      <c r="B293" s="36"/>
      <c r="C293" s="114">
        <v>53637</v>
      </c>
      <c r="D293" s="114">
        <v>37218</v>
      </c>
      <c r="E293" s="114">
        <v>29440</v>
      </c>
      <c r="F293" s="114">
        <v>21808</v>
      </c>
      <c r="G293" s="114">
        <v>16855</v>
      </c>
      <c r="H293" s="114">
        <v>13614</v>
      </c>
      <c r="I293" s="25">
        <v>27958</v>
      </c>
      <c r="J293" s="26">
        <v>19398</v>
      </c>
      <c r="K293" s="26">
        <v>15344</v>
      </c>
      <c r="L293" s="26">
        <v>11566</v>
      </c>
      <c r="M293" s="26">
        <v>9098</v>
      </c>
      <c r="N293" s="26">
        <v>7349</v>
      </c>
      <c r="O293" s="38"/>
      <c r="P293" s="38" t="b">
        <v>1</v>
      </c>
      <c r="Q293" s="38" t="b">
        <v>1</v>
      </c>
      <c r="R293" s="38" t="b">
        <v>1</v>
      </c>
      <c r="S293" s="38" t="b">
        <v>1</v>
      </c>
      <c r="T293" s="33" t="b">
        <v>1</v>
      </c>
      <c r="U293" s="33" t="b">
        <v>1</v>
      </c>
    </row>
    <row r="294" spans="1:21" ht="14" hidden="1" x14ac:dyDescent="0.15">
      <c r="A294" s="35">
        <v>72</v>
      </c>
      <c r="B294" s="36"/>
      <c r="C294" s="114">
        <v>59599</v>
      </c>
      <c r="D294" s="114">
        <v>41360</v>
      </c>
      <c r="E294" s="114">
        <v>32709</v>
      </c>
      <c r="F294" s="114">
        <v>24233</v>
      </c>
      <c r="G294" s="114">
        <v>18726</v>
      </c>
      <c r="H294" s="114">
        <v>15131</v>
      </c>
      <c r="I294" s="25">
        <v>31065</v>
      </c>
      <c r="J294" s="26">
        <v>21559</v>
      </c>
      <c r="K294" s="26">
        <v>17049</v>
      </c>
      <c r="L294" s="26">
        <v>12852</v>
      </c>
      <c r="M294" s="26">
        <v>10108</v>
      </c>
      <c r="N294" s="26">
        <v>8167</v>
      </c>
      <c r="O294" s="38"/>
      <c r="P294" s="38" t="b">
        <v>1</v>
      </c>
      <c r="Q294" s="38" t="b">
        <v>1</v>
      </c>
      <c r="R294" s="38" t="b">
        <v>1</v>
      </c>
      <c r="S294" s="38" t="b">
        <v>1</v>
      </c>
      <c r="T294" s="33" t="b">
        <v>1</v>
      </c>
      <c r="U294" s="33" t="b">
        <v>1</v>
      </c>
    </row>
    <row r="295" spans="1:21" ht="14" hidden="1" x14ac:dyDescent="0.15">
      <c r="A295" s="35">
        <v>73</v>
      </c>
      <c r="B295" s="36"/>
      <c r="C295" s="114">
        <v>65563</v>
      </c>
      <c r="D295" s="114">
        <v>45499</v>
      </c>
      <c r="E295" s="114">
        <v>35984</v>
      </c>
      <c r="F295" s="114">
        <v>26655</v>
      </c>
      <c r="G295" s="114">
        <v>20602</v>
      </c>
      <c r="H295" s="114">
        <v>16648</v>
      </c>
      <c r="I295" s="25">
        <v>34174</v>
      </c>
      <c r="J295" s="26">
        <v>23716</v>
      </c>
      <c r="K295" s="26">
        <v>18756</v>
      </c>
      <c r="L295" s="26">
        <v>14136</v>
      </c>
      <c r="M295" s="26">
        <v>11121</v>
      </c>
      <c r="N295" s="26">
        <v>8987</v>
      </c>
      <c r="O295" s="38"/>
      <c r="P295" s="38" t="b">
        <v>1</v>
      </c>
      <c r="Q295" s="38" t="b">
        <v>1</v>
      </c>
      <c r="R295" s="38" t="b">
        <v>1</v>
      </c>
      <c r="S295" s="38" t="b">
        <v>1</v>
      </c>
      <c r="T295" s="33" t="b">
        <v>1</v>
      </c>
      <c r="U295" s="33" t="b">
        <v>1</v>
      </c>
    </row>
    <row r="296" spans="1:21" ht="14" hidden="1" x14ac:dyDescent="0.15">
      <c r="A296" s="35">
        <v>74</v>
      </c>
      <c r="B296" s="36"/>
      <c r="C296" s="114">
        <v>71521</v>
      </c>
      <c r="D296" s="114">
        <v>49635</v>
      </c>
      <c r="E296" s="114">
        <v>39263</v>
      </c>
      <c r="F296" s="114">
        <v>29084</v>
      </c>
      <c r="G296" s="114">
        <v>22473</v>
      </c>
      <c r="H296" s="114">
        <v>18161</v>
      </c>
      <c r="I296" s="25">
        <v>37281</v>
      </c>
      <c r="J296" s="26">
        <v>25871</v>
      </c>
      <c r="K296" s="26">
        <v>20465</v>
      </c>
      <c r="L296" s="26">
        <v>15425</v>
      </c>
      <c r="M296" s="26">
        <v>12132</v>
      </c>
      <c r="N296" s="26">
        <v>9804</v>
      </c>
      <c r="O296" s="38"/>
      <c r="P296" s="38" t="b">
        <v>1</v>
      </c>
      <c r="Q296" s="38" t="b">
        <v>1</v>
      </c>
      <c r="R296" s="38" t="b">
        <v>1</v>
      </c>
      <c r="S296" s="38" t="b">
        <v>1</v>
      </c>
      <c r="T296" s="33" t="b">
        <v>1</v>
      </c>
      <c r="U296" s="33" t="b">
        <v>1</v>
      </c>
    </row>
    <row r="297" spans="1:21" ht="14" hidden="1" x14ac:dyDescent="0.15">
      <c r="A297" s="35">
        <v>75</v>
      </c>
      <c r="B297" s="36" t="s">
        <v>12</v>
      </c>
      <c r="C297" s="114">
        <v>78089</v>
      </c>
      <c r="D297" s="114">
        <v>54293</v>
      </c>
      <c r="E297" s="114">
        <v>43787</v>
      </c>
      <c r="F297" s="114">
        <v>33353</v>
      </c>
      <c r="G297" s="114">
        <v>24608</v>
      </c>
      <c r="H297" s="114">
        <v>20840</v>
      </c>
      <c r="I297" s="25">
        <v>40704</v>
      </c>
      <c r="J297" s="26">
        <v>28300</v>
      </c>
      <c r="K297" s="26">
        <v>22823</v>
      </c>
      <c r="L297" s="26">
        <v>17690</v>
      </c>
      <c r="M297" s="26">
        <v>13284</v>
      </c>
      <c r="N297" s="26">
        <v>11250</v>
      </c>
      <c r="O297" s="38"/>
      <c r="P297" s="38" t="b">
        <v>1</v>
      </c>
      <c r="Q297" s="38" t="b">
        <v>1</v>
      </c>
      <c r="R297" s="38" t="b">
        <v>1</v>
      </c>
      <c r="S297" s="38" t="b">
        <v>1</v>
      </c>
      <c r="T297" s="33" t="b">
        <v>1</v>
      </c>
      <c r="U297" s="33" t="b">
        <v>1</v>
      </c>
    </row>
    <row r="298" spans="1:21" ht="14" hidden="1" x14ac:dyDescent="0.15">
      <c r="A298" s="35">
        <v>1</v>
      </c>
      <c r="B298" s="36" t="s">
        <v>13</v>
      </c>
      <c r="C298" s="114">
        <v>3210</v>
      </c>
      <c r="D298" s="114">
        <v>2471</v>
      </c>
      <c r="E298" s="114">
        <v>1792</v>
      </c>
      <c r="F298" s="114">
        <v>1412</v>
      </c>
      <c r="G298" s="114">
        <v>1212</v>
      </c>
      <c r="H298" s="114">
        <v>875</v>
      </c>
      <c r="I298" s="23">
        <v>1671</v>
      </c>
      <c r="J298" s="24">
        <v>1287</v>
      </c>
      <c r="K298" s="24">
        <v>932</v>
      </c>
      <c r="L298" s="24">
        <v>747</v>
      </c>
      <c r="M298" s="24">
        <v>654</v>
      </c>
      <c r="N298" s="24">
        <v>471</v>
      </c>
      <c r="O298" s="38"/>
      <c r="P298" s="38" t="b">
        <v>1</v>
      </c>
      <c r="Q298" s="38" t="b">
        <v>1</v>
      </c>
      <c r="R298" s="38" t="b">
        <v>1</v>
      </c>
      <c r="S298" s="38" t="b">
        <v>1</v>
      </c>
      <c r="T298" s="33" t="b">
        <v>1</v>
      </c>
      <c r="U298" s="33" t="b">
        <v>1</v>
      </c>
    </row>
    <row r="299" spans="1:21" ht="14" hidden="1" x14ac:dyDescent="0.15">
      <c r="A299" s="35">
        <v>2</v>
      </c>
      <c r="B299" s="36" t="s">
        <v>1</v>
      </c>
      <c r="C299" s="114">
        <v>4940</v>
      </c>
      <c r="D299" s="114">
        <v>4026</v>
      </c>
      <c r="E299" s="114">
        <v>2833</v>
      </c>
      <c r="F299" s="114">
        <v>2219</v>
      </c>
      <c r="G299" s="114">
        <v>1918</v>
      </c>
      <c r="H299" s="114">
        <v>1291</v>
      </c>
      <c r="I299" s="25">
        <v>2573</v>
      </c>
      <c r="J299" s="26">
        <v>2097</v>
      </c>
      <c r="K299" s="26">
        <v>1476</v>
      </c>
      <c r="L299" s="26">
        <v>1176</v>
      </c>
      <c r="M299" s="26">
        <v>1034</v>
      </c>
      <c r="N299" s="26">
        <v>695</v>
      </c>
      <c r="O299" s="38"/>
      <c r="P299" s="38" t="b">
        <v>1</v>
      </c>
      <c r="Q299" s="38" t="b">
        <v>1</v>
      </c>
      <c r="R299" s="38" t="b">
        <v>1</v>
      </c>
      <c r="S299" s="38" t="b">
        <v>1</v>
      </c>
      <c r="T299" s="33" t="b">
        <v>1</v>
      </c>
      <c r="U299" s="33" t="b">
        <v>1</v>
      </c>
    </row>
    <row r="300" spans="1:21" ht="14" hidden="1" x14ac:dyDescent="0.15">
      <c r="A300" s="35">
        <v>3</v>
      </c>
      <c r="B300" s="36" t="s">
        <v>14</v>
      </c>
      <c r="C300" s="114">
        <v>7202</v>
      </c>
      <c r="D300" s="114">
        <v>5891</v>
      </c>
      <c r="E300" s="114">
        <v>4127</v>
      </c>
      <c r="F300" s="114">
        <v>3240</v>
      </c>
      <c r="G300" s="114">
        <v>2784</v>
      </c>
      <c r="H300" s="114">
        <v>1962</v>
      </c>
      <c r="I300" s="25">
        <v>3753</v>
      </c>
      <c r="J300" s="26">
        <v>3069</v>
      </c>
      <c r="K300" s="26">
        <v>2150</v>
      </c>
      <c r="L300" s="26">
        <v>1717</v>
      </c>
      <c r="M300" s="26">
        <v>1502</v>
      </c>
      <c r="N300" s="26">
        <v>1057</v>
      </c>
      <c r="O300" s="38"/>
      <c r="P300" s="38" t="b">
        <v>1</v>
      </c>
      <c r="Q300" s="38" t="b">
        <v>1</v>
      </c>
      <c r="R300" s="38" t="b">
        <v>1</v>
      </c>
      <c r="S300" s="38" t="b">
        <v>1</v>
      </c>
      <c r="T300" s="33" t="b">
        <v>1</v>
      </c>
      <c r="U300" s="33" t="b">
        <v>1</v>
      </c>
    </row>
    <row r="301" spans="1:21" hidden="1" x14ac:dyDescent="0.15">
      <c r="A301" s="35">
        <v>1</v>
      </c>
      <c r="B301" s="36" t="s">
        <v>3</v>
      </c>
      <c r="C301" s="39">
        <v>258.61500000000001</v>
      </c>
      <c r="D301" s="39">
        <v>258.61500000000001</v>
      </c>
      <c r="E301" s="39">
        <v>258.61500000000001</v>
      </c>
      <c r="F301" s="39">
        <v>258.61500000000001</v>
      </c>
      <c r="G301" s="39">
        <v>258.61500000000001</v>
      </c>
      <c r="H301" s="40">
        <v>258.61500000000001</v>
      </c>
      <c r="J301" s="38"/>
      <c r="K301" s="38"/>
      <c r="L301" s="38"/>
      <c r="M301" s="38"/>
      <c r="N301" s="38"/>
      <c r="O301" s="38"/>
    </row>
    <row r="302" spans="1:21" hidden="1" x14ac:dyDescent="0.15">
      <c r="A302" s="35">
        <v>1</v>
      </c>
      <c r="B302" s="36" t="s">
        <v>2</v>
      </c>
      <c r="C302" s="39">
        <v>344.82</v>
      </c>
      <c r="D302" s="39">
        <v>344.82</v>
      </c>
      <c r="E302" s="39">
        <v>344.82</v>
      </c>
      <c r="F302" s="39">
        <v>344.82</v>
      </c>
      <c r="G302" s="39">
        <v>344.82</v>
      </c>
      <c r="H302" s="40">
        <v>344.82</v>
      </c>
      <c r="J302" s="38"/>
      <c r="K302" s="38"/>
      <c r="L302" s="38"/>
      <c r="M302" s="38"/>
      <c r="N302" s="38"/>
      <c r="O302" s="38"/>
    </row>
    <row r="303" spans="1:21" hidden="1" x14ac:dyDescent="0.15">
      <c r="A303" s="35"/>
      <c r="H303" s="41"/>
    </row>
    <row r="304" spans="1:21" ht="18" hidden="1" x14ac:dyDescent="0.2">
      <c r="A304" s="287" t="s">
        <v>34</v>
      </c>
      <c r="B304" s="288"/>
      <c r="C304" s="288"/>
      <c r="D304" s="288"/>
      <c r="E304" s="288"/>
      <c r="F304" s="288"/>
      <c r="G304" s="288"/>
      <c r="H304" s="289"/>
    </row>
    <row r="305" spans="1:19" hidden="1" x14ac:dyDescent="0.15">
      <c r="A305" s="290" t="s">
        <v>0</v>
      </c>
      <c r="B305" s="291"/>
      <c r="C305" s="291"/>
      <c r="D305" s="291"/>
      <c r="E305" s="291"/>
      <c r="F305" s="291"/>
      <c r="G305" s="291"/>
      <c r="H305" s="32"/>
    </row>
    <row r="306" spans="1:19" hidden="1" x14ac:dyDescent="0.15">
      <c r="A306" s="35" t="s">
        <v>4</v>
      </c>
      <c r="B306" s="20" t="s">
        <v>4</v>
      </c>
      <c r="C306" s="29" t="s">
        <v>58</v>
      </c>
      <c r="D306" s="29" t="s">
        <v>59</v>
      </c>
      <c r="E306" s="29" t="s">
        <v>60</v>
      </c>
      <c r="F306" s="29" t="s">
        <v>61</v>
      </c>
      <c r="G306" s="29" t="s">
        <v>62</v>
      </c>
      <c r="H306" s="32" t="s">
        <v>63</v>
      </c>
      <c r="I306" s="105"/>
    </row>
    <row r="307" spans="1:19" ht="14" hidden="1" x14ac:dyDescent="0.15">
      <c r="A307" s="35">
        <v>18</v>
      </c>
      <c r="B307" s="36" t="s">
        <v>157</v>
      </c>
      <c r="C307">
        <f>C274*$L$2</f>
        <v>4126.58</v>
      </c>
      <c r="D307">
        <f t="shared" ref="D307:H307" si="35">D274*$L$2</f>
        <v>2948.3900000000003</v>
      </c>
      <c r="E307">
        <f t="shared" si="35"/>
        <v>2258.86</v>
      </c>
      <c r="F307">
        <f t="shared" si="35"/>
        <v>1716.14</v>
      </c>
      <c r="G307">
        <f t="shared" si="35"/>
        <v>1281.01</v>
      </c>
      <c r="H307">
        <f t="shared" si="35"/>
        <v>1017.07</v>
      </c>
      <c r="I307" s="26">
        <v>2150.21</v>
      </c>
      <c r="J307" s="26">
        <v>1535.94</v>
      </c>
      <c r="K307" s="26">
        <v>1176.6000000000001</v>
      </c>
      <c r="L307" s="26">
        <v>909.48</v>
      </c>
      <c r="M307" s="26">
        <v>691.12</v>
      </c>
      <c r="N307" s="26">
        <v>548.55000000000007</v>
      </c>
      <c r="O307" s="38"/>
      <c r="P307" s="38"/>
      <c r="Q307" s="38"/>
      <c r="R307" s="38"/>
      <c r="S307" s="38"/>
    </row>
    <row r="308" spans="1:19" ht="14" hidden="1" x14ac:dyDescent="0.15">
      <c r="A308" s="35">
        <v>25</v>
      </c>
      <c r="B308" s="36" t="s">
        <v>5</v>
      </c>
      <c r="C308">
        <f t="shared" ref="C308:H333" si="36">C275*$L$2</f>
        <v>4615.7700000000004</v>
      </c>
      <c r="D308">
        <f t="shared" si="36"/>
        <v>3280.17</v>
      </c>
      <c r="E308">
        <f t="shared" si="36"/>
        <v>2519.09</v>
      </c>
      <c r="F308">
        <f t="shared" si="36"/>
        <v>1905.3500000000001</v>
      </c>
      <c r="G308">
        <f t="shared" si="36"/>
        <v>1428.3500000000001</v>
      </c>
      <c r="H308">
        <f t="shared" si="36"/>
        <v>1127.8400000000001</v>
      </c>
      <c r="I308" s="26">
        <v>2405.67</v>
      </c>
      <c r="J308" s="26">
        <v>1708.72</v>
      </c>
      <c r="K308" s="26">
        <v>1312.28</v>
      </c>
      <c r="L308" s="26">
        <v>1010.1800000000001</v>
      </c>
      <c r="M308" s="26">
        <v>770.62</v>
      </c>
      <c r="N308" s="26">
        <v>608.44000000000005</v>
      </c>
      <c r="O308" s="38"/>
      <c r="P308" s="38"/>
      <c r="Q308" s="38"/>
      <c r="R308" s="38"/>
      <c r="S308" s="38"/>
    </row>
    <row r="309" spans="1:19" ht="14" hidden="1" x14ac:dyDescent="0.15">
      <c r="A309" s="35">
        <v>30</v>
      </c>
      <c r="B309" s="36" t="s">
        <v>6</v>
      </c>
      <c r="C309">
        <f t="shared" si="36"/>
        <v>5388.51</v>
      </c>
      <c r="D309">
        <f t="shared" si="36"/>
        <v>3793.7400000000002</v>
      </c>
      <c r="E309">
        <f t="shared" si="36"/>
        <v>2959.52</v>
      </c>
      <c r="F309">
        <f t="shared" si="36"/>
        <v>2268.4</v>
      </c>
      <c r="G309">
        <f t="shared" si="36"/>
        <v>1691.76</v>
      </c>
      <c r="H309">
        <f t="shared" si="36"/>
        <v>1305.92</v>
      </c>
      <c r="I309" s="26">
        <v>2807.94</v>
      </c>
      <c r="J309" s="26">
        <v>1976.9</v>
      </c>
      <c r="K309" s="26">
        <v>1541.77</v>
      </c>
      <c r="L309" s="26">
        <v>1202.5700000000002</v>
      </c>
      <c r="M309" s="26">
        <v>913.19</v>
      </c>
      <c r="N309" s="26">
        <v>704.37</v>
      </c>
      <c r="O309" s="38"/>
      <c r="P309" s="38"/>
      <c r="Q309" s="38"/>
      <c r="R309" s="38"/>
      <c r="S309" s="38"/>
    </row>
    <row r="310" spans="1:19" ht="14" hidden="1" x14ac:dyDescent="0.15">
      <c r="A310" s="35">
        <v>35</v>
      </c>
      <c r="B310" s="36" t="s">
        <v>7</v>
      </c>
      <c r="C310">
        <f t="shared" si="36"/>
        <v>6081.22</v>
      </c>
      <c r="D310">
        <f t="shared" si="36"/>
        <v>4208.7300000000005</v>
      </c>
      <c r="E310">
        <f t="shared" si="36"/>
        <v>3292.8900000000003</v>
      </c>
      <c r="F310">
        <f t="shared" si="36"/>
        <v>2522.27</v>
      </c>
      <c r="G310">
        <f t="shared" si="36"/>
        <v>1930.7900000000002</v>
      </c>
      <c r="H310">
        <f t="shared" si="36"/>
        <v>1450.0800000000002</v>
      </c>
      <c r="I310" s="26">
        <v>3169.4</v>
      </c>
      <c r="J310" s="26">
        <v>2193.1400000000003</v>
      </c>
      <c r="K310" s="26">
        <v>1716.14</v>
      </c>
      <c r="L310" s="26">
        <v>1336.66</v>
      </c>
      <c r="M310" s="26">
        <v>1041.45</v>
      </c>
      <c r="N310" s="26">
        <v>782.28000000000009</v>
      </c>
      <c r="O310" s="38"/>
      <c r="P310" s="38"/>
      <c r="Q310" s="38"/>
      <c r="R310" s="38"/>
      <c r="S310" s="38"/>
    </row>
    <row r="311" spans="1:19" ht="14" hidden="1" x14ac:dyDescent="0.15">
      <c r="A311" s="35">
        <v>40</v>
      </c>
      <c r="B311" s="36" t="s">
        <v>8</v>
      </c>
      <c r="C311">
        <f t="shared" si="36"/>
        <v>6885.2300000000005</v>
      </c>
      <c r="D311">
        <f t="shared" si="36"/>
        <v>4747.21</v>
      </c>
      <c r="E311">
        <f t="shared" si="36"/>
        <v>3734.9100000000003</v>
      </c>
      <c r="F311">
        <f t="shared" si="36"/>
        <v>2857.76</v>
      </c>
      <c r="G311">
        <f t="shared" si="36"/>
        <v>2158.1600000000003</v>
      </c>
      <c r="H311">
        <f t="shared" si="36"/>
        <v>1636.64</v>
      </c>
      <c r="I311" s="26">
        <v>3588.1000000000004</v>
      </c>
      <c r="J311" s="26">
        <v>2474.04</v>
      </c>
      <c r="K311" s="26">
        <v>1946.16</v>
      </c>
      <c r="L311" s="26">
        <v>1514.74</v>
      </c>
      <c r="M311" s="26">
        <v>1163.8800000000001</v>
      </c>
      <c r="N311" s="26">
        <v>883.51</v>
      </c>
      <c r="O311" s="38"/>
      <c r="P311" s="38"/>
      <c r="Q311" s="38"/>
      <c r="R311" s="38"/>
      <c r="S311" s="38"/>
    </row>
    <row r="312" spans="1:19" ht="14" hidden="1" x14ac:dyDescent="0.15">
      <c r="A312" s="35">
        <v>45</v>
      </c>
      <c r="B312" s="36" t="s">
        <v>9</v>
      </c>
      <c r="C312">
        <f t="shared" si="36"/>
        <v>7950</v>
      </c>
      <c r="D312">
        <f t="shared" si="36"/>
        <v>5511.47</v>
      </c>
      <c r="E312">
        <f t="shared" si="36"/>
        <v>4298.83</v>
      </c>
      <c r="F312">
        <f t="shared" si="36"/>
        <v>3223.46</v>
      </c>
      <c r="G312">
        <f t="shared" si="36"/>
        <v>2452.31</v>
      </c>
      <c r="H312">
        <f t="shared" si="36"/>
        <v>1904.2900000000002</v>
      </c>
      <c r="I312" s="26">
        <v>4143.54</v>
      </c>
      <c r="J312" s="26">
        <v>2872.07</v>
      </c>
      <c r="K312" s="26">
        <v>2240.31</v>
      </c>
      <c r="L312" s="26">
        <v>1708.72</v>
      </c>
      <c r="M312" s="26">
        <v>1323.41</v>
      </c>
      <c r="N312" s="26">
        <v>1028.2</v>
      </c>
      <c r="O312" s="38"/>
      <c r="P312" s="38"/>
      <c r="Q312" s="38"/>
      <c r="R312" s="38"/>
      <c r="S312" s="38"/>
    </row>
    <row r="313" spans="1:19" ht="14" hidden="1" x14ac:dyDescent="0.15">
      <c r="A313" s="35">
        <v>50</v>
      </c>
      <c r="B313" s="36" t="s">
        <v>10</v>
      </c>
      <c r="C313">
        <f t="shared" si="36"/>
        <v>8994.1</v>
      </c>
      <c r="D313">
        <f t="shared" si="36"/>
        <v>6037.76</v>
      </c>
      <c r="E313">
        <f t="shared" si="36"/>
        <v>4828.3</v>
      </c>
      <c r="F313">
        <f t="shared" si="36"/>
        <v>3752.9300000000003</v>
      </c>
      <c r="G313">
        <f t="shared" si="36"/>
        <v>2754.94</v>
      </c>
      <c r="H313">
        <f t="shared" si="36"/>
        <v>2090.3200000000002</v>
      </c>
      <c r="I313" s="26">
        <v>4687.8500000000004</v>
      </c>
      <c r="J313" s="26">
        <v>3146.61</v>
      </c>
      <c r="K313" s="26">
        <v>2516.44</v>
      </c>
      <c r="L313" s="26">
        <v>1990.15</v>
      </c>
      <c r="M313" s="26">
        <v>1486.65</v>
      </c>
      <c r="N313" s="26">
        <v>1128.3700000000001</v>
      </c>
      <c r="O313" s="38"/>
      <c r="P313" s="38"/>
      <c r="Q313" s="38"/>
      <c r="R313" s="38"/>
      <c r="S313" s="38"/>
    </row>
    <row r="314" spans="1:19" ht="14" hidden="1" x14ac:dyDescent="0.15">
      <c r="A314" s="35">
        <v>55</v>
      </c>
      <c r="B314" s="36" t="s">
        <v>11</v>
      </c>
      <c r="C314">
        <f t="shared" si="36"/>
        <v>10420.86</v>
      </c>
      <c r="D314">
        <f t="shared" si="36"/>
        <v>7135.39</v>
      </c>
      <c r="E314">
        <f t="shared" si="36"/>
        <v>5577.1900000000005</v>
      </c>
      <c r="F314">
        <f t="shared" si="36"/>
        <v>4152.55</v>
      </c>
      <c r="G314">
        <f t="shared" si="36"/>
        <v>3187.9500000000003</v>
      </c>
      <c r="H314">
        <f t="shared" si="36"/>
        <v>2470.33</v>
      </c>
      <c r="I314" s="26">
        <v>5431.97</v>
      </c>
      <c r="J314" s="26">
        <v>3718.48</v>
      </c>
      <c r="K314" s="26">
        <v>2905.9900000000002</v>
      </c>
      <c r="L314" s="26">
        <v>2201.62</v>
      </c>
      <c r="M314" s="26">
        <v>1720.38</v>
      </c>
      <c r="N314" s="26">
        <v>1332.95</v>
      </c>
      <c r="O314" s="38"/>
      <c r="P314" s="38"/>
      <c r="Q314" s="38"/>
      <c r="R314" s="38"/>
      <c r="S314" s="38"/>
    </row>
    <row r="315" spans="1:19" ht="14" hidden="1" x14ac:dyDescent="0.15">
      <c r="A315" s="35">
        <v>60</v>
      </c>
      <c r="B315" s="36"/>
      <c r="C315">
        <f t="shared" si="36"/>
        <v>11091.310000000001</v>
      </c>
      <c r="D315">
        <f t="shared" si="36"/>
        <v>7882.6900000000005</v>
      </c>
      <c r="E315">
        <f t="shared" si="36"/>
        <v>6170.26</v>
      </c>
      <c r="F315">
        <f t="shared" si="36"/>
        <v>4564.8900000000003</v>
      </c>
      <c r="G315">
        <f t="shared" si="36"/>
        <v>3518.1400000000003</v>
      </c>
      <c r="H315">
        <f t="shared" si="36"/>
        <v>2734.27</v>
      </c>
      <c r="I315" s="26">
        <v>5780.71</v>
      </c>
      <c r="J315" s="26">
        <v>4108.0300000000007</v>
      </c>
      <c r="K315" s="26">
        <v>3216.04</v>
      </c>
      <c r="L315" s="26">
        <v>2421.04</v>
      </c>
      <c r="M315" s="26">
        <v>1898.46</v>
      </c>
      <c r="N315" s="26">
        <v>1474.99</v>
      </c>
      <c r="O315" s="38"/>
      <c r="P315" s="38"/>
      <c r="Q315" s="38"/>
      <c r="R315" s="38"/>
      <c r="S315" s="38"/>
    </row>
    <row r="316" spans="1:19" ht="14" hidden="1" x14ac:dyDescent="0.15">
      <c r="A316" s="35">
        <v>61</v>
      </c>
      <c r="B316" s="36"/>
      <c r="C316">
        <f t="shared" si="36"/>
        <v>12480.44</v>
      </c>
      <c r="D316">
        <f t="shared" si="36"/>
        <v>8866.9</v>
      </c>
      <c r="E316">
        <f t="shared" si="36"/>
        <v>6945.1200000000008</v>
      </c>
      <c r="F316">
        <f t="shared" si="36"/>
        <v>5138.88</v>
      </c>
      <c r="G316">
        <f t="shared" si="36"/>
        <v>3958.0400000000004</v>
      </c>
      <c r="H316">
        <f t="shared" si="36"/>
        <v>3078.2400000000002</v>
      </c>
      <c r="I316" s="26">
        <v>6504.6900000000005</v>
      </c>
      <c r="J316" s="26">
        <v>4621.0700000000006</v>
      </c>
      <c r="K316" s="26">
        <v>3619.9</v>
      </c>
      <c r="L316" s="26">
        <v>2724.73</v>
      </c>
      <c r="M316" s="26">
        <v>2136.4300000000003</v>
      </c>
      <c r="N316" s="26">
        <v>1661.02</v>
      </c>
      <c r="O316" s="38"/>
      <c r="P316" s="38"/>
      <c r="Q316" s="38"/>
      <c r="R316" s="38"/>
      <c r="S316" s="38"/>
    </row>
    <row r="317" spans="1:19" ht="14" hidden="1" x14ac:dyDescent="0.15">
      <c r="A317" s="35">
        <v>62</v>
      </c>
      <c r="B317" s="36"/>
      <c r="C317">
        <f t="shared" si="36"/>
        <v>13865.86</v>
      </c>
      <c r="D317">
        <f t="shared" si="36"/>
        <v>9858</v>
      </c>
      <c r="E317">
        <f t="shared" si="36"/>
        <v>7718.39</v>
      </c>
      <c r="F317">
        <f t="shared" si="36"/>
        <v>5712.34</v>
      </c>
      <c r="G317">
        <f t="shared" si="36"/>
        <v>4399.5300000000007</v>
      </c>
      <c r="H317">
        <f t="shared" si="36"/>
        <v>3420.09</v>
      </c>
      <c r="I317" s="26">
        <v>7227.08</v>
      </c>
      <c r="J317" s="26">
        <v>5137.8200000000006</v>
      </c>
      <c r="K317" s="26">
        <v>4022.7000000000003</v>
      </c>
      <c r="L317" s="26">
        <v>3028.9500000000003</v>
      </c>
      <c r="M317" s="26">
        <v>2374.9300000000003</v>
      </c>
      <c r="N317" s="26">
        <v>1845.46</v>
      </c>
      <c r="O317" s="38"/>
      <c r="P317" s="38"/>
      <c r="Q317" s="38"/>
      <c r="R317" s="38"/>
      <c r="S317" s="38"/>
    </row>
    <row r="318" spans="1:19" ht="14" hidden="1" x14ac:dyDescent="0.15">
      <c r="A318" s="35">
        <v>63</v>
      </c>
      <c r="B318" s="36"/>
      <c r="C318">
        <f t="shared" si="36"/>
        <v>15254.460000000001</v>
      </c>
      <c r="D318">
        <f t="shared" si="36"/>
        <v>10844.86</v>
      </c>
      <c r="E318">
        <f t="shared" si="36"/>
        <v>8493.25</v>
      </c>
      <c r="F318">
        <f t="shared" si="36"/>
        <v>6283.1500000000005</v>
      </c>
      <c r="G318">
        <f t="shared" si="36"/>
        <v>4842.6100000000006</v>
      </c>
      <c r="H318">
        <f t="shared" si="36"/>
        <v>3765.1200000000003</v>
      </c>
      <c r="I318" s="26">
        <v>7951.59</v>
      </c>
      <c r="J318" s="26">
        <v>5652.4500000000007</v>
      </c>
      <c r="K318" s="26">
        <v>4426.5600000000004</v>
      </c>
      <c r="L318" s="26">
        <v>3332.11</v>
      </c>
      <c r="M318" s="26">
        <v>2613.96</v>
      </c>
      <c r="N318" s="26">
        <v>2031.49</v>
      </c>
      <c r="O318" s="38"/>
      <c r="P318" s="38"/>
      <c r="Q318" s="38"/>
      <c r="R318" s="38"/>
      <c r="S318" s="38"/>
    </row>
    <row r="319" spans="1:19" ht="14" hidden="1" x14ac:dyDescent="0.15">
      <c r="A319" s="35">
        <v>64</v>
      </c>
      <c r="B319" s="36"/>
      <c r="C319">
        <f t="shared" si="36"/>
        <v>16645.18</v>
      </c>
      <c r="D319">
        <f t="shared" si="36"/>
        <v>11829.6</v>
      </c>
      <c r="E319">
        <f t="shared" si="36"/>
        <v>9266.52</v>
      </c>
      <c r="F319">
        <f t="shared" si="36"/>
        <v>6856.08</v>
      </c>
      <c r="G319">
        <f t="shared" si="36"/>
        <v>5280.39</v>
      </c>
      <c r="H319">
        <f t="shared" si="36"/>
        <v>4108.5600000000004</v>
      </c>
      <c r="I319" s="26">
        <v>8676.1</v>
      </c>
      <c r="J319" s="26">
        <v>6165.4900000000007</v>
      </c>
      <c r="K319" s="26">
        <v>4829.8900000000003</v>
      </c>
      <c r="L319" s="26">
        <v>3635.8</v>
      </c>
      <c r="M319" s="26">
        <v>2850.34</v>
      </c>
      <c r="N319" s="26">
        <v>2217.52</v>
      </c>
      <c r="O319" s="38"/>
      <c r="P319" s="38"/>
      <c r="Q319" s="38"/>
      <c r="R319" s="38"/>
      <c r="S319" s="38"/>
    </row>
    <row r="320" spans="1:19" ht="14" hidden="1" x14ac:dyDescent="0.15">
      <c r="A320" s="35">
        <v>65</v>
      </c>
      <c r="B320" s="36"/>
      <c r="C320">
        <f t="shared" si="36"/>
        <v>18281.29</v>
      </c>
      <c r="D320">
        <f t="shared" si="36"/>
        <v>12787.84</v>
      </c>
      <c r="E320">
        <f t="shared" si="36"/>
        <v>10086.43</v>
      </c>
      <c r="F320">
        <f t="shared" si="36"/>
        <v>7473.5300000000007</v>
      </c>
      <c r="G320">
        <f t="shared" si="36"/>
        <v>5755.27</v>
      </c>
      <c r="H320">
        <f t="shared" si="36"/>
        <v>4675.66</v>
      </c>
      <c r="I320" s="26">
        <v>9528.8700000000008</v>
      </c>
      <c r="J320" s="26">
        <v>6665.2800000000007</v>
      </c>
      <c r="K320" s="26">
        <v>5257.0700000000006</v>
      </c>
      <c r="L320" s="26">
        <v>3963.34</v>
      </c>
      <c r="M320" s="26">
        <v>3105.8</v>
      </c>
      <c r="N320" s="26">
        <v>2523.33</v>
      </c>
      <c r="O320" s="38"/>
      <c r="P320" s="38"/>
      <c r="Q320" s="38"/>
      <c r="R320" s="38"/>
      <c r="S320" s="38"/>
    </row>
    <row r="321" spans="1:19" ht="14" hidden="1" x14ac:dyDescent="0.15">
      <c r="A321" s="35">
        <v>66</v>
      </c>
      <c r="B321" s="36"/>
      <c r="C321">
        <f t="shared" si="36"/>
        <v>19359.310000000001</v>
      </c>
      <c r="D321">
        <f t="shared" si="36"/>
        <v>13540.970000000001</v>
      </c>
      <c r="E321">
        <f t="shared" si="36"/>
        <v>10675.26</v>
      </c>
      <c r="F321">
        <f t="shared" si="36"/>
        <v>7912.3700000000008</v>
      </c>
      <c r="G321">
        <f t="shared" si="36"/>
        <v>6091.8200000000006</v>
      </c>
      <c r="H321">
        <f t="shared" si="36"/>
        <v>4950.2</v>
      </c>
      <c r="I321" s="26">
        <v>10090.140000000001</v>
      </c>
      <c r="J321" s="26">
        <v>7058.01</v>
      </c>
      <c r="K321" s="26">
        <v>5563.9400000000005</v>
      </c>
      <c r="L321" s="26">
        <v>4196.01</v>
      </c>
      <c r="M321" s="26">
        <v>3288.1200000000003</v>
      </c>
      <c r="N321" s="26">
        <v>2672.26</v>
      </c>
      <c r="O321" s="38"/>
      <c r="P321" s="38"/>
      <c r="Q321" s="38"/>
      <c r="R321" s="38"/>
      <c r="S321" s="38"/>
    </row>
    <row r="322" spans="1:19" ht="14" hidden="1" x14ac:dyDescent="0.15">
      <c r="A322" s="35">
        <v>67</v>
      </c>
      <c r="B322" s="36"/>
      <c r="C322">
        <f t="shared" si="36"/>
        <v>21513.760000000002</v>
      </c>
      <c r="D322">
        <f t="shared" si="36"/>
        <v>15050.41</v>
      </c>
      <c r="E322">
        <f t="shared" si="36"/>
        <v>11868.29</v>
      </c>
      <c r="F322">
        <f t="shared" si="36"/>
        <v>8794.82</v>
      </c>
      <c r="G322">
        <f t="shared" si="36"/>
        <v>6770.75</v>
      </c>
      <c r="H322">
        <f t="shared" si="36"/>
        <v>5501.93</v>
      </c>
      <c r="I322" s="26">
        <v>11213.74</v>
      </c>
      <c r="J322" s="26">
        <v>7844.5300000000007</v>
      </c>
      <c r="K322" s="26">
        <v>6185.63</v>
      </c>
      <c r="L322" s="26">
        <v>4664.5300000000007</v>
      </c>
      <c r="M322" s="26">
        <v>3654.88</v>
      </c>
      <c r="N322" s="26">
        <v>2970.1200000000003</v>
      </c>
      <c r="O322" s="38"/>
      <c r="P322" s="38"/>
      <c r="Q322" s="38"/>
      <c r="R322" s="38"/>
      <c r="S322" s="38"/>
    </row>
    <row r="323" spans="1:19" ht="14" hidden="1" x14ac:dyDescent="0.15">
      <c r="A323" s="35">
        <v>68</v>
      </c>
      <c r="B323" s="36"/>
      <c r="C323">
        <f t="shared" si="36"/>
        <v>23665.030000000002</v>
      </c>
      <c r="D323">
        <f t="shared" si="36"/>
        <v>16554.55</v>
      </c>
      <c r="E323">
        <f t="shared" si="36"/>
        <v>13055.49</v>
      </c>
      <c r="F323">
        <f t="shared" si="36"/>
        <v>9673.5600000000013</v>
      </c>
      <c r="G323">
        <f t="shared" si="36"/>
        <v>7448.09</v>
      </c>
      <c r="H323">
        <f t="shared" si="36"/>
        <v>6054.72</v>
      </c>
      <c r="I323" s="26">
        <v>12335.220000000001</v>
      </c>
      <c r="J323" s="26">
        <v>8628.93</v>
      </c>
      <c r="K323" s="26">
        <v>6804.67</v>
      </c>
      <c r="L323" s="26">
        <v>5130.4000000000005</v>
      </c>
      <c r="M323" s="26">
        <v>4020.5800000000004</v>
      </c>
      <c r="N323" s="26">
        <v>3268.51</v>
      </c>
      <c r="O323" s="38"/>
      <c r="P323" s="38"/>
      <c r="Q323" s="38"/>
      <c r="R323" s="38"/>
      <c r="S323" s="38"/>
    </row>
    <row r="324" spans="1:19" ht="14" hidden="1" x14ac:dyDescent="0.15">
      <c r="A324" s="35">
        <v>69</v>
      </c>
      <c r="B324" s="36"/>
      <c r="C324">
        <f t="shared" si="36"/>
        <v>24744.11</v>
      </c>
      <c r="D324">
        <f t="shared" si="36"/>
        <v>17309.27</v>
      </c>
      <c r="E324">
        <f t="shared" si="36"/>
        <v>13650.150000000001</v>
      </c>
      <c r="F324">
        <f t="shared" si="36"/>
        <v>10115.050000000001</v>
      </c>
      <c r="G324">
        <f t="shared" si="36"/>
        <v>7788.88</v>
      </c>
      <c r="H324">
        <f t="shared" si="36"/>
        <v>6329.26</v>
      </c>
      <c r="I324" s="26">
        <v>12897.02</v>
      </c>
      <c r="J324" s="26">
        <v>9022.19</v>
      </c>
      <c r="K324" s="26">
        <v>7114.1900000000005</v>
      </c>
      <c r="L324" s="26">
        <v>5364.13</v>
      </c>
      <c r="M324" s="26">
        <v>4204.49</v>
      </c>
      <c r="N324" s="26">
        <v>3416.38</v>
      </c>
      <c r="O324" s="38"/>
      <c r="P324" s="38"/>
      <c r="Q324" s="38"/>
      <c r="R324" s="38"/>
      <c r="S324" s="38"/>
    </row>
    <row r="325" spans="1:19" ht="14" hidden="1" x14ac:dyDescent="0.15">
      <c r="A325" s="35">
        <v>70</v>
      </c>
      <c r="B325" s="36"/>
      <c r="C325">
        <f t="shared" si="36"/>
        <v>25263.510000000002</v>
      </c>
      <c r="D325">
        <f t="shared" si="36"/>
        <v>17531.34</v>
      </c>
      <c r="E325">
        <f t="shared" si="36"/>
        <v>13865.86</v>
      </c>
      <c r="F325">
        <f t="shared" si="36"/>
        <v>10268.75</v>
      </c>
      <c r="G325">
        <f t="shared" si="36"/>
        <v>7937.81</v>
      </c>
      <c r="H325">
        <f t="shared" si="36"/>
        <v>6413</v>
      </c>
      <c r="I325" s="26">
        <v>13168.380000000001</v>
      </c>
      <c r="J325" s="26">
        <v>9138.26</v>
      </c>
      <c r="K325" s="26">
        <v>7227.08</v>
      </c>
      <c r="L325" s="26">
        <v>5445.75</v>
      </c>
      <c r="M325" s="26">
        <v>4284.5200000000004</v>
      </c>
      <c r="N325" s="26">
        <v>3461.4300000000003</v>
      </c>
      <c r="O325" s="38"/>
      <c r="P325" s="38"/>
      <c r="Q325" s="38"/>
      <c r="R325" s="38"/>
      <c r="S325" s="38"/>
    </row>
    <row r="326" spans="1:19" ht="14" hidden="1" x14ac:dyDescent="0.15">
      <c r="A326" s="35">
        <v>71</v>
      </c>
      <c r="B326" s="36"/>
      <c r="C326">
        <f t="shared" si="36"/>
        <v>28427.61</v>
      </c>
      <c r="D326">
        <f t="shared" si="36"/>
        <v>19725.54</v>
      </c>
      <c r="E326">
        <f t="shared" si="36"/>
        <v>15603.2</v>
      </c>
      <c r="F326">
        <f t="shared" si="36"/>
        <v>11558.24</v>
      </c>
      <c r="G326">
        <f t="shared" si="36"/>
        <v>8933.15</v>
      </c>
      <c r="H326">
        <f t="shared" si="36"/>
        <v>7215.42</v>
      </c>
      <c r="I326" s="26">
        <v>14817.740000000002</v>
      </c>
      <c r="J326" s="26">
        <v>10280.94</v>
      </c>
      <c r="K326" s="26">
        <v>8132.3200000000006</v>
      </c>
      <c r="L326" s="26">
        <v>6129.9800000000005</v>
      </c>
      <c r="M326" s="26">
        <v>4821.9400000000005</v>
      </c>
      <c r="N326" s="26">
        <v>3894.9700000000003</v>
      </c>
      <c r="O326" s="38"/>
      <c r="P326" s="38"/>
      <c r="Q326" s="38"/>
      <c r="R326" s="38"/>
      <c r="S326" s="38"/>
    </row>
    <row r="327" spans="1:19" ht="14" hidden="1" x14ac:dyDescent="0.15">
      <c r="A327" s="35">
        <v>72</v>
      </c>
      <c r="B327" s="36"/>
      <c r="C327">
        <f t="shared" si="36"/>
        <v>31587.47</v>
      </c>
      <c r="D327">
        <f t="shared" si="36"/>
        <v>21920.800000000003</v>
      </c>
      <c r="E327">
        <f t="shared" si="36"/>
        <v>17335.77</v>
      </c>
      <c r="F327">
        <f t="shared" si="36"/>
        <v>12843.49</v>
      </c>
      <c r="G327">
        <f t="shared" si="36"/>
        <v>9924.7800000000007</v>
      </c>
      <c r="H327">
        <f t="shared" si="36"/>
        <v>8019.43</v>
      </c>
      <c r="I327" s="26">
        <v>16464.45</v>
      </c>
      <c r="J327" s="26">
        <v>11426.27</v>
      </c>
      <c r="K327" s="26">
        <v>9035.9700000000012</v>
      </c>
      <c r="L327" s="26">
        <v>6811.56</v>
      </c>
      <c r="M327" s="26">
        <v>5357.2400000000007</v>
      </c>
      <c r="N327" s="26">
        <v>4328.51</v>
      </c>
      <c r="O327" s="38"/>
      <c r="P327" s="38"/>
      <c r="Q327" s="38"/>
      <c r="R327" s="38"/>
      <c r="S327" s="38"/>
    </row>
    <row r="328" spans="1:19" ht="14" hidden="1" x14ac:dyDescent="0.15">
      <c r="A328" s="35">
        <v>73</v>
      </c>
      <c r="B328" s="36"/>
      <c r="C328">
        <f t="shared" si="36"/>
        <v>34748.39</v>
      </c>
      <c r="D328">
        <f t="shared" si="36"/>
        <v>24114.47</v>
      </c>
      <c r="E328">
        <f t="shared" si="36"/>
        <v>19071.52</v>
      </c>
      <c r="F328">
        <f t="shared" si="36"/>
        <v>14127.150000000001</v>
      </c>
      <c r="G328">
        <f t="shared" si="36"/>
        <v>10919.060000000001</v>
      </c>
      <c r="H328">
        <f t="shared" si="36"/>
        <v>8823.44</v>
      </c>
      <c r="I328" s="26">
        <v>18112.22</v>
      </c>
      <c r="J328" s="26">
        <v>12569.480000000001</v>
      </c>
      <c r="K328" s="26">
        <v>9940.68</v>
      </c>
      <c r="L328" s="26">
        <v>7492.08</v>
      </c>
      <c r="M328" s="26">
        <v>5894.13</v>
      </c>
      <c r="N328" s="26">
        <v>4763.1100000000006</v>
      </c>
      <c r="O328" s="38"/>
      <c r="P328" s="38"/>
      <c r="Q328" s="38"/>
      <c r="R328" s="38"/>
      <c r="S328" s="38"/>
    </row>
    <row r="329" spans="1:19" ht="14" hidden="1" x14ac:dyDescent="0.15">
      <c r="A329" s="35">
        <v>74</v>
      </c>
      <c r="B329" s="36"/>
      <c r="C329">
        <f t="shared" si="36"/>
        <v>37906.130000000005</v>
      </c>
      <c r="D329">
        <f t="shared" si="36"/>
        <v>26306.550000000003</v>
      </c>
      <c r="E329">
        <f t="shared" si="36"/>
        <v>20809.39</v>
      </c>
      <c r="F329">
        <f t="shared" si="36"/>
        <v>15414.52</v>
      </c>
      <c r="G329">
        <f t="shared" si="36"/>
        <v>11910.69</v>
      </c>
      <c r="H329">
        <f t="shared" si="36"/>
        <v>9625.33</v>
      </c>
      <c r="I329" s="26">
        <v>19758.93</v>
      </c>
      <c r="J329" s="26">
        <v>13711.630000000001</v>
      </c>
      <c r="K329" s="26">
        <v>10846.45</v>
      </c>
      <c r="L329" s="26">
        <v>8175.25</v>
      </c>
      <c r="M329" s="26">
        <v>6429.96</v>
      </c>
      <c r="N329" s="26">
        <v>5196.12</v>
      </c>
      <c r="O329" s="38"/>
      <c r="P329" s="38"/>
      <c r="Q329" s="38"/>
      <c r="R329" s="38"/>
      <c r="S329" s="38"/>
    </row>
    <row r="330" spans="1:19" ht="14" hidden="1" x14ac:dyDescent="0.15">
      <c r="A330" s="35">
        <v>75</v>
      </c>
      <c r="B330" s="36" t="s">
        <v>12</v>
      </c>
      <c r="C330">
        <f t="shared" si="36"/>
        <v>41387.170000000006</v>
      </c>
      <c r="D330">
        <f t="shared" si="36"/>
        <v>28775.29</v>
      </c>
      <c r="E330">
        <f t="shared" si="36"/>
        <v>23207.11</v>
      </c>
      <c r="F330">
        <f t="shared" si="36"/>
        <v>17677.09</v>
      </c>
      <c r="G330">
        <f t="shared" si="36"/>
        <v>13042.24</v>
      </c>
      <c r="H330">
        <f t="shared" si="36"/>
        <v>11045.2</v>
      </c>
      <c r="I330" s="26">
        <v>21573.120000000003</v>
      </c>
      <c r="J330" s="26">
        <v>14999</v>
      </c>
      <c r="K330" s="26">
        <v>12096.19</v>
      </c>
      <c r="L330" s="26">
        <v>9375.7000000000007</v>
      </c>
      <c r="M330" s="26">
        <v>7040.52</v>
      </c>
      <c r="N330" s="26">
        <v>5962.5</v>
      </c>
      <c r="O330" s="38"/>
      <c r="P330" s="38"/>
      <c r="Q330" s="38"/>
      <c r="R330" s="38"/>
      <c r="S330" s="38"/>
    </row>
    <row r="331" spans="1:19" ht="14" hidden="1" x14ac:dyDescent="0.15">
      <c r="A331" s="35">
        <v>1</v>
      </c>
      <c r="B331" s="36" t="s">
        <v>13</v>
      </c>
      <c r="C331">
        <f t="shared" si="36"/>
        <v>1701.3000000000002</v>
      </c>
      <c r="D331">
        <f t="shared" si="36"/>
        <v>1309.6300000000001</v>
      </c>
      <c r="E331">
        <f t="shared" si="36"/>
        <v>949.76</v>
      </c>
      <c r="F331">
        <f t="shared" si="36"/>
        <v>748.36</v>
      </c>
      <c r="G331">
        <f t="shared" si="36"/>
        <v>642.36</v>
      </c>
      <c r="H331">
        <f t="shared" si="36"/>
        <v>463.75</v>
      </c>
      <c r="I331" s="24">
        <v>885.63</v>
      </c>
      <c r="J331" s="24">
        <v>682.11</v>
      </c>
      <c r="K331" s="24">
        <v>493.96000000000004</v>
      </c>
      <c r="L331" s="24">
        <v>395.91</v>
      </c>
      <c r="M331" s="24">
        <v>346.62</v>
      </c>
      <c r="N331" s="24">
        <v>249.63000000000002</v>
      </c>
      <c r="O331" s="38"/>
      <c r="P331" s="38"/>
      <c r="Q331" s="38"/>
      <c r="R331" s="38"/>
      <c r="S331" s="38"/>
    </row>
    <row r="332" spans="1:19" ht="14" hidden="1" x14ac:dyDescent="0.15">
      <c r="A332" s="35">
        <v>2</v>
      </c>
      <c r="B332" s="36" t="s">
        <v>1</v>
      </c>
      <c r="C332">
        <f t="shared" si="36"/>
        <v>2618.2000000000003</v>
      </c>
      <c r="D332">
        <f t="shared" si="36"/>
        <v>2133.7800000000002</v>
      </c>
      <c r="E332">
        <f t="shared" si="36"/>
        <v>1501.49</v>
      </c>
      <c r="F332">
        <f t="shared" si="36"/>
        <v>1176.0700000000002</v>
      </c>
      <c r="G332">
        <f t="shared" si="36"/>
        <v>1016.5400000000001</v>
      </c>
      <c r="H332">
        <f t="shared" si="36"/>
        <v>684.23</v>
      </c>
      <c r="I332" s="26">
        <v>1363.69</v>
      </c>
      <c r="J332" s="26">
        <v>1111.4100000000001</v>
      </c>
      <c r="K332" s="26">
        <v>782.28000000000009</v>
      </c>
      <c r="L332" s="26">
        <v>623.28000000000009</v>
      </c>
      <c r="M332" s="26">
        <v>548.02</v>
      </c>
      <c r="N332" s="26">
        <v>368.35</v>
      </c>
      <c r="O332" s="38"/>
      <c r="P332" s="38"/>
      <c r="Q332" s="38"/>
      <c r="R332" s="38"/>
      <c r="S332" s="38"/>
    </row>
    <row r="333" spans="1:19" ht="14" hidden="1" x14ac:dyDescent="0.15">
      <c r="A333" s="35">
        <v>3</v>
      </c>
      <c r="B333" s="36" t="s">
        <v>14</v>
      </c>
      <c r="C333">
        <f t="shared" si="36"/>
        <v>3817.0600000000004</v>
      </c>
      <c r="D333">
        <f t="shared" si="36"/>
        <v>3122.23</v>
      </c>
      <c r="E333">
        <f t="shared" si="36"/>
        <v>2187.31</v>
      </c>
      <c r="F333">
        <f t="shared" si="36"/>
        <v>1717.2</v>
      </c>
      <c r="G333">
        <f t="shared" si="36"/>
        <v>1475.52</v>
      </c>
      <c r="H333">
        <f t="shared" si="36"/>
        <v>1039.8600000000001</v>
      </c>
      <c r="I333" s="26">
        <v>1989.0900000000001</v>
      </c>
      <c r="J333" s="26">
        <v>1626.5700000000002</v>
      </c>
      <c r="K333" s="26">
        <v>1139.5</v>
      </c>
      <c r="L333" s="26">
        <v>910.01</v>
      </c>
      <c r="M333" s="26">
        <v>796.06000000000006</v>
      </c>
      <c r="N333" s="26">
        <v>560.21</v>
      </c>
      <c r="O333" s="38"/>
      <c r="P333" s="38"/>
      <c r="Q333" s="38"/>
      <c r="R333" s="38"/>
      <c r="S333" s="38"/>
    </row>
    <row r="334" spans="1:19" hidden="1" x14ac:dyDescent="0.15">
      <c r="A334" s="35">
        <v>1</v>
      </c>
      <c r="B334" s="36" t="s">
        <v>3</v>
      </c>
      <c r="C334" s="39">
        <v>137.07</v>
      </c>
      <c r="D334" s="39">
        <v>137.07</v>
      </c>
      <c r="E334" s="39">
        <v>137.07</v>
      </c>
      <c r="F334" s="39">
        <v>137.07</v>
      </c>
      <c r="G334" s="39">
        <v>137.07</v>
      </c>
      <c r="H334" s="39">
        <v>137.07</v>
      </c>
    </row>
    <row r="335" spans="1:19" ht="14" hidden="1" thickBot="1" x14ac:dyDescent="0.2">
      <c r="A335" s="42">
        <v>1</v>
      </c>
      <c r="B335" s="43" t="s">
        <v>2</v>
      </c>
      <c r="C335" s="44">
        <v>182.75460000000001</v>
      </c>
      <c r="D335" s="44">
        <v>182.75460000000001</v>
      </c>
      <c r="E335" s="44">
        <v>182.75460000000001</v>
      </c>
      <c r="F335" s="44">
        <v>182.75460000000001</v>
      </c>
      <c r="G335" s="44">
        <v>182.75460000000001</v>
      </c>
      <c r="H335" s="44">
        <v>182.75460000000001</v>
      </c>
    </row>
    <row r="336" spans="1:19" ht="14" hidden="1" thickBot="1" x14ac:dyDescent="0.2"/>
    <row r="337" spans="1:21" ht="18" hidden="1" x14ac:dyDescent="0.2">
      <c r="A337" s="284" t="s">
        <v>64</v>
      </c>
      <c r="B337" s="285"/>
      <c r="C337" s="285"/>
      <c r="D337" s="285"/>
      <c r="E337" s="285"/>
      <c r="F337" s="285"/>
      <c r="G337" s="285"/>
      <c r="H337" s="286"/>
    </row>
    <row r="338" spans="1:21" ht="18" hidden="1" x14ac:dyDescent="0.2">
      <c r="A338" s="287" t="s">
        <v>27</v>
      </c>
      <c r="B338" s="288"/>
      <c r="C338" s="288"/>
      <c r="D338" s="288"/>
      <c r="E338" s="288"/>
      <c r="F338" s="288"/>
      <c r="G338" s="288"/>
      <c r="H338" s="289"/>
    </row>
    <row r="339" spans="1:21" hidden="1" x14ac:dyDescent="0.15">
      <c r="A339" s="290" t="s">
        <v>0</v>
      </c>
      <c r="B339" s="291"/>
      <c r="C339" s="291"/>
      <c r="D339" s="291"/>
      <c r="E339" s="291"/>
      <c r="F339" s="291"/>
      <c r="G339" s="291"/>
      <c r="H339" s="32"/>
    </row>
    <row r="340" spans="1:21" hidden="1" x14ac:dyDescent="0.15">
      <c r="A340" s="35" t="s">
        <v>4</v>
      </c>
      <c r="B340" s="20" t="s">
        <v>4</v>
      </c>
      <c r="C340" s="29" t="s">
        <v>65</v>
      </c>
      <c r="D340" s="29" t="s">
        <v>66</v>
      </c>
      <c r="E340" s="29" t="s">
        <v>67</v>
      </c>
      <c r="F340" s="29" t="s">
        <v>68</v>
      </c>
      <c r="G340" s="29" t="s">
        <v>69</v>
      </c>
      <c r="H340" s="32" t="s">
        <v>70</v>
      </c>
    </row>
    <row r="341" spans="1:21" ht="14" hidden="1" x14ac:dyDescent="0.15">
      <c r="A341" s="35">
        <v>18</v>
      </c>
      <c r="B341" s="36" t="s">
        <v>157</v>
      </c>
      <c r="C341" s="114">
        <v>5773</v>
      </c>
      <c r="D341" s="114">
        <v>4120</v>
      </c>
      <c r="E341" s="114">
        <v>3153</v>
      </c>
      <c r="F341" s="114">
        <v>2389</v>
      </c>
      <c r="G341" s="114">
        <v>1785</v>
      </c>
      <c r="H341" s="114">
        <v>1413</v>
      </c>
      <c r="I341" s="25">
        <v>3008</v>
      </c>
      <c r="J341" s="26">
        <v>2146</v>
      </c>
      <c r="K341" s="26">
        <v>1643</v>
      </c>
      <c r="L341" s="26">
        <v>1266</v>
      </c>
      <c r="M341" s="26">
        <v>962</v>
      </c>
      <c r="N341" s="26">
        <v>761</v>
      </c>
      <c r="O341" s="38"/>
      <c r="P341" s="38" t="b">
        <v>1</v>
      </c>
      <c r="Q341" s="38" t="b">
        <v>1</v>
      </c>
      <c r="R341" s="38" t="b">
        <v>1</v>
      </c>
      <c r="S341" s="38" t="b">
        <v>1</v>
      </c>
      <c r="T341" s="33" t="b">
        <v>1</v>
      </c>
      <c r="U341" s="33" t="b">
        <v>1</v>
      </c>
    </row>
    <row r="342" spans="1:21" ht="14" hidden="1" x14ac:dyDescent="0.15">
      <c r="A342" s="35">
        <v>25</v>
      </c>
      <c r="B342" s="36" t="s">
        <v>5</v>
      </c>
      <c r="C342" s="114">
        <v>6459</v>
      </c>
      <c r="D342" s="114">
        <v>4585</v>
      </c>
      <c r="E342" s="114">
        <v>3518</v>
      </c>
      <c r="F342" s="114">
        <v>2662</v>
      </c>
      <c r="G342" s="114">
        <v>1993</v>
      </c>
      <c r="H342" s="114">
        <v>1570</v>
      </c>
      <c r="I342" s="25">
        <v>3366</v>
      </c>
      <c r="J342" s="26">
        <v>2388</v>
      </c>
      <c r="K342" s="26">
        <v>1832</v>
      </c>
      <c r="L342" s="26">
        <v>1411</v>
      </c>
      <c r="M342" s="26">
        <v>1075</v>
      </c>
      <c r="N342" s="26">
        <v>845</v>
      </c>
      <c r="O342" s="38"/>
      <c r="P342" s="38" t="b">
        <v>1</v>
      </c>
      <c r="Q342" s="38" t="b">
        <v>1</v>
      </c>
      <c r="R342" s="38" t="b">
        <v>1</v>
      </c>
      <c r="S342" s="38" t="b">
        <v>1</v>
      </c>
      <c r="T342" s="33" t="b">
        <v>1</v>
      </c>
      <c r="U342" s="33" t="b">
        <v>1</v>
      </c>
    </row>
    <row r="343" spans="1:21" ht="14" hidden="1" x14ac:dyDescent="0.15">
      <c r="A343" s="35">
        <v>30</v>
      </c>
      <c r="B343" s="36" t="s">
        <v>6</v>
      </c>
      <c r="C343" s="114">
        <v>7543</v>
      </c>
      <c r="D343" s="114">
        <v>5311</v>
      </c>
      <c r="E343" s="114">
        <v>4135</v>
      </c>
      <c r="F343" s="114">
        <v>3171</v>
      </c>
      <c r="G343" s="114">
        <v>2365</v>
      </c>
      <c r="H343" s="114">
        <v>1825</v>
      </c>
      <c r="I343" s="25">
        <v>3931</v>
      </c>
      <c r="J343" s="26">
        <v>2768</v>
      </c>
      <c r="K343" s="26">
        <v>2154</v>
      </c>
      <c r="L343" s="26">
        <v>1681</v>
      </c>
      <c r="M343" s="26">
        <v>1275</v>
      </c>
      <c r="N343" s="26">
        <v>983</v>
      </c>
      <c r="O343" s="38"/>
      <c r="P343" s="38" t="b">
        <v>1</v>
      </c>
      <c r="Q343" s="38" t="b">
        <v>1</v>
      </c>
      <c r="R343" s="38" t="b">
        <v>1</v>
      </c>
      <c r="S343" s="38" t="b">
        <v>1</v>
      </c>
      <c r="T343" s="33" t="b">
        <v>1</v>
      </c>
      <c r="U343" s="33" t="b">
        <v>1</v>
      </c>
    </row>
    <row r="344" spans="1:21" ht="14" hidden="1" x14ac:dyDescent="0.15">
      <c r="A344" s="35">
        <v>35</v>
      </c>
      <c r="B344" s="36" t="s">
        <v>7</v>
      </c>
      <c r="C344" s="114">
        <v>8517</v>
      </c>
      <c r="D344" s="114">
        <v>5889</v>
      </c>
      <c r="E344" s="114">
        <v>4606</v>
      </c>
      <c r="F344" s="114">
        <v>3529</v>
      </c>
      <c r="G344" s="114">
        <v>2695</v>
      </c>
      <c r="H344" s="114">
        <v>2021</v>
      </c>
      <c r="I344" s="25">
        <v>4438</v>
      </c>
      <c r="J344" s="26">
        <v>3068</v>
      </c>
      <c r="K344" s="26">
        <v>2400</v>
      </c>
      <c r="L344" s="26">
        <v>1870</v>
      </c>
      <c r="M344" s="26">
        <v>1454</v>
      </c>
      <c r="N344" s="26">
        <v>1090</v>
      </c>
      <c r="O344" s="38"/>
      <c r="P344" s="38" t="b">
        <v>1</v>
      </c>
      <c r="Q344" s="38" t="b">
        <v>1</v>
      </c>
      <c r="R344" s="38" t="b">
        <v>1</v>
      </c>
      <c r="S344" s="38" t="b">
        <v>1</v>
      </c>
      <c r="T344" s="33" t="b">
        <v>1</v>
      </c>
      <c r="U344" s="33" t="b">
        <v>1</v>
      </c>
    </row>
    <row r="345" spans="1:21" ht="14" hidden="1" x14ac:dyDescent="0.15">
      <c r="A345" s="35">
        <v>40</v>
      </c>
      <c r="B345" s="36" t="s">
        <v>8</v>
      </c>
      <c r="C345" s="114">
        <v>9645</v>
      </c>
      <c r="D345" s="114">
        <v>6645</v>
      </c>
      <c r="E345" s="114">
        <v>5224</v>
      </c>
      <c r="F345" s="114">
        <v>3998</v>
      </c>
      <c r="G345" s="114">
        <v>3013</v>
      </c>
      <c r="H345" s="114">
        <v>2289</v>
      </c>
      <c r="I345" s="25">
        <v>5026</v>
      </c>
      <c r="J345" s="26">
        <v>3462</v>
      </c>
      <c r="K345" s="26">
        <v>2721</v>
      </c>
      <c r="L345" s="26">
        <v>2120</v>
      </c>
      <c r="M345" s="26">
        <v>1626</v>
      </c>
      <c r="N345" s="26">
        <v>1234</v>
      </c>
      <c r="O345" s="38"/>
      <c r="P345" s="38" t="b">
        <v>1</v>
      </c>
      <c r="Q345" s="38" t="b">
        <v>1</v>
      </c>
      <c r="R345" s="38" t="b">
        <v>1</v>
      </c>
      <c r="S345" s="38" t="b">
        <v>1</v>
      </c>
      <c r="T345" s="33" t="b">
        <v>1</v>
      </c>
      <c r="U345" s="33" t="b">
        <v>1</v>
      </c>
    </row>
    <row r="346" spans="1:21" ht="14" hidden="1" x14ac:dyDescent="0.15">
      <c r="A346" s="35">
        <v>45</v>
      </c>
      <c r="B346" s="36" t="s">
        <v>9</v>
      </c>
      <c r="C346" s="114">
        <v>11143</v>
      </c>
      <c r="D346" s="114">
        <v>7713</v>
      </c>
      <c r="E346" s="114">
        <v>6010</v>
      </c>
      <c r="F346" s="114">
        <v>4509</v>
      </c>
      <c r="G346" s="114">
        <v>3428</v>
      </c>
      <c r="H346" s="114">
        <v>2660</v>
      </c>
      <c r="I346" s="25">
        <v>5807</v>
      </c>
      <c r="J346" s="26">
        <v>4019</v>
      </c>
      <c r="K346" s="26">
        <v>3132</v>
      </c>
      <c r="L346" s="26">
        <v>2391</v>
      </c>
      <c r="M346" s="26">
        <v>1849</v>
      </c>
      <c r="N346" s="26">
        <v>1435</v>
      </c>
      <c r="O346" s="38"/>
      <c r="P346" s="38" t="b">
        <v>1</v>
      </c>
      <c r="Q346" s="38" t="b">
        <v>1</v>
      </c>
      <c r="R346" s="38" t="b">
        <v>1</v>
      </c>
      <c r="S346" s="38" t="b">
        <v>1</v>
      </c>
      <c r="T346" s="33" t="b">
        <v>1</v>
      </c>
      <c r="U346" s="33" t="b">
        <v>1</v>
      </c>
    </row>
    <row r="347" spans="1:21" ht="14" hidden="1" x14ac:dyDescent="0.15">
      <c r="A347" s="35">
        <v>50</v>
      </c>
      <c r="B347" s="36" t="s">
        <v>10</v>
      </c>
      <c r="C347" s="114">
        <v>12607</v>
      </c>
      <c r="D347" s="114">
        <v>8459</v>
      </c>
      <c r="E347" s="114">
        <v>6762</v>
      </c>
      <c r="F347" s="114">
        <v>5257</v>
      </c>
      <c r="G347" s="114">
        <v>3852</v>
      </c>
      <c r="H347" s="114">
        <v>2924</v>
      </c>
      <c r="I347" s="25">
        <v>6570</v>
      </c>
      <c r="J347" s="26">
        <v>4407</v>
      </c>
      <c r="K347" s="26">
        <v>3523</v>
      </c>
      <c r="L347" s="26">
        <v>2787</v>
      </c>
      <c r="M347" s="26">
        <v>2079</v>
      </c>
      <c r="N347" s="26">
        <v>1577</v>
      </c>
      <c r="O347" s="38"/>
      <c r="P347" s="38" t="b">
        <v>1</v>
      </c>
      <c r="Q347" s="38" t="b">
        <v>1</v>
      </c>
      <c r="R347" s="38" t="b">
        <v>1</v>
      </c>
      <c r="S347" s="38" t="b">
        <v>1</v>
      </c>
      <c r="T347" s="33" t="b">
        <v>1</v>
      </c>
      <c r="U347" s="33" t="b">
        <v>1</v>
      </c>
    </row>
    <row r="348" spans="1:21" ht="14" hidden="1" x14ac:dyDescent="0.15">
      <c r="A348" s="35">
        <v>55</v>
      </c>
      <c r="B348" s="36" t="s">
        <v>11</v>
      </c>
      <c r="C348" s="114">
        <v>14608</v>
      </c>
      <c r="D348" s="114">
        <v>9995</v>
      </c>
      <c r="E348" s="114">
        <v>7807</v>
      </c>
      <c r="F348" s="114">
        <v>5816</v>
      </c>
      <c r="G348" s="114">
        <v>4463</v>
      </c>
      <c r="H348" s="114">
        <v>3450</v>
      </c>
      <c r="I348" s="25">
        <v>7614</v>
      </c>
      <c r="J348" s="26">
        <v>5208</v>
      </c>
      <c r="K348" s="26">
        <v>4069</v>
      </c>
      <c r="L348" s="26">
        <v>3083</v>
      </c>
      <c r="M348" s="26">
        <v>2408</v>
      </c>
      <c r="N348" s="26">
        <v>1861</v>
      </c>
      <c r="O348" s="38"/>
      <c r="P348" s="38" t="b">
        <v>1</v>
      </c>
      <c r="Q348" s="38" t="b">
        <v>1</v>
      </c>
      <c r="R348" s="38" t="b">
        <v>1</v>
      </c>
      <c r="S348" s="38" t="b">
        <v>1</v>
      </c>
      <c r="T348" s="33" t="b">
        <v>1</v>
      </c>
      <c r="U348" s="33" t="b">
        <v>1</v>
      </c>
    </row>
    <row r="349" spans="1:21" ht="14" hidden="1" x14ac:dyDescent="0.15">
      <c r="A349" s="35">
        <v>60</v>
      </c>
      <c r="B349" s="36"/>
      <c r="C349" s="114">
        <v>15549</v>
      </c>
      <c r="D349" s="114">
        <v>11041</v>
      </c>
      <c r="E349" s="114">
        <v>8645</v>
      </c>
      <c r="F349" s="114">
        <v>6402</v>
      </c>
      <c r="G349" s="114">
        <v>4930</v>
      </c>
      <c r="H349" s="114">
        <v>3824</v>
      </c>
      <c r="I349" s="25">
        <v>8104</v>
      </c>
      <c r="J349" s="26">
        <v>5755</v>
      </c>
      <c r="K349" s="26">
        <v>4505</v>
      </c>
      <c r="L349" s="26">
        <v>3394</v>
      </c>
      <c r="M349" s="26">
        <v>2659</v>
      </c>
      <c r="N349" s="26">
        <v>2064</v>
      </c>
      <c r="O349" s="38"/>
      <c r="P349" s="38" t="b">
        <v>1</v>
      </c>
      <c r="Q349" s="38" t="b">
        <v>1</v>
      </c>
      <c r="R349" s="38" t="b">
        <v>1</v>
      </c>
      <c r="S349" s="38" t="b">
        <v>1</v>
      </c>
      <c r="T349" s="33" t="b">
        <v>1</v>
      </c>
      <c r="U349" s="33" t="b">
        <v>1</v>
      </c>
    </row>
    <row r="350" spans="1:21" ht="14" hidden="1" x14ac:dyDescent="0.15">
      <c r="A350" s="35">
        <v>61</v>
      </c>
      <c r="B350" s="36"/>
      <c r="C350" s="114">
        <v>17490</v>
      </c>
      <c r="D350" s="114">
        <v>12425</v>
      </c>
      <c r="E350" s="114">
        <v>9729</v>
      </c>
      <c r="F350" s="114">
        <v>7200</v>
      </c>
      <c r="G350" s="114">
        <v>5542</v>
      </c>
      <c r="H350" s="114">
        <v>4309</v>
      </c>
      <c r="I350" s="25">
        <v>9116</v>
      </c>
      <c r="J350" s="26">
        <v>6476</v>
      </c>
      <c r="K350" s="26">
        <v>5070</v>
      </c>
      <c r="L350" s="26">
        <v>3818</v>
      </c>
      <c r="M350" s="26">
        <v>2991</v>
      </c>
      <c r="N350" s="26">
        <v>2325</v>
      </c>
      <c r="O350" s="38"/>
      <c r="P350" s="38" t="b">
        <v>1</v>
      </c>
      <c r="Q350" s="38" t="b">
        <v>1</v>
      </c>
      <c r="R350" s="38" t="b">
        <v>1</v>
      </c>
      <c r="S350" s="38" t="b">
        <v>1</v>
      </c>
      <c r="T350" s="33" t="b">
        <v>1</v>
      </c>
      <c r="U350" s="33" t="b">
        <v>1</v>
      </c>
    </row>
    <row r="351" spans="1:21" ht="14" hidden="1" x14ac:dyDescent="0.15">
      <c r="A351" s="35">
        <v>62</v>
      </c>
      <c r="B351" s="36"/>
      <c r="C351" s="114">
        <v>19441</v>
      </c>
      <c r="D351" s="114">
        <v>13814</v>
      </c>
      <c r="E351" s="114">
        <v>10820</v>
      </c>
      <c r="F351" s="114">
        <v>8007</v>
      </c>
      <c r="G351" s="114">
        <v>6171</v>
      </c>
      <c r="H351" s="114">
        <v>4788</v>
      </c>
      <c r="I351" s="25">
        <v>10133</v>
      </c>
      <c r="J351" s="26">
        <v>7200</v>
      </c>
      <c r="K351" s="26">
        <v>5639</v>
      </c>
      <c r="L351" s="26">
        <v>4246</v>
      </c>
      <c r="M351" s="26">
        <v>3330</v>
      </c>
      <c r="N351" s="26">
        <v>2584</v>
      </c>
      <c r="O351" s="38"/>
      <c r="P351" s="38" t="b">
        <v>1</v>
      </c>
      <c r="Q351" s="38" t="b">
        <v>1</v>
      </c>
      <c r="R351" s="38" t="b">
        <v>1</v>
      </c>
      <c r="S351" s="38" t="b">
        <v>1</v>
      </c>
      <c r="T351" s="33" t="b">
        <v>1</v>
      </c>
      <c r="U351" s="33" t="b">
        <v>1</v>
      </c>
    </row>
    <row r="352" spans="1:21" ht="14" hidden="1" x14ac:dyDescent="0.15">
      <c r="A352" s="35">
        <v>63</v>
      </c>
      <c r="B352" s="36"/>
      <c r="C352" s="114">
        <v>21396</v>
      </c>
      <c r="D352" s="114">
        <v>15195</v>
      </c>
      <c r="E352" s="114">
        <v>11896</v>
      </c>
      <c r="F352" s="114">
        <v>8813</v>
      </c>
      <c r="G352" s="114">
        <v>6784</v>
      </c>
      <c r="H352" s="114">
        <v>5275</v>
      </c>
      <c r="I352" s="25">
        <v>11151</v>
      </c>
      <c r="J352" s="26">
        <v>7919</v>
      </c>
      <c r="K352" s="26">
        <v>6200</v>
      </c>
      <c r="L352" s="26">
        <v>4673</v>
      </c>
      <c r="M352" s="26">
        <v>3661</v>
      </c>
      <c r="N352" s="26">
        <v>2846</v>
      </c>
      <c r="O352" s="38"/>
      <c r="P352" s="38" t="b">
        <v>1</v>
      </c>
      <c r="Q352" s="38" t="b">
        <v>1</v>
      </c>
      <c r="R352" s="38" t="b">
        <v>1</v>
      </c>
      <c r="S352" s="38" t="b">
        <v>1</v>
      </c>
      <c r="T352" s="33" t="b">
        <v>1</v>
      </c>
      <c r="U352" s="33" t="b">
        <v>1</v>
      </c>
    </row>
    <row r="353" spans="1:21" ht="14" hidden="1" x14ac:dyDescent="0.15">
      <c r="A353" s="35">
        <v>64</v>
      </c>
      <c r="B353" s="36"/>
      <c r="C353" s="114">
        <v>23337</v>
      </c>
      <c r="D353" s="114">
        <v>16585</v>
      </c>
      <c r="E353" s="114">
        <v>12989</v>
      </c>
      <c r="F353" s="114">
        <v>9615</v>
      </c>
      <c r="G353" s="114">
        <v>7401</v>
      </c>
      <c r="H353" s="114">
        <v>5755</v>
      </c>
      <c r="I353" s="25">
        <v>12164</v>
      </c>
      <c r="J353" s="26">
        <v>8644</v>
      </c>
      <c r="K353" s="26">
        <v>6769</v>
      </c>
      <c r="L353" s="26">
        <v>5099</v>
      </c>
      <c r="M353" s="26">
        <v>3995</v>
      </c>
      <c r="N353" s="26">
        <v>3106</v>
      </c>
      <c r="O353" s="38"/>
      <c r="P353" s="38" t="b">
        <v>1</v>
      </c>
      <c r="Q353" s="38" t="b">
        <v>1</v>
      </c>
      <c r="R353" s="38" t="b">
        <v>1</v>
      </c>
      <c r="S353" s="38" t="b">
        <v>1</v>
      </c>
      <c r="T353" s="33" t="b">
        <v>1</v>
      </c>
      <c r="U353" s="33" t="b">
        <v>1</v>
      </c>
    </row>
    <row r="354" spans="1:21" ht="14" hidden="1" x14ac:dyDescent="0.15">
      <c r="A354" s="35">
        <v>65</v>
      </c>
      <c r="B354" s="36"/>
      <c r="C354" s="114">
        <v>25634</v>
      </c>
      <c r="D354" s="114">
        <v>17931</v>
      </c>
      <c r="E354" s="114">
        <v>14132</v>
      </c>
      <c r="F354" s="114">
        <v>10483</v>
      </c>
      <c r="G354" s="114">
        <v>8066</v>
      </c>
      <c r="H354" s="114">
        <v>6554</v>
      </c>
      <c r="I354" s="25">
        <v>13361</v>
      </c>
      <c r="J354" s="26">
        <v>9345</v>
      </c>
      <c r="K354" s="26">
        <v>7366</v>
      </c>
      <c r="L354" s="26">
        <v>5558</v>
      </c>
      <c r="M354" s="26">
        <v>4353</v>
      </c>
      <c r="N354" s="26">
        <v>3536</v>
      </c>
      <c r="O354" s="38"/>
      <c r="P354" s="38" t="b">
        <v>1</v>
      </c>
      <c r="Q354" s="38" t="b">
        <v>1</v>
      </c>
      <c r="R354" s="38" t="b">
        <v>1</v>
      </c>
      <c r="S354" s="38" t="b">
        <v>1</v>
      </c>
      <c r="T354" s="33" t="b">
        <v>1</v>
      </c>
      <c r="U354" s="33" t="b">
        <v>1</v>
      </c>
    </row>
    <row r="355" spans="1:21" ht="14" hidden="1" x14ac:dyDescent="0.15">
      <c r="A355" s="35">
        <v>66</v>
      </c>
      <c r="B355" s="36"/>
      <c r="C355" s="114">
        <v>27150</v>
      </c>
      <c r="D355" s="114">
        <v>18987</v>
      </c>
      <c r="E355" s="114">
        <v>14968</v>
      </c>
      <c r="F355" s="114">
        <v>11098</v>
      </c>
      <c r="G355" s="114">
        <v>8544</v>
      </c>
      <c r="H355" s="114">
        <v>6941</v>
      </c>
      <c r="I355" s="25">
        <v>14151</v>
      </c>
      <c r="J355" s="26">
        <v>9896</v>
      </c>
      <c r="K355" s="26">
        <v>7800</v>
      </c>
      <c r="L355" s="26">
        <v>5886</v>
      </c>
      <c r="M355" s="26">
        <v>4612</v>
      </c>
      <c r="N355" s="26">
        <v>3745</v>
      </c>
      <c r="O355" s="38"/>
      <c r="P355" s="38" t="b">
        <v>1</v>
      </c>
      <c r="Q355" s="38" t="b">
        <v>1</v>
      </c>
      <c r="R355" s="38" t="b">
        <v>1</v>
      </c>
      <c r="S355" s="38" t="b">
        <v>1</v>
      </c>
      <c r="T355" s="33" t="b">
        <v>1</v>
      </c>
      <c r="U355" s="33" t="b">
        <v>1</v>
      </c>
    </row>
    <row r="356" spans="1:21" ht="14" hidden="1" x14ac:dyDescent="0.15">
      <c r="A356" s="35">
        <v>67</v>
      </c>
      <c r="B356" s="36"/>
      <c r="C356" s="114">
        <v>30170</v>
      </c>
      <c r="D356" s="114">
        <v>21103</v>
      </c>
      <c r="E356" s="114">
        <v>16638</v>
      </c>
      <c r="F356" s="114">
        <v>12340</v>
      </c>
      <c r="G356" s="114">
        <v>9492</v>
      </c>
      <c r="H356" s="114">
        <v>7712</v>
      </c>
      <c r="I356" s="25">
        <v>15725</v>
      </c>
      <c r="J356" s="26">
        <v>10999</v>
      </c>
      <c r="K356" s="26">
        <v>8671</v>
      </c>
      <c r="L356" s="26">
        <v>6544</v>
      </c>
      <c r="M356" s="26">
        <v>5124</v>
      </c>
      <c r="N356" s="26">
        <v>4162</v>
      </c>
      <c r="O356" s="38"/>
      <c r="P356" s="38" t="b">
        <v>1</v>
      </c>
      <c r="Q356" s="38" t="b">
        <v>1</v>
      </c>
      <c r="R356" s="38" t="b">
        <v>1</v>
      </c>
      <c r="S356" s="38" t="b">
        <v>1</v>
      </c>
      <c r="T356" s="33" t="b">
        <v>1</v>
      </c>
      <c r="U356" s="33" t="b">
        <v>1</v>
      </c>
    </row>
    <row r="357" spans="1:21" ht="14" hidden="1" x14ac:dyDescent="0.15">
      <c r="A357" s="35">
        <v>68</v>
      </c>
      <c r="B357" s="36"/>
      <c r="C357" s="114">
        <v>33193</v>
      </c>
      <c r="D357" s="114">
        <v>23213</v>
      </c>
      <c r="E357" s="114">
        <v>18303</v>
      </c>
      <c r="F357" s="114">
        <v>13572</v>
      </c>
      <c r="G357" s="114">
        <v>10451</v>
      </c>
      <c r="H357" s="114">
        <v>8491</v>
      </c>
      <c r="I357" s="25">
        <v>17301</v>
      </c>
      <c r="J357" s="26">
        <v>12099</v>
      </c>
      <c r="K357" s="26">
        <v>9539</v>
      </c>
      <c r="L357" s="26">
        <v>7198</v>
      </c>
      <c r="M357" s="26">
        <v>5641</v>
      </c>
      <c r="N357" s="26">
        <v>4582</v>
      </c>
      <c r="O357" s="38"/>
      <c r="P357" s="38" t="b">
        <v>1</v>
      </c>
      <c r="Q357" s="38" t="b">
        <v>1</v>
      </c>
      <c r="R357" s="38" t="b">
        <v>1</v>
      </c>
      <c r="S357" s="38" t="b">
        <v>1</v>
      </c>
      <c r="T357" s="33" t="b">
        <v>1</v>
      </c>
      <c r="U357" s="33" t="b">
        <v>1</v>
      </c>
    </row>
    <row r="358" spans="1:21" ht="14" hidden="1" x14ac:dyDescent="0.15">
      <c r="A358" s="35">
        <v>69</v>
      </c>
      <c r="B358" s="36"/>
      <c r="C358" s="114">
        <v>34700</v>
      </c>
      <c r="D358" s="114">
        <v>24272</v>
      </c>
      <c r="E358" s="114">
        <v>19138</v>
      </c>
      <c r="F358" s="114">
        <v>14196</v>
      </c>
      <c r="G358" s="114">
        <v>10926</v>
      </c>
      <c r="H358" s="114">
        <v>8874</v>
      </c>
      <c r="I358" s="25">
        <v>18087</v>
      </c>
      <c r="J358" s="26">
        <v>12651</v>
      </c>
      <c r="K358" s="26">
        <v>9975</v>
      </c>
      <c r="L358" s="26">
        <v>7527</v>
      </c>
      <c r="M358" s="26">
        <v>5897</v>
      </c>
      <c r="N358" s="26">
        <v>4790</v>
      </c>
      <c r="O358" s="38"/>
      <c r="P358" s="38" t="b">
        <v>1</v>
      </c>
      <c r="Q358" s="38" t="b">
        <v>1</v>
      </c>
      <c r="R358" s="38" t="b">
        <v>1</v>
      </c>
      <c r="S358" s="38" t="b">
        <v>1</v>
      </c>
      <c r="T358" s="33" t="b">
        <v>1</v>
      </c>
      <c r="U358" s="33" t="b">
        <v>1</v>
      </c>
    </row>
    <row r="359" spans="1:21" ht="14" hidden="1" x14ac:dyDescent="0.15">
      <c r="A359" s="35">
        <v>70</v>
      </c>
      <c r="B359" s="36"/>
      <c r="C359" s="114">
        <v>35441</v>
      </c>
      <c r="D359" s="114">
        <v>24583</v>
      </c>
      <c r="E359" s="114">
        <v>19441</v>
      </c>
      <c r="F359" s="114">
        <v>14410</v>
      </c>
      <c r="G359" s="114">
        <v>11136</v>
      </c>
      <c r="H359" s="114">
        <v>8996</v>
      </c>
      <c r="I359" s="25">
        <v>18472</v>
      </c>
      <c r="J359" s="26">
        <v>12813</v>
      </c>
      <c r="K359" s="26">
        <v>10133</v>
      </c>
      <c r="L359" s="26">
        <v>7642</v>
      </c>
      <c r="M359" s="26">
        <v>6010</v>
      </c>
      <c r="N359" s="26">
        <v>4855</v>
      </c>
      <c r="O359" s="38"/>
      <c r="P359" s="38" t="b">
        <v>1</v>
      </c>
      <c r="Q359" s="38" t="b">
        <v>1</v>
      </c>
      <c r="R359" s="38" t="b">
        <v>1</v>
      </c>
      <c r="S359" s="38" t="b">
        <v>1</v>
      </c>
      <c r="T359" s="33" t="b">
        <v>1</v>
      </c>
      <c r="U359" s="33" t="b">
        <v>1</v>
      </c>
    </row>
    <row r="360" spans="1:21" ht="14" hidden="1" x14ac:dyDescent="0.15">
      <c r="A360" s="35">
        <v>71</v>
      </c>
      <c r="B360" s="36"/>
      <c r="C360" s="114">
        <v>39877</v>
      </c>
      <c r="D360" s="114">
        <v>27665</v>
      </c>
      <c r="E360" s="114">
        <v>21879</v>
      </c>
      <c r="F360" s="114">
        <v>16216</v>
      </c>
      <c r="G360" s="114">
        <v>12532</v>
      </c>
      <c r="H360" s="114">
        <v>10123</v>
      </c>
      <c r="I360" s="25">
        <v>20785</v>
      </c>
      <c r="J360" s="26">
        <v>14419</v>
      </c>
      <c r="K360" s="26">
        <v>11404</v>
      </c>
      <c r="L360" s="26">
        <v>8600</v>
      </c>
      <c r="M360" s="26">
        <v>6765</v>
      </c>
      <c r="N360" s="26">
        <v>5463</v>
      </c>
      <c r="O360" s="38"/>
      <c r="P360" s="38" t="b">
        <v>1</v>
      </c>
      <c r="Q360" s="38" t="b">
        <v>1</v>
      </c>
      <c r="R360" s="38" t="b">
        <v>1</v>
      </c>
      <c r="S360" s="38" t="b">
        <v>1</v>
      </c>
      <c r="T360" s="33" t="b">
        <v>1</v>
      </c>
      <c r="U360" s="33" t="b">
        <v>1</v>
      </c>
    </row>
    <row r="361" spans="1:21" ht="14" hidden="1" x14ac:dyDescent="0.15">
      <c r="A361" s="35">
        <v>72</v>
      </c>
      <c r="B361" s="36"/>
      <c r="C361" s="114">
        <v>44309</v>
      </c>
      <c r="D361" s="114">
        <v>30744</v>
      </c>
      <c r="E361" s="114">
        <v>24312</v>
      </c>
      <c r="F361" s="114">
        <v>18026</v>
      </c>
      <c r="G361" s="114">
        <v>13925</v>
      </c>
      <c r="H361" s="114">
        <v>11248</v>
      </c>
      <c r="I361" s="25">
        <v>23095</v>
      </c>
      <c r="J361" s="26">
        <v>16024</v>
      </c>
      <c r="K361" s="26">
        <v>12671</v>
      </c>
      <c r="L361" s="26">
        <v>9560</v>
      </c>
      <c r="M361" s="26">
        <v>7517</v>
      </c>
      <c r="N361" s="26">
        <v>6071</v>
      </c>
      <c r="O361" s="38"/>
      <c r="P361" s="38" t="b">
        <v>1</v>
      </c>
      <c r="Q361" s="38" t="b">
        <v>1</v>
      </c>
      <c r="R361" s="38" t="b">
        <v>1</v>
      </c>
      <c r="S361" s="38" t="b">
        <v>1</v>
      </c>
      <c r="T361" s="33" t="b">
        <v>1</v>
      </c>
      <c r="U361" s="33" t="b">
        <v>1</v>
      </c>
    </row>
    <row r="362" spans="1:21" ht="14" hidden="1" x14ac:dyDescent="0.15">
      <c r="A362" s="35">
        <v>73</v>
      </c>
      <c r="B362" s="36"/>
      <c r="C362" s="114">
        <v>48741</v>
      </c>
      <c r="D362" s="114">
        <v>33819</v>
      </c>
      <c r="E362" s="114">
        <v>26745</v>
      </c>
      <c r="F362" s="114">
        <v>19831</v>
      </c>
      <c r="G362" s="114">
        <v>15324</v>
      </c>
      <c r="H362" s="114">
        <v>12376</v>
      </c>
      <c r="I362" s="25">
        <v>25406</v>
      </c>
      <c r="J362" s="26">
        <v>17627</v>
      </c>
      <c r="K362" s="26">
        <v>13940</v>
      </c>
      <c r="L362" s="26">
        <v>10517</v>
      </c>
      <c r="M362" s="26">
        <v>8272</v>
      </c>
      <c r="N362" s="26">
        <v>6681</v>
      </c>
      <c r="O362" s="38"/>
      <c r="P362" s="38" t="b">
        <v>1</v>
      </c>
      <c r="Q362" s="38" t="b">
        <v>1</v>
      </c>
      <c r="R362" s="38" t="b">
        <v>1</v>
      </c>
      <c r="S362" s="38" t="b">
        <v>1</v>
      </c>
      <c r="T362" s="33" t="b">
        <v>1</v>
      </c>
      <c r="U362" s="33" t="b">
        <v>1</v>
      </c>
    </row>
    <row r="363" spans="1:21" ht="14" hidden="1" x14ac:dyDescent="0.15">
      <c r="A363" s="35">
        <v>74</v>
      </c>
      <c r="B363" s="36"/>
      <c r="C363" s="114">
        <v>53174</v>
      </c>
      <c r="D363" s="114">
        <v>36901</v>
      </c>
      <c r="E363" s="114">
        <v>29183</v>
      </c>
      <c r="F363" s="114">
        <v>21634</v>
      </c>
      <c r="G363" s="114">
        <v>16718</v>
      </c>
      <c r="H363" s="114">
        <v>13505</v>
      </c>
      <c r="I363" s="25">
        <v>27717</v>
      </c>
      <c r="J363" s="26">
        <v>19234</v>
      </c>
      <c r="K363" s="26">
        <v>15210</v>
      </c>
      <c r="L363" s="26">
        <v>11474</v>
      </c>
      <c r="M363" s="26">
        <v>9024</v>
      </c>
      <c r="N363" s="26">
        <v>7290</v>
      </c>
      <c r="O363" s="38"/>
      <c r="P363" s="38" t="b">
        <v>1</v>
      </c>
      <c r="Q363" s="38" t="b">
        <v>1</v>
      </c>
      <c r="R363" s="38" t="b">
        <v>1</v>
      </c>
      <c r="S363" s="38" t="b">
        <v>1</v>
      </c>
      <c r="T363" s="33" t="b">
        <v>1</v>
      </c>
      <c r="U363" s="33" t="b">
        <v>1</v>
      </c>
    </row>
    <row r="364" spans="1:21" ht="14" hidden="1" x14ac:dyDescent="0.15">
      <c r="A364" s="35">
        <v>75</v>
      </c>
      <c r="B364" s="36" t="s">
        <v>12</v>
      </c>
      <c r="C364" s="114">
        <v>58062</v>
      </c>
      <c r="D364" s="114">
        <v>40365</v>
      </c>
      <c r="E364" s="114">
        <v>32549</v>
      </c>
      <c r="F364" s="114">
        <v>24822</v>
      </c>
      <c r="G364" s="114">
        <v>18302</v>
      </c>
      <c r="H364" s="114">
        <v>15498</v>
      </c>
      <c r="I364" s="25">
        <v>30265</v>
      </c>
      <c r="J364" s="26">
        <v>21039</v>
      </c>
      <c r="K364" s="26">
        <v>16965</v>
      </c>
      <c r="L364" s="26">
        <v>13164</v>
      </c>
      <c r="M364" s="26">
        <v>9881</v>
      </c>
      <c r="N364" s="26">
        <v>8365</v>
      </c>
      <c r="O364" s="38"/>
      <c r="P364" s="38" t="b">
        <v>1</v>
      </c>
      <c r="Q364" s="38" t="b">
        <v>1</v>
      </c>
      <c r="R364" s="38" t="b">
        <v>1</v>
      </c>
      <c r="S364" s="38" t="b">
        <v>1</v>
      </c>
      <c r="T364" s="33" t="b">
        <v>1</v>
      </c>
      <c r="U364" s="33" t="b">
        <v>1</v>
      </c>
    </row>
    <row r="365" spans="1:21" ht="14" hidden="1" x14ac:dyDescent="0.15">
      <c r="A365" s="35">
        <v>1</v>
      </c>
      <c r="B365" s="36" t="s">
        <v>13</v>
      </c>
      <c r="C365" s="114">
        <v>2385</v>
      </c>
      <c r="D365" s="114">
        <v>1843</v>
      </c>
      <c r="E365" s="114">
        <v>1338</v>
      </c>
      <c r="F365" s="114">
        <v>1047</v>
      </c>
      <c r="G365" s="114">
        <v>904</v>
      </c>
      <c r="H365" s="114">
        <v>656</v>
      </c>
      <c r="I365" s="23">
        <v>1242</v>
      </c>
      <c r="J365" s="24">
        <v>958</v>
      </c>
      <c r="K365" s="24">
        <v>696</v>
      </c>
      <c r="L365" s="24">
        <v>554</v>
      </c>
      <c r="M365" s="24">
        <v>487</v>
      </c>
      <c r="N365" s="24">
        <v>352</v>
      </c>
      <c r="O365" s="38"/>
      <c r="P365" s="38" t="b">
        <v>1</v>
      </c>
      <c r="Q365" s="38" t="b">
        <v>1</v>
      </c>
      <c r="R365" s="38" t="b">
        <v>1</v>
      </c>
      <c r="S365" s="38" t="b">
        <v>1</v>
      </c>
      <c r="T365" s="33" t="b">
        <v>1</v>
      </c>
      <c r="U365" s="33" t="b">
        <v>1</v>
      </c>
    </row>
    <row r="366" spans="1:21" ht="14" hidden="1" x14ac:dyDescent="0.15">
      <c r="A366" s="35">
        <v>2</v>
      </c>
      <c r="B366" s="36" t="s">
        <v>1</v>
      </c>
      <c r="C366" s="114">
        <v>3674</v>
      </c>
      <c r="D366" s="114">
        <v>2994</v>
      </c>
      <c r="E366" s="114">
        <v>2107</v>
      </c>
      <c r="F366" s="114">
        <v>1659</v>
      </c>
      <c r="G366" s="114">
        <v>1433</v>
      </c>
      <c r="H366" s="114">
        <v>957</v>
      </c>
      <c r="I366" s="25">
        <v>1914</v>
      </c>
      <c r="J366" s="26">
        <v>1559</v>
      </c>
      <c r="K366" s="26">
        <v>1097</v>
      </c>
      <c r="L366" s="26">
        <v>878</v>
      </c>
      <c r="M366" s="26">
        <v>772</v>
      </c>
      <c r="N366" s="26">
        <v>516</v>
      </c>
      <c r="O366" s="38"/>
      <c r="P366" s="38" t="b">
        <v>1</v>
      </c>
      <c r="Q366" s="38" t="b">
        <v>1</v>
      </c>
      <c r="R366" s="38" t="b">
        <v>1</v>
      </c>
      <c r="S366" s="38" t="b">
        <v>1</v>
      </c>
      <c r="T366" s="33" t="b">
        <v>1</v>
      </c>
      <c r="U366" s="33" t="b">
        <v>1</v>
      </c>
    </row>
    <row r="367" spans="1:21" ht="14" hidden="1" x14ac:dyDescent="0.15">
      <c r="A367" s="35">
        <v>3</v>
      </c>
      <c r="B367" s="36" t="s">
        <v>14</v>
      </c>
      <c r="C367" s="114">
        <v>5360</v>
      </c>
      <c r="D367" s="114">
        <v>4385</v>
      </c>
      <c r="E367" s="114">
        <v>3074</v>
      </c>
      <c r="F367" s="114">
        <v>2410</v>
      </c>
      <c r="G367" s="114">
        <v>2074</v>
      </c>
      <c r="H367" s="114">
        <v>1455</v>
      </c>
      <c r="I367" s="25">
        <v>2793</v>
      </c>
      <c r="J367" s="26">
        <v>2284</v>
      </c>
      <c r="K367" s="26">
        <v>1601</v>
      </c>
      <c r="L367" s="26">
        <v>1277</v>
      </c>
      <c r="M367" s="26">
        <v>1118</v>
      </c>
      <c r="N367" s="26">
        <v>784</v>
      </c>
      <c r="O367" s="38"/>
      <c r="P367" s="38" t="b">
        <v>1</v>
      </c>
      <c r="Q367" s="38" t="b">
        <v>1</v>
      </c>
      <c r="R367" s="38" t="b">
        <v>1</v>
      </c>
      <c r="S367" s="38" t="b">
        <v>1</v>
      </c>
      <c r="T367" s="33" t="b">
        <v>1</v>
      </c>
      <c r="U367" s="33" t="b">
        <v>1</v>
      </c>
    </row>
    <row r="368" spans="1:21" hidden="1" x14ac:dyDescent="0.15">
      <c r="A368" s="35">
        <v>1</v>
      </c>
      <c r="B368" s="36" t="s">
        <v>3</v>
      </c>
      <c r="C368" s="39">
        <v>258.61500000000001</v>
      </c>
      <c r="D368" s="39">
        <v>258.61500000000001</v>
      </c>
      <c r="E368" s="39">
        <v>258.61500000000001</v>
      </c>
      <c r="F368" s="39">
        <v>258.61500000000001</v>
      </c>
      <c r="G368" s="39">
        <v>258.61500000000001</v>
      </c>
      <c r="H368" s="40">
        <v>258.61500000000001</v>
      </c>
      <c r="I368" s="39">
        <v>1.1494</v>
      </c>
      <c r="J368" s="38"/>
      <c r="K368" s="38"/>
      <c r="L368" s="38"/>
      <c r="M368" s="38"/>
      <c r="N368" s="38"/>
      <c r="O368" s="38"/>
    </row>
    <row r="369" spans="1:19" hidden="1" x14ac:dyDescent="0.15">
      <c r="A369" s="35">
        <v>1</v>
      </c>
      <c r="B369" s="36" t="s">
        <v>2</v>
      </c>
      <c r="C369" s="39">
        <v>344.82</v>
      </c>
      <c r="D369" s="39">
        <v>344.82</v>
      </c>
      <c r="E369" s="39">
        <v>344.82</v>
      </c>
      <c r="F369" s="39">
        <v>344.82</v>
      </c>
      <c r="G369" s="39">
        <v>344.82</v>
      </c>
      <c r="H369" s="40">
        <v>344.82</v>
      </c>
      <c r="J369" s="38"/>
      <c r="K369" s="38"/>
      <c r="L369" s="38"/>
      <c r="M369" s="38"/>
      <c r="N369" s="38"/>
      <c r="O369" s="38"/>
    </row>
    <row r="370" spans="1:19" hidden="1" x14ac:dyDescent="0.15">
      <c r="A370" s="35"/>
      <c r="H370" s="41"/>
    </row>
    <row r="371" spans="1:19" ht="18" hidden="1" x14ac:dyDescent="0.2">
      <c r="A371" s="287" t="s">
        <v>34</v>
      </c>
      <c r="B371" s="288"/>
      <c r="C371" s="288"/>
      <c r="D371" s="288"/>
      <c r="E371" s="288"/>
      <c r="F371" s="288"/>
      <c r="G371" s="288"/>
      <c r="H371" s="289"/>
    </row>
    <row r="372" spans="1:19" hidden="1" x14ac:dyDescent="0.15">
      <c r="A372" s="290" t="s">
        <v>0</v>
      </c>
      <c r="B372" s="291"/>
      <c r="C372" s="291"/>
      <c r="D372" s="291"/>
      <c r="E372" s="291"/>
      <c r="F372" s="291"/>
      <c r="G372" s="291"/>
      <c r="H372" s="32"/>
    </row>
    <row r="373" spans="1:19" hidden="1" x14ac:dyDescent="0.15">
      <c r="A373" s="35" t="s">
        <v>4</v>
      </c>
      <c r="B373" s="20" t="s">
        <v>4</v>
      </c>
      <c r="C373" s="29" t="s">
        <v>65</v>
      </c>
      <c r="D373" s="29" t="s">
        <v>66</v>
      </c>
      <c r="E373" s="29" t="s">
        <v>67</v>
      </c>
      <c r="F373" s="29" t="s">
        <v>68</v>
      </c>
      <c r="G373" s="29" t="s">
        <v>69</v>
      </c>
      <c r="H373" s="32" t="s">
        <v>70</v>
      </c>
    </row>
    <row r="374" spans="1:19" ht="14" hidden="1" x14ac:dyDescent="0.15">
      <c r="A374" s="35">
        <v>18</v>
      </c>
      <c r="B374" s="36" t="s">
        <v>157</v>
      </c>
      <c r="C374">
        <f>C341*$L$2</f>
        <v>3059.69</v>
      </c>
      <c r="D374">
        <f t="shared" ref="D374:H374" si="37">D341*$L$2</f>
        <v>2183.6</v>
      </c>
      <c r="E374">
        <f t="shared" si="37"/>
        <v>1671.0900000000001</v>
      </c>
      <c r="F374">
        <f t="shared" si="37"/>
        <v>1266.17</v>
      </c>
      <c r="G374">
        <f t="shared" si="37"/>
        <v>946.05000000000007</v>
      </c>
      <c r="H374">
        <f t="shared" si="37"/>
        <v>748.89</v>
      </c>
      <c r="I374" s="26">
        <v>1594.24</v>
      </c>
      <c r="J374" s="26">
        <v>1137.3800000000001</v>
      </c>
      <c r="K374" s="26">
        <v>870.79000000000008</v>
      </c>
      <c r="L374" s="26">
        <v>670.98</v>
      </c>
      <c r="M374" s="26">
        <v>509.86</v>
      </c>
      <c r="N374" s="26">
        <v>403.33000000000004</v>
      </c>
      <c r="O374" s="38"/>
      <c r="P374" s="38"/>
      <c r="Q374" s="38"/>
      <c r="R374" s="38"/>
      <c r="S374" s="38"/>
    </row>
    <row r="375" spans="1:19" ht="14" hidden="1" x14ac:dyDescent="0.15">
      <c r="A375" s="35">
        <v>25</v>
      </c>
      <c r="B375" s="36" t="s">
        <v>5</v>
      </c>
      <c r="C375">
        <f t="shared" ref="C375:H400" si="38">C342*$L$2</f>
        <v>3423.27</v>
      </c>
      <c r="D375">
        <f t="shared" si="38"/>
        <v>2430.0500000000002</v>
      </c>
      <c r="E375">
        <f t="shared" si="38"/>
        <v>1864.5400000000002</v>
      </c>
      <c r="F375">
        <f t="shared" si="38"/>
        <v>1410.8600000000001</v>
      </c>
      <c r="G375">
        <f t="shared" si="38"/>
        <v>1056.29</v>
      </c>
      <c r="H375">
        <f t="shared" si="38"/>
        <v>832.1</v>
      </c>
      <c r="I375" s="26">
        <v>1783.98</v>
      </c>
      <c r="J375" s="26">
        <v>1265.6400000000001</v>
      </c>
      <c r="K375" s="26">
        <v>970.96</v>
      </c>
      <c r="L375" s="26">
        <v>747.83</v>
      </c>
      <c r="M375" s="26">
        <v>569.75</v>
      </c>
      <c r="N375" s="26">
        <v>447.85</v>
      </c>
      <c r="O375" s="38"/>
      <c r="P375" s="38"/>
      <c r="Q375" s="38"/>
      <c r="R375" s="38"/>
      <c r="S375" s="38"/>
    </row>
    <row r="376" spans="1:19" ht="14" hidden="1" x14ac:dyDescent="0.15">
      <c r="A376" s="35">
        <v>30</v>
      </c>
      <c r="B376" s="36" t="s">
        <v>6</v>
      </c>
      <c r="C376">
        <f t="shared" si="38"/>
        <v>3997.7900000000004</v>
      </c>
      <c r="D376">
        <f t="shared" si="38"/>
        <v>2814.83</v>
      </c>
      <c r="E376">
        <f t="shared" si="38"/>
        <v>2191.5500000000002</v>
      </c>
      <c r="F376">
        <f t="shared" si="38"/>
        <v>1680.63</v>
      </c>
      <c r="G376">
        <f t="shared" si="38"/>
        <v>1253.45</v>
      </c>
      <c r="H376">
        <f t="shared" si="38"/>
        <v>967.25</v>
      </c>
      <c r="I376" s="26">
        <v>2083.4300000000003</v>
      </c>
      <c r="J376" s="26">
        <v>1467.04</v>
      </c>
      <c r="K376" s="26">
        <v>1141.6200000000001</v>
      </c>
      <c r="L376" s="26">
        <v>890.93000000000006</v>
      </c>
      <c r="M376" s="26">
        <v>675.75</v>
      </c>
      <c r="N376" s="26">
        <v>520.99</v>
      </c>
      <c r="O376" s="38"/>
      <c r="P376" s="38"/>
      <c r="Q376" s="38"/>
      <c r="R376" s="38"/>
      <c r="S376" s="38"/>
    </row>
    <row r="377" spans="1:19" ht="14" hidden="1" x14ac:dyDescent="0.15">
      <c r="A377" s="35">
        <v>35</v>
      </c>
      <c r="B377" s="36" t="s">
        <v>7</v>
      </c>
      <c r="C377">
        <f t="shared" si="38"/>
        <v>4514.01</v>
      </c>
      <c r="D377">
        <f t="shared" si="38"/>
        <v>3121.17</v>
      </c>
      <c r="E377">
        <f t="shared" si="38"/>
        <v>2441.1800000000003</v>
      </c>
      <c r="F377">
        <f t="shared" si="38"/>
        <v>1870.3700000000001</v>
      </c>
      <c r="G377">
        <f t="shared" si="38"/>
        <v>1428.3500000000001</v>
      </c>
      <c r="H377">
        <f t="shared" si="38"/>
        <v>1071.1300000000001</v>
      </c>
      <c r="I377" s="26">
        <v>2352.1400000000003</v>
      </c>
      <c r="J377" s="26">
        <v>1626.0400000000002</v>
      </c>
      <c r="K377" s="26">
        <v>1272</v>
      </c>
      <c r="L377" s="26">
        <v>991.1</v>
      </c>
      <c r="M377" s="26">
        <v>770.62</v>
      </c>
      <c r="N377" s="26">
        <v>577.70000000000005</v>
      </c>
      <c r="O377" s="38"/>
      <c r="P377" s="38"/>
      <c r="Q377" s="38"/>
      <c r="R377" s="38"/>
      <c r="S377" s="38"/>
    </row>
    <row r="378" spans="1:19" ht="14" hidden="1" x14ac:dyDescent="0.15">
      <c r="A378" s="35">
        <v>40</v>
      </c>
      <c r="B378" s="36" t="s">
        <v>8</v>
      </c>
      <c r="C378">
        <f t="shared" si="38"/>
        <v>5111.8500000000004</v>
      </c>
      <c r="D378">
        <f t="shared" si="38"/>
        <v>3521.8500000000004</v>
      </c>
      <c r="E378">
        <f t="shared" si="38"/>
        <v>2768.7200000000003</v>
      </c>
      <c r="F378">
        <f t="shared" si="38"/>
        <v>2118.94</v>
      </c>
      <c r="G378">
        <f t="shared" si="38"/>
        <v>1596.89</v>
      </c>
      <c r="H378">
        <f t="shared" si="38"/>
        <v>1213.17</v>
      </c>
      <c r="I378" s="26">
        <v>2663.78</v>
      </c>
      <c r="J378" s="26">
        <v>1834.8600000000001</v>
      </c>
      <c r="K378" s="26">
        <v>1442.13</v>
      </c>
      <c r="L378" s="26">
        <v>1123.6000000000001</v>
      </c>
      <c r="M378" s="26">
        <v>861.78000000000009</v>
      </c>
      <c r="N378" s="26">
        <v>654.02</v>
      </c>
      <c r="O378" s="38"/>
      <c r="P378" s="38"/>
      <c r="Q378" s="38"/>
      <c r="R378" s="38"/>
      <c r="S378" s="38"/>
    </row>
    <row r="379" spans="1:19" ht="14" hidden="1" x14ac:dyDescent="0.15">
      <c r="A379" s="35">
        <v>45</v>
      </c>
      <c r="B379" s="36" t="s">
        <v>9</v>
      </c>
      <c r="C379">
        <f t="shared" si="38"/>
        <v>5905.79</v>
      </c>
      <c r="D379">
        <f t="shared" si="38"/>
        <v>4087.8900000000003</v>
      </c>
      <c r="E379">
        <f t="shared" si="38"/>
        <v>3185.3</v>
      </c>
      <c r="F379">
        <f t="shared" si="38"/>
        <v>2389.77</v>
      </c>
      <c r="G379">
        <f t="shared" si="38"/>
        <v>1816.8400000000001</v>
      </c>
      <c r="H379">
        <f t="shared" si="38"/>
        <v>1409.8000000000002</v>
      </c>
      <c r="I379" s="26">
        <v>3077.71</v>
      </c>
      <c r="J379" s="26">
        <v>2130.0700000000002</v>
      </c>
      <c r="K379" s="26">
        <v>1659.96</v>
      </c>
      <c r="L379" s="26">
        <v>1267.23</v>
      </c>
      <c r="M379" s="26">
        <v>979.97</v>
      </c>
      <c r="N379" s="26">
        <v>760.55000000000007</v>
      </c>
      <c r="O379" s="38"/>
      <c r="P379" s="38"/>
      <c r="Q379" s="38"/>
      <c r="R379" s="38"/>
      <c r="S379" s="38"/>
    </row>
    <row r="380" spans="1:19" ht="14" hidden="1" x14ac:dyDescent="0.15">
      <c r="A380" s="35">
        <v>50</v>
      </c>
      <c r="B380" s="36" t="s">
        <v>10</v>
      </c>
      <c r="C380">
        <f t="shared" si="38"/>
        <v>6681.71</v>
      </c>
      <c r="D380">
        <f t="shared" si="38"/>
        <v>4483.2700000000004</v>
      </c>
      <c r="E380">
        <f t="shared" si="38"/>
        <v>3583.86</v>
      </c>
      <c r="F380">
        <f t="shared" si="38"/>
        <v>2786.21</v>
      </c>
      <c r="G380">
        <f t="shared" si="38"/>
        <v>2041.5600000000002</v>
      </c>
      <c r="H380">
        <f t="shared" si="38"/>
        <v>1549.72</v>
      </c>
      <c r="I380" s="26">
        <v>3482.1000000000004</v>
      </c>
      <c r="J380" s="26">
        <v>2335.71</v>
      </c>
      <c r="K380" s="26">
        <v>1867.19</v>
      </c>
      <c r="L380" s="26">
        <v>1477.1100000000001</v>
      </c>
      <c r="M380" s="26">
        <v>1101.8700000000001</v>
      </c>
      <c r="N380" s="26">
        <v>835.81000000000006</v>
      </c>
      <c r="O380" s="38"/>
      <c r="P380" s="38"/>
      <c r="Q380" s="38"/>
      <c r="R380" s="38"/>
      <c r="S380" s="38"/>
    </row>
    <row r="381" spans="1:19" ht="14" hidden="1" x14ac:dyDescent="0.15">
      <c r="A381" s="35">
        <v>55</v>
      </c>
      <c r="B381" s="36" t="s">
        <v>11</v>
      </c>
      <c r="C381">
        <f t="shared" si="38"/>
        <v>7742.2400000000007</v>
      </c>
      <c r="D381">
        <f t="shared" si="38"/>
        <v>5297.35</v>
      </c>
      <c r="E381">
        <f t="shared" si="38"/>
        <v>4137.71</v>
      </c>
      <c r="F381">
        <f t="shared" si="38"/>
        <v>3082.48</v>
      </c>
      <c r="G381">
        <f t="shared" si="38"/>
        <v>2365.3900000000003</v>
      </c>
      <c r="H381">
        <f t="shared" si="38"/>
        <v>1828.5</v>
      </c>
      <c r="I381" s="26">
        <v>4035.42</v>
      </c>
      <c r="J381" s="26">
        <v>2760.2400000000002</v>
      </c>
      <c r="K381" s="26">
        <v>2156.5700000000002</v>
      </c>
      <c r="L381" s="26">
        <v>1633.99</v>
      </c>
      <c r="M381" s="26">
        <v>1276.24</v>
      </c>
      <c r="N381" s="26">
        <v>986.33</v>
      </c>
      <c r="O381" s="38"/>
      <c r="P381" s="38"/>
      <c r="Q381" s="38"/>
      <c r="R381" s="38"/>
      <c r="S381" s="38"/>
    </row>
    <row r="382" spans="1:19" ht="14" hidden="1" x14ac:dyDescent="0.15">
      <c r="A382" s="35">
        <v>60</v>
      </c>
      <c r="B382" s="36"/>
      <c r="C382">
        <f t="shared" si="38"/>
        <v>8240.9700000000012</v>
      </c>
      <c r="D382">
        <f t="shared" si="38"/>
        <v>5851.7300000000005</v>
      </c>
      <c r="E382">
        <f t="shared" si="38"/>
        <v>4581.8500000000004</v>
      </c>
      <c r="F382">
        <f t="shared" si="38"/>
        <v>3393.06</v>
      </c>
      <c r="G382">
        <f t="shared" si="38"/>
        <v>2612.9</v>
      </c>
      <c r="H382">
        <f t="shared" si="38"/>
        <v>2026.72</v>
      </c>
      <c r="I382" s="26">
        <v>4295.12</v>
      </c>
      <c r="J382" s="26">
        <v>3050.15</v>
      </c>
      <c r="K382" s="26">
        <v>2387.65</v>
      </c>
      <c r="L382" s="26">
        <v>1798.8200000000002</v>
      </c>
      <c r="M382" s="26">
        <v>1409.27</v>
      </c>
      <c r="N382" s="26">
        <v>1093.92</v>
      </c>
      <c r="O382" s="38"/>
      <c r="P382" s="38"/>
      <c r="Q382" s="38"/>
      <c r="R382" s="38"/>
      <c r="S382" s="38"/>
    </row>
    <row r="383" spans="1:19" ht="14" hidden="1" x14ac:dyDescent="0.15">
      <c r="A383" s="35">
        <v>61</v>
      </c>
      <c r="B383" s="36"/>
      <c r="C383">
        <f t="shared" si="38"/>
        <v>9269.7000000000007</v>
      </c>
      <c r="D383">
        <f t="shared" si="38"/>
        <v>6585.25</v>
      </c>
      <c r="E383">
        <f t="shared" si="38"/>
        <v>5156.37</v>
      </c>
      <c r="F383">
        <f t="shared" si="38"/>
        <v>3816</v>
      </c>
      <c r="G383">
        <f t="shared" si="38"/>
        <v>2937.26</v>
      </c>
      <c r="H383">
        <f t="shared" si="38"/>
        <v>2283.77</v>
      </c>
      <c r="I383" s="26">
        <v>4831.4800000000005</v>
      </c>
      <c r="J383" s="26">
        <v>3432.28</v>
      </c>
      <c r="K383" s="26">
        <v>2687.1</v>
      </c>
      <c r="L383" s="26">
        <v>2023.5400000000002</v>
      </c>
      <c r="M383" s="26">
        <v>1585.23</v>
      </c>
      <c r="N383" s="26">
        <v>1232.25</v>
      </c>
      <c r="O383" s="38"/>
      <c r="P383" s="38"/>
      <c r="Q383" s="38"/>
      <c r="R383" s="38"/>
      <c r="S383" s="38"/>
    </row>
    <row r="384" spans="1:19" ht="14" hidden="1" x14ac:dyDescent="0.15">
      <c r="A384" s="35">
        <v>62</v>
      </c>
      <c r="B384" s="36"/>
      <c r="C384">
        <f t="shared" si="38"/>
        <v>10303.730000000001</v>
      </c>
      <c r="D384">
        <f t="shared" si="38"/>
        <v>7321.42</v>
      </c>
      <c r="E384">
        <f t="shared" si="38"/>
        <v>5734.6</v>
      </c>
      <c r="F384">
        <f t="shared" si="38"/>
        <v>4243.71</v>
      </c>
      <c r="G384">
        <f t="shared" si="38"/>
        <v>3270.63</v>
      </c>
      <c r="H384">
        <f t="shared" si="38"/>
        <v>2537.6400000000003</v>
      </c>
      <c r="I384" s="26">
        <v>5370.4900000000007</v>
      </c>
      <c r="J384" s="26">
        <v>3816</v>
      </c>
      <c r="K384" s="26">
        <v>2988.67</v>
      </c>
      <c r="L384" s="26">
        <v>2250.38</v>
      </c>
      <c r="M384" s="26">
        <v>1764.9</v>
      </c>
      <c r="N384" s="26">
        <v>1369.52</v>
      </c>
      <c r="O384" s="38"/>
      <c r="P384" s="38"/>
      <c r="Q384" s="38"/>
      <c r="R384" s="38"/>
      <c r="S384" s="38"/>
    </row>
    <row r="385" spans="1:19" ht="14" hidden="1" x14ac:dyDescent="0.15">
      <c r="A385" s="35">
        <v>63</v>
      </c>
      <c r="B385" s="36"/>
      <c r="C385">
        <f t="shared" si="38"/>
        <v>11339.880000000001</v>
      </c>
      <c r="D385">
        <f t="shared" si="38"/>
        <v>8053.35</v>
      </c>
      <c r="E385">
        <f t="shared" si="38"/>
        <v>6304.88</v>
      </c>
      <c r="F385">
        <f t="shared" si="38"/>
        <v>4670.8900000000003</v>
      </c>
      <c r="G385">
        <f t="shared" si="38"/>
        <v>3595.52</v>
      </c>
      <c r="H385">
        <f t="shared" si="38"/>
        <v>2795.75</v>
      </c>
      <c r="I385" s="26">
        <v>5910.0300000000007</v>
      </c>
      <c r="J385" s="26">
        <v>4197.0700000000006</v>
      </c>
      <c r="K385" s="26">
        <v>3286</v>
      </c>
      <c r="L385" s="26">
        <v>2476.69</v>
      </c>
      <c r="M385" s="26">
        <v>1940.3300000000002</v>
      </c>
      <c r="N385" s="26">
        <v>1508.38</v>
      </c>
      <c r="O385" s="38"/>
      <c r="P385" s="38"/>
      <c r="Q385" s="38"/>
      <c r="R385" s="38"/>
      <c r="S385" s="38"/>
    </row>
    <row r="386" spans="1:19" ht="14" hidden="1" x14ac:dyDescent="0.15">
      <c r="A386" s="35">
        <v>64</v>
      </c>
      <c r="B386" s="36"/>
      <c r="C386">
        <f t="shared" si="38"/>
        <v>12368.61</v>
      </c>
      <c r="D386">
        <f t="shared" si="38"/>
        <v>8790.0500000000011</v>
      </c>
      <c r="E386">
        <f t="shared" si="38"/>
        <v>6884.17</v>
      </c>
      <c r="F386">
        <f t="shared" si="38"/>
        <v>5095.95</v>
      </c>
      <c r="G386">
        <f t="shared" si="38"/>
        <v>3922.53</v>
      </c>
      <c r="H386">
        <f t="shared" si="38"/>
        <v>3050.15</v>
      </c>
      <c r="I386" s="26">
        <v>6446.92</v>
      </c>
      <c r="J386" s="26">
        <v>4581.3200000000006</v>
      </c>
      <c r="K386" s="26">
        <v>3587.57</v>
      </c>
      <c r="L386" s="26">
        <v>2702.4700000000003</v>
      </c>
      <c r="M386" s="26">
        <v>2117.35</v>
      </c>
      <c r="N386" s="26">
        <v>1646.18</v>
      </c>
      <c r="O386" s="38"/>
      <c r="P386" s="38"/>
      <c r="Q386" s="38"/>
      <c r="R386" s="38"/>
      <c r="S386" s="38"/>
    </row>
    <row r="387" spans="1:19" ht="14" hidden="1" x14ac:dyDescent="0.15">
      <c r="A387" s="35">
        <v>65</v>
      </c>
      <c r="B387" s="36"/>
      <c r="C387">
        <f t="shared" si="38"/>
        <v>13586.02</v>
      </c>
      <c r="D387">
        <f t="shared" si="38"/>
        <v>9503.43</v>
      </c>
      <c r="E387">
        <f t="shared" si="38"/>
        <v>7489.96</v>
      </c>
      <c r="F387">
        <f t="shared" si="38"/>
        <v>5555.9900000000007</v>
      </c>
      <c r="G387">
        <f t="shared" si="38"/>
        <v>4274.9800000000005</v>
      </c>
      <c r="H387">
        <f t="shared" si="38"/>
        <v>3473.6200000000003</v>
      </c>
      <c r="I387" s="26">
        <v>7081.33</v>
      </c>
      <c r="J387" s="26">
        <v>4952.8500000000004</v>
      </c>
      <c r="K387" s="26">
        <v>3903.98</v>
      </c>
      <c r="L387" s="26">
        <v>2945.7400000000002</v>
      </c>
      <c r="M387" s="26">
        <v>2307.09</v>
      </c>
      <c r="N387" s="26">
        <v>1874.0800000000002</v>
      </c>
      <c r="O387" s="38"/>
      <c r="P387" s="38"/>
      <c r="Q387" s="38"/>
      <c r="R387" s="38"/>
      <c r="S387" s="38"/>
    </row>
    <row r="388" spans="1:19" ht="14" hidden="1" x14ac:dyDescent="0.15">
      <c r="A388" s="35">
        <v>66</v>
      </c>
      <c r="B388" s="36"/>
      <c r="C388">
        <f t="shared" si="38"/>
        <v>14389.5</v>
      </c>
      <c r="D388">
        <f t="shared" si="38"/>
        <v>10063.11</v>
      </c>
      <c r="E388">
        <f t="shared" si="38"/>
        <v>7933.04</v>
      </c>
      <c r="F388">
        <f t="shared" si="38"/>
        <v>5881.9400000000005</v>
      </c>
      <c r="G388">
        <f t="shared" si="38"/>
        <v>4528.3200000000006</v>
      </c>
      <c r="H388">
        <f t="shared" si="38"/>
        <v>3678.73</v>
      </c>
      <c r="I388" s="26">
        <v>7500.0300000000007</v>
      </c>
      <c r="J388" s="26">
        <v>5244.88</v>
      </c>
      <c r="K388" s="26">
        <v>4134</v>
      </c>
      <c r="L388" s="26">
        <v>3119.5800000000004</v>
      </c>
      <c r="M388" s="26">
        <v>2444.36</v>
      </c>
      <c r="N388" s="26">
        <v>1984.8500000000001</v>
      </c>
      <c r="O388" s="38"/>
      <c r="P388" s="38"/>
      <c r="Q388" s="38"/>
      <c r="R388" s="38"/>
      <c r="S388" s="38"/>
    </row>
    <row r="389" spans="1:19" ht="14" hidden="1" x14ac:dyDescent="0.15">
      <c r="A389" s="35">
        <v>67</v>
      </c>
      <c r="B389" s="36"/>
      <c r="C389">
        <f t="shared" si="38"/>
        <v>15990.1</v>
      </c>
      <c r="D389">
        <f t="shared" si="38"/>
        <v>11184.59</v>
      </c>
      <c r="E389">
        <f t="shared" si="38"/>
        <v>8818.1400000000012</v>
      </c>
      <c r="F389">
        <f t="shared" si="38"/>
        <v>6540.2000000000007</v>
      </c>
      <c r="G389">
        <f t="shared" si="38"/>
        <v>5030.76</v>
      </c>
      <c r="H389">
        <f t="shared" si="38"/>
        <v>4087.36</v>
      </c>
      <c r="I389" s="26">
        <v>8334.25</v>
      </c>
      <c r="J389" s="26">
        <v>5829.47</v>
      </c>
      <c r="K389" s="26">
        <v>4595.63</v>
      </c>
      <c r="L389" s="26">
        <v>3468.32</v>
      </c>
      <c r="M389" s="26">
        <v>2715.7200000000003</v>
      </c>
      <c r="N389" s="26">
        <v>2205.86</v>
      </c>
      <c r="O389" s="38"/>
      <c r="P389" s="38"/>
      <c r="Q389" s="38"/>
      <c r="R389" s="38"/>
      <c r="S389" s="38"/>
    </row>
    <row r="390" spans="1:19" ht="14" hidden="1" x14ac:dyDescent="0.15">
      <c r="A390" s="35">
        <v>68</v>
      </c>
      <c r="B390" s="36"/>
      <c r="C390">
        <f t="shared" si="38"/>
        <v>17592.29</v>
      </c>
      <c r="D390">
        <f t="shared" si="38"/>
        <v>12302.890000000001</v>
      </c>
      <c r="E390">
        <f t="shared" si="38"/>
        <v>9700.59</v>
      </c>
      <c r="F390">
        <f t="shared" si="38"/>
        <v>7193.1600000000008</v>
      </c>
      <c r="G390">
        <f t="shared" si="38"/>
        <v>5539.0300000000007</v>
      </c>
      <c r="H390">
        <f t="shared" si="38"/>
        <v>4500.2300000000005</v>
      </c>
      <c r="I390" s="26">
        <v>9169.5300000000007</v>
      </c>
      <c r="J390" s="26">
        <v>6412.47</v>
      </c>
      <c r="K390" s="26">
        <v>5055.67</v>
      </c>
      <c r="L390" s="26">
        <v>3814.94</v>
      </c>
      <c r="M390" s="26">
        <v>2989.73</v>
      </c>
      <c r="N390" s="26">
        <v>2428.46</v>
      </c>
      <c r="O390" s="38"/>
      <c r="P390" s="38"/>
      <c r="Q390" s="38"/>
      <c r="R390" s="38"/>
      <c r="S390" s="38"/>
    </row>
    <row r="391" spans="1:19" ht="14" hidden="1" x14ac:dyDescent="0.15">
      <c r="A391" s="35">
        <v>69</v>
      </c>
      <c r="B391" s="36"/>
      <c r="C391">
        <f t="shared" si="38"/>
        <v>18391</v>
      </c>
      <c r="D391">
        <f t="shared" si="38"/>
        <v>12864.16</v>
      </c>
      <c r="E391">
        <f t="shared" si="38"/>
        <v>10143.140000000001</v>
      </c>
      <c r="F391">
        <f t="shared" si="38"/>
        <v>7523.88</v>
      </c>
      <c r="G391">
        <f t="shared" si="38"/>
        <v>5790.7800000000007</v>
      </c>
      <c r="H391">
        <f t="shared" si="38"/>
        <v>4703.22</v>
      </c>
      <c r="I391" s="26">
        <v>9586.11</v>
      </c>
      <c r="J391" s="26">
        <v>6705.0300000000007</v>
      </c>
      <c r="K391" s="26">
        <v>5286.75</v>
      </c>
      <c r="L391" s="26">
        <v>3989.3100000000004</v>
      </c>
      <c r="M391" s="26">
        <v>3125.4100000000003</v>
      </c>
      <c r="N391" s="26">
        <v>2538.7000000000003</v>
      </c>
      <c r="O391" s="38"/>
      <c r="P391" s="38"/>
      <c r="Q391" s="38"/>
      <c r="R391" s="38"/>
      <c r="S391" s="38"/>
    </row>
    <row r="392" spans="1:19" ht="14" hidden="1" x14ac:dyDescent="0.15">
      <c r="A392" s="35">
        <v>70</v>
      </c>
      <c r="B392" s="36"/>
      <c r="C392">
        <f t="shared" si="38"/>
        <v>18783.73</v>
      </c>
      <c r="D392">
        <f t="shared" si="38"/>
        <v>13028.99</v>
      </c>
      <c r="E392">
        <f t="shared" si="38"/>
        <v>10303.730000000001</v>
      </c>
      <c r="F392">
        <f t="shared" si="38"/>
        <v>7637.3</v>
      </c>
      <c r="G392">
        <f t="shared" si="38"/>
        <v>5902.08</v>
      </c>
      <c r="H392">
        <f t="shared" si="38"/>
        <v>4767.88</v>
      </c>
      <c r="I392" s="26">
        <v>9790.16</v>
      </c>
      <c r="J392" s="26">
        <v>6790.89</v>
      </c>
      <c r="K392" s="26">
        <v>5370.4900000000007</v>
      </c>
      <c r="L392" s="26">
        <v>4050.26</v>
      </c>
      <c r="M392" s="26">
        <v>3185.3</v>
      </c>
      <c r="N392" s="26">
        <v>2573.15</v>
      </c>
      <c r="O392" s="38"/>
      <c r="P392" s="38"/>
      <c r="Q392" s="38"/>
      <c r="R392" s="38"/>
      <c r="S392" s="38"/>
    </row>
    <row r="393" spans="1:19" ht="14" hidden="1" x14ac:dyDescent="0.15">
      <c r="A393" s="35">
        <v>71</v>
      </c>
      <c r="B393" s="36"/>
      <c r="C393">
        <f t="shared" si="38"/>
        <v>21134.81</v>
      </c>
      <c r="D393">
        <f t="shared" si="38"/>
        <v>14662.45</v>
      </c>
      <c r="E393">
        <f t="shared" si="38"/>
        <v>11595.87</v>
      </c>
      <c r="F393">
        <f t="shared" si="38"/>
        <v>8594.48</v>
      </c>
      <c r="G393">
        <f t="shared" si="38"/>
        <v>6641.96</v>
      </c>
      <c r="H393">
        <f t="shared" si="38"/>
        <v>5365.1900000000005</v>
      </c>
      <c r="I393" s="26">
        <v>11016.050000000001</v>
      </c>
      <c r="J393" s="26">
        <v>7642.0700000000006</v>
      </c>
      <c r="K393" s="26">
        <v>6044.12</v>
      </c>
      <c r="L393" s="26">
        <v>4558</v>
      </c>
      <c r="M393" s="26">
        <v>3585.4500000000003</v>
      </c>
      <c r="N393" s="26">
        <v>2895.3900000000003</v>
      </c>
      <c r="O393" s="38"/>
      <c r="P393" s="38"/>
      <c r="Q393" s="38"/>
      <c r="R393" s="38"/>
      <c r="S393" s="38"/>
    </row>
    <row r="394" spans="1:19" ht="14" hidden="1" x14ac:dyDescent="0.15">
      <c r="A394" s="35">
        <v>72</v>
      </c>
      <c r="B394" s="36"/>
      <c r="C394">
        <f t="shared" si="38"/>
        <v>23483.77</v>
      </c>
      <c r="D394">
        <f t="shared" si="38"/>
        <v>16294.320000000002</v>
      </c>
      <c r="E394">
        <f t="shared" si="38"/>
        <v>12885.36</v>
      </c>
      <c r="F394">
        <f t="shared" si="38"/>
        <v>9553.7800000000007</v>
      </c>
      <c r="G394">
        <f t="shared" si="38"/>
        <v>7380.25</v>
      </c>
      <c r="H394">
        <f t="shared" si="38"/>
        <v>5961.4400000000005</v>
      </c>
      <c r="I394" s="26">
        <v>12240.35</v>
      </c>
      <c r="J394" s="26">
        <v>8492.7200000000012</v>
      </c>
      <c r="K394" s="26">
        <v>6715.63</v>
      </c>
      <c r="L394" s="26">
        <v>5066.8</v>
      </c>
      <c r="M394" s="26">
        <v>3984.01</v>
      </c>
      <c r="N394" s="26">
        <v>3217.63</v>
      </c>
      <c r="O394" s="38"/>
      <c r="P394" s="38"/>
      <c r="Q394" s="38"/>
      <c r="R394" s="38"/>
      <c r="S394" s="38"/>
    </row>
    <row r="395" spans="1:19" ht="14" hidden="1" x14ac:dyDescent="0.15">
      <c r="A395" s="35">
        <v>73</v>
      </c>
      <c r="B395" s="36"/>
      <c r="C395">
        <f t="shared" si="38"/>
        <v>25832.73</v>
      </c>
      <c r="D395">
        <f t="shared" si="38"/>
        <v>17924.07</v>
      </c>
      <c r="E395">
        <f t="shared" si="38"/>
        <v>14174.85</v>
      </c>
      <c r="F395">
        <f t="shared" si="38"/>
        <v>10510.43</v>
      </c>
      <c r="G395">
        <f t="shared" si="38"/>
        <v>8121.72</v>
      </c>
      <c r="H395">
        <f t="shared" si="38"/>
        <v>6559.2800000000007</v>
      </c>
      <c r="I395" s="26">
        <v>13465.18</v>
      </c>
      <c r="J395" s="26">
        <v>9342.3100000000013</v>
      </c>
      <c r="K395" s="26">
        <v>7388.2000000000007</v>
      </c>
      <c r="L395" s="26">
        <v>5574.01</v>
      </c>
      <c r="M395" s="26">
        <v>4384.16</v>
      </c>
      <c r="N395" s="26">
        <v>3540.9300000000003</v>
      </c>
      <c r="O395" s="38"/>
      <c r="P395" s="38"/>
      <c r="Q395" s="38"/>
      <c r="R395" s="38"/>
      <c r="S395" s="38"/>
    </row>
    <row r="396" spans="1:19" ht="14" hidden="1" x14ac:dyDescent="0.15">
      <c r="A396" s="35">
        <v>74</v>
      </c>
      <c r="B396" s="36"/>
      <c r="C396">
        <f t="shared" si="38"/>
        <v>28182.22</v>
      </c>
      <c r="D396">
        <f t="shared" si="38"/>
        <v>19557.530000000002</v>
      </c>
      <c r="E396">
        <f t="shared" si="38"/>
        <v>15466.990000000002</v>
      </c>
      <c r="F396">
        <f t="shared" si="38"/>
        <v>11466.02</v>
      </c>
      <c r="G396">
        <f t="shared" si="38"/>
        <v>8860.5400000000009</v>
      </c>
      <c r="H396">
        <f t="shared" si="38"/>
        <v>7157.6500000000005</v>
      </c>
      <c r="I396" s="26">
        <v>14690.01</v>
      </c>
      <c r="J396" s="26">
        <v>10194.02</v>
      </c>
      <c r="K396" s="26">
        <v>8061.3</v>
      </c>
      <c r="L396" s="26">
        <v>6081.22</v>
      </c>
      <c r="M396" s="26">
        <v>4782.72</v>
      </c>
      <c r="N396" s="26">
        <v>3863.7000000000003</v>
      </c>
      <c r="O396" s="38"/>
      <c r="P396" s="38"/>
      <c r="Q396" s="38"/>
      <c r="R396" s="38"/>
      <c r="S396" s="38"/>
    </row>
    <row r="397" spans="1:19" ht="14" hidden="1" x14ac:dyDescent="0.15">
      <c r="A397" s="35">
        <v>75</v>
      </c>
      <c r="B397" s="36" t="s">
        <v>12</v>
      </c>
      <c r="C397">
        <f t="shared" si="38"/>
        <v>30772.86</v>
      </c>
      <c r="D397">
        <f t="shared" si="38"/>
        <v>21393.45</v>
      </c>
      <c r="E397">
        <f t="shared" si="38"/>
        <v>17250.97</v>
      </c>
      <c r="F397">
        <f t="shared" si="38"/>
        <v>13155.66</v>
      </c>
      <c r="G397">
        <f t="shared" si="38"/>
        <v>9700.0600000000013</v>
      </c>
      <c r="H397">
        <f t="shared" si="38"/>
        <v>8213.94</v>
      </c>
      <c r="I397" s="26">
        <v>16040.45</v>
      </c>
      <c r="J397" s="26">
        <v>11150.67</v>
      </c>
      <c r="K397" s="26">
        <v>8991.4500000000007</v>
      </c>
      <c r="L397" s="26">
        <v>6976.92</v>
      </c>
      <c r="M397" s="26">
        <v>5236.93</v>
      </c>
      <c r="N397" s="26">
        <v>4433.45</v>
      </c>
      <c r="O397" s="38"/>
      <c r="P397" s="38"/>
      <c r="Q397" s="38"/>
      <c r="R397" s="38"/>
      <c r="S397" s="38"/>
    </row>
    <row r="398" spans="1:19" ht="14" hidden="1" x14ac:dyDescent="0.15">
      <c r="A398" s="35">
        <v>1</v>
      </c>
      <c r="B398" s="36" t="s">
        <v>13</v>
      </c>
      <c r="C398">
        <f t="shared" si="38"/>
        <v>1264.05</v>
      </c>
      <c r="D398">
        <f t="shared" si="38"/>
        <v>976.79000000000008</v>
      </c>
      <c r="E398">
        <f t="shared" si="38"/>
        <v>709.14</v>
      </c>
      <c r="F398">
        <f t="shared" si="38"/>
        <v>554.91000000000008</v>
      </c>
      <c r="G398">
        <f t="shared" si="38"/>
        <v>479.12</v>
      </c>
      <c r="H398">
        <f t="shared" si="38"/>
        <v>347.68</v>
      </c>
      <c r="I398" s="24">
        <v>658.26</v>
      </c>
      <c r="J398" s="24">
        <v>507.74</v>
      </c>
      <c r="K398" s="24">
        <v>368.88</v>
      </c>
      <c r="L398" s="24">
        <v>293.62</v>
      </c>
      <c r="M398" s="24">
        <v>258.11</v>
      </c>
      <c r="N398" s="24">
        <v>186.56</v>
      </c>
      <c r="O398" s="38"/>
      <c r="P398" s="38"/>
      <c r="Q398" s="38"/>
      <c r="R398" s="38"/>
      <c r="S398" s="38"/>
    </row>
    <row r="399" spans="1:19" ht="14" hidden="1" x14ac:dyDescent="0.15">
      <c r="A399" s="35">
        <v>2</v>
      </c>
      <c r="B399" s="36" t="s">
        <v>1</v>
      </c>
      <c r="C399">
        <f t="shared" si="38"/>
        <v>1947.22</v>
      </c>
      <c r="D399">
        <f t="shared" si="38"/>
        <v>1586.8200000000002</v>
      </c>
      <c r="E399">
        <f t="shared" si="38"/>
        <v>1116.71</v>
      </c>
      <c r="F399">
        <f t="shared" si="38"/>
        <v>879.2700000000001</v>
      </c>
      <c r="G399">
        <f t="shared" si="38"/>
        <v>759.49</v>
      </c>
      <c r="H399">
        <f t="shared" si="38"/>
        <v>507.21000000000004</v>
      </c>
      <c r="I399" s="26">
        <v>1014.4200000000001</v>
      </c>
      <c r="J399" s="26">
        <v>826.2700000000001</v>
      </c>
      <c r="K399" s="26">
        <v>581.41000000000008</v>
      </c>
      <c r="L399" s="26">
        <v>465.34000000000003</v>
      </c>
      <c r="M399" s="26">
        <v>409.16</v>
      </c>
      <c r="N399" s="26">
        <v>273.48</v>
      </c>
      <c r="O399" s="38"/>
      <c r="P399" s="38"/>
      <c r="Q399" s="38"/>
      <c r="R399" s="38"/>
      <c r="S399" s="38"/>
    </row>
    <row r="400" spans="1:19" ht="14" hidden="1" x14ac:dyDescent="0.15">
      <c r="A400" s="35">
        <v>3</v>
      </c>
      <c r="B400" s="36" t="s">
        <v>14</v>
      </c>
      <c r="C400">
        <f t="shared" si="38"/>
        <v>2840.8</v>
      </c>
      <c r="D400">
        <f t="shared" si="38"/>
        <v>2324.0500000000002</v>
      </c>
      <c r="E400">
        <f t="shared" si="38"/>
        <v>1629.22</v>
      </c>
      <c r="F400">
        <f t="shared" si="38"/>
        <v>1277.3</v>
      </c>
      <c r="G400">
        <f t="shared" si="38"/>
        <v>1099.22</v>
      </c>
      <c r="H400">
        <f t="shared" si="38"/>
        <v>771.15000000000009</v>
      </c>
      <c r="I400" s="26">
        <v>1480.29</v>
      </c>
      <c r="J400" s="26">
        <v>1210.52</v>
      </c>
      <c r="K400" s="26">
        <v>848.53000000000009</v>
      </c>
      <c r="L400" s="26">
        <v>676.81000000000006</v>
      </c>
      <c r="M400" s="26">
        <v>592.54000000000008</v>
      </c>
      <c r="N400" s="26">
        <v>415.52000000000004</v>
      </c>
      <c r="O400" s="38"/>
      <c r="P400" s="38"/>
      <c r="Q400" s="38"/>
      <c r="R400" s="38"/>
      <c r="S400" s="38"/>
    </row>
    <row r="401" spans="1:21" hidden="1" x14ac:dyDescent="0.15">
      <c r="A401" s="35">
        <v>1</v>
      </c>
      <c r="B401" s="36" t="s">
        <v>3</v>
      </c>
      <c r="C401" s="39">
        <v>137.06595000000002</v>
      </c>
      <c r="D401" s="39">
        <v>137.06595000000002</v>
      </c>
      <c r="E401" s="39">
        <v>137.06595000000002</v>
      </c>
      <c r="F401" s="39">
        <v>137.06595000000002</v>
      </c>
      <c r="G401" s="39">
        <v>137.06595000000002</v>
      </c>
      <c r="H401" s="40">
        <v>137.06595000000002</v>
      </c>
    </row>
    <row r="402" spans="1:21" ht="14" hidden="1" thickBot="1" x14ac:dyDescent="0.2">
      <c r="A402" s="42">
        <v>1</v>
      </c>
      <c r="B402" s="43" t="s">
        <v>2</v>
      </c>
      <c r="C402" s="44">
        <v>182.75460000000001</v>
      </c>
      <c r="D402" s="44">
        <v>182.75460000000001</v>
      </c>
      <c r="E402" s="44">
        <v>182.75460000000001</v>
      </c>
      <c r="F402" s="44">
        <v>182.75460000000001</v>
      </c>
      <c r="G402" s="44">
        <v>182.75460000000001</v>
      </c>
      <c r="H402" s="45">
        <v>182.75460000000001</v>
      </c>
    </row>
    <row r="403" spans="1:21" ht="14" hidden="1" thickBot="1" x14ac:dyDescent="0.2"/>
    <row r="404" spans="1:21" ht="18" hidden="1" x14ac:dyDescent="0.2">
      <c r="A404" s="284" t="s">
        <v>71</v>
      </c>
      <c r="B404" s="285"/>
      <c r="C404" s="285"/>
      <c r="D404" s="285"/>
      <c r="E404" s="285"/>
      <c r="F404" s="285"/>
      <c r="G404" s="285"/>
      <c r="H404" s="286"/>
    </row>
    <row r="405" spans="1:21" ht="18" hidden="1" x14ac:dyDescent="0.2">
      <c r="A405" s="287" t="s">
        <v>27</v>
      </c>
      <c r="B405" s="288"/>
      <c r="C405" s="288"/>
      <c r="D405" s="288"/>
      <c r="E405" s="288"/>
      <c r="F405" s="288"/>
      <c r="G405" s="288"/>
      <c r="H405" s="289"/>
    </row>
    <row r="406" spans="1:21" hidden="1" x14ac:dyDescent="0.15">
      <c r="A406" s="290" t="s">
        <v>0</v>
      </c>
      <c r="B406" s="291"/>
      <c r="C406" s="291"/>
      <c r="D406" s="291"/>
      <c r="E406" s="291"/>
      <c r="F406" s="291"/>
      <c r="G406" s="291"/>
      <c r="H406" s="32"/>
    </row>
    <row r="407" spans="1:21" hidden="1" x14ac:dyDescent="0.15">
      <c r="A407" s="35" t="s">
        <v>4</v>
      </c>
      <c r="B407" s="20" t="s">
        <v>4</v>
      </c>
      <c r="C407" s="29" t="s">
        <v>72</v>
      </c>
      <c r="D407" s="29" t="s">
        <v>73</v>
      </c>
      <c r="E407" s="29" t="s">
        <v>74</v>
      </c>
      <c r="F407" s="29" t="s">
        <v>75</v>
      </c>
      <c r="G407" s="29" t="s">
        <v>76</v>
      </c>
      <c r="H407" s="32" t="s">
        <v>77</v>
      </c>
    </row>
    <row r="408" spans="1:21" ht="14" hidden="1" x14ac:dyDescent="0.15">
      <c r="A408" s="35">
        <v>18</v>
      </c>
      <c r="B408" s="36" t="s">
        <v>157</v>
      </c>
      <c r="C408" s="114">
        <v>4991</v>
      </c>
      <c r="D408" s="114">
        <v>4218</v>
      </c>
      <c r="E408" s="114">
        <v>3374</v>
      </c>
      <c r="F408" s="114">
        <v>2567</v>
      </c>
      <c r="G408" s="114">
        <v>2170</v>
      </c>
      <c r="H408" s="114">
        <v>1651</v>
      </c>
      <c r="I408" s="25">
        <v>2484</v>
      </c>
      <c r="J408" s="26">
        <v>2099</v>
      </c>
      <c r="K408" s="26">
        <v>1678</v>
      </c>
      <c r="L408" s="26">
        <v>1300</v>
      </c>
      <c r="M408" s="26">
        <v>1118</v>
      </c>
      <c r="N408" s="26">
        <v>851</v>
      </c>
      <c r="O408" s="38"/>
      <c r="P408" s="38" t="b">
        <v>1</v>
      </c>
      <c r="Q408" s="38" t="b">
        <v>1</v>
      </c>
      <c r="R408" s="38" t="b">
        <v>1</v>
      </c>
      <c r="S408" s="38" t="b">
        <v>1</v>
      </c>
      <c r="T408" s="33" t="b">
        <v>1</v>
      </c>
      <c r="U408" s="33" t="b">
        <v>1</v>
      </c>
    </row>
    <row r="409" spans="1:21" ht="14" hidden="1" x14ac:dyDescent="0.15">
      <c r="A409" s="35">
        <v>25</v>
      </c>
      <c r="B409" s="36" t="s">
        <v>5</v>
      </c>
      <c r="C409" s="114">
        <v>5533</v>
      </c>
      <c r="D409" s="114">
        <v>4646</v>
      </c>
      <c r="E409" s="114">
        <v>3796</v>
      </c>
      <c r="F409" s="114">
        <v>2863</v>
      </c>
      <c r="G409" s="114">
        <v>2419</v>
      </c>
      <c r="H409" s="114">
        <v>1832</v>
      </c>
      <c r="I409" s="25">
        <v>2754</v>
      </c>
      <c r="J409" s="26">
        <v>2313</v>
      </c>
      <c r="K409" s="26">
        <v>1889</v>
      </c>
      <c r="L409" s="26">
        <v>1449</v>
      </c>
      <c r="M409" s="26">
        <v>1246</v>
      </c>
      <c r="N409" s="26">
        <v>944</v>
      </c>
      <c r="O409" s="38"/>
      <c r="P409" s="38" t="b">
        <v>1</v>
      </c>
      <c r="Q409" s="38" t="b">
        <v>1</v>
      </c>
      <c r="R409" s="38" t="b">
        <v>1</v>
      </c>
      <c r="S409" s="38" t="b">
        <v>1</v>
      </c>
      <c r="T409" s="33" t="b">
        <v>1</v>
      </c>
      <c r="U409" s="33" t="b">
        <v>1</v>
      </c>
    </row>
    <row r="410" spans="1:21" ht="14" hidden="1" x14ac:dyDescent="0.15">
      <c r="A410" s="35">
        <v>30</v>
      </c>
      <c r="B410" s="36" t="s">
        <v>6</v>
      </c>
      <c r="C410" s="114">
        <v>6390</v>
      </c>
      <c r="D410" s="114">
        <v>5324</v>
      </c>
      <c r="E410" s="114">
        <v>4460</v>
      </c>
      <c r="F410" s="114">
        <v>3325</v>
      </c>
      <c r="G410" s="114">
        <v>2802</v>
      </c>
      <c r="H410" s="114">
        <v>2120</v>
      </c>
      <c r="I410" s="25">
        <v>3181</v>
      </c>
      <c r="J410" s="26">
        <v>2650</v>
      </c>
      <c r="K410" s="26">
        <v>2219</v>
      </c>
      <c r="L410" s="26">
        <v>1684</v>
      </c>
      <c r="M410" s="26">
        <v>1444</v>
      </c>
      <c r="N410" s="26">
        <v>1092</v>
      </c>
      <c r="O410" s="38"/>
      <c r="P410" s="38" t="b">
        <v>1</v>
      </c>
      <c r="Q410" s="38" t="b">
        <v>1</v>
      </c>
      <c r="R410" s="38" t="b">
        <v>1</v>
      </c>
      <c r="S410" s="38" t="b">
        <v>1</v>
      </c>
      <c r="T410" s="33" t="b">
        <v>1</v>
      </c>
      <c r="U410" s="33" t="b">
        <v>1</v>
      </c>
    </row>
    <row r="411" spans="1:21" ht="14" hidden="1" x14ac:dyDescent="0.15">
      <c r="A411" s="35">
        <v>35</v>
      </c>
      <c r="B411" s="36" t="s">
        <v>7</v>
      </c>
      <c r="C411" s="114">
        <v>7072</v>
      </c>
      <c r="D411" s="114">
        <v>5868</v>
      </c>
      <c r="E411" s="114">
        <v>4991</v>
      </c>
      <c r="F411" s="114">
        <v>3696</v>
      </c>
      <c r="G411" s="114">
        <v>3111</v>
      </c>
      <c r="H411" s="114">
        <v>2349</v>
      </c>
      <c r="I411" s="25">
        <v>3520</v>
      </c>
      <c r="J411" s="26">
        <v>2921</v>
      </c>
      <c r="K411" s="26">
        <v>2484</v>
      </c>
      <c r="L411" s="26">
        <v>1872</v>
      </c>
      <c r="M411" s="26">
        <v>1603</v>
      </c>
      <c r="N411" s="26">
        <v>1210</v>
      </c>
      <c r="O411" s="38"/>
      <c r="P411" s="38" t="b">
        <v>1</v>
      </c>
      <c r="Q411" s="38" t="b">
        <v>1</v>
      </c>
      <c r="R411" s="38" t="b">
        <v>1</v>
      </c>
      <c r="S411" s="38" t="b">
        <v>1</v>
      </c>
      <c r="T411" s="33" t="b">
        <v>1</v>
      </c>
      <c r="U411" s="33" t="b">
        <v>1</v>
      </c>
    </row>
    <row r="412" spans="1:21" ht="14" hidden="1" x14ac:dyDescent="0.15">
      <c r="A412" s="35">
        <v>40</v>
      </c>
      <c r="B412" s="36" t="s">
        <v>8</v>
      </c>
      <c r="C412" s="114">
        <v>7970</v>
      </c>
      <c r="D412" s="114">
        <v>6574</v>
      </c>
      <c r="E412" s="114">
        <v>5687</v>
      </c>
      <c r="F412" s="114">
        <v>4179</v>
      </c>
      <c r="G412" s="114">
        <v>3524</v>
      </c>
      <c r="H412" s="114">
        <v>2655</v>
      </c>
      <c r="I412" s="25">
        <v>3967</v>
      </c>
      <c r="J412" s="26">
        <v>3273</v>
      </c>
      <c r="K412" s="26">
        <v>2831</v>
      </c>
      <c r="L412" s="26">
        <v>2116</v>
      </c>
      <c r="M412" s="26">
        <v>1815</v>
      </c>
      <c r="N412" s="26">
        <v>1368</v>
      </c>
      <c r="O412" s="38"/>
      <c r="P412" s="38" t="b">
        <v>1</v>
      </c>
      <c r="Q412" s="38" t="b">
        <v>1</v>
      </c>
      <c r="R412" s="38" t="b">
        <v>1</v>
      </c>
      <c r="S412" s="38" t="b">
        <v>1</v>
      </c>
      <c r="T412" s="33" t="b">
        <v>1</v>
      </c>
      <c r="U412" s="33" t="b">
        <v>1</v>
      </c>
    </row>
    <row r="413" spans="1:21" ht="14" hidden="1" x14ac:dyDescent="0.15">
      <c r="A413" s="35">
        <v>45</v>
      </c>
      <c r="B413" s="36" t="s">
        <v>9</v>
      </c>
      <c r="C413" s="114">
        <v>9231</v>
      </c>
      <c r="D413" s="114">
        <v>7571</v>
      </c>
      <c r="E413" s="114">
        <v>6666</v>
      </c>
      <c r="F413" s="114">
        <v>4856</v>
      </c>
      <c r="G413" s="114">
        <v>4090</v>
      </c>
      <c r="H413" s="114">
        <v>3075</v>
      </c>
      <c r="I413" s="25">
        <v>4595</v>
      </c>
      <c r="J413" s="26">
        <v>3769</v>
      </c>
      <c r="K413" s="26">
        <v>3317</v>
      </c>
      <c r="L413" s="26">
        <v>2459</v>
      </c>
      <c r="M413" s="26">
        <v>2108</v>
      </c>
      <c r="N413" s="26">
        <v>1585</v>
      </c>
      <c r="O413" s="38"/>
      <c r="P413" s="38" t="b">
        <v>1</v>
      </c>
      <c r="Q413" s="38" t="b">
        <v>1</v>
      </c>
      <c r="R413" s="38" t="b">
        <v>1</v>
      </c>
      <c r="S413" s="38" t="b">
        <v>1</v>
      </c>
      <c r="T413" s="33" t="b">
        <v>1</v>
      </c>
      <c r="U413" s="33" t="b">
        <v>1</v>
      </c>
    </row>
    <row r="414" spans="1:21" ht="14" hidden="1" x14ac:dyDescent="0.15">
      <c r="A414" s="35">
        <v>50</v>
      </c>
      <c r="B414" s="36" t="s">
        <v>10</v>
      </c>
      <c r="C414" s="114">
        <v>10097</v>
      </c>
      <c r="D414" s="114">
        <v>8259</v>
      </c>
      <c r="E414" s="114">
        <v>7339</v>
      </c>
      <c r="F414" s="114">
        <v>5328</v>
      </c>
      <c r="G414" s="114">
        <v>4484</v>
      </c>
      <c r="H414" s="114">
        <v>3362</v>
      </c>
      <c r="I414" s="25">
        <v>5026</v>
      </c>
      <c r="J414" s="26">
        <v>4111</v>
      </c>
      <c r="K414" s="26">
        <v>3653</v>
      </c>
      <c r="L414" s="26">
        <v>2699</v>
      </c>
      <c r="M414" s="26">
        <v>2311</v>
      </c>
      <c r="N414" s="26">
        <v>1733</v>
      </c>
      <c r="O414" s="38"/>
      <c r="P414" s="38" t="b">
        <v>1</v>
      </c>
      <c r="Q414" s="38" t="b">
        <v>1</v>
      </c>
      <c r="R414" s="38" t="b">
        <v>1</v>
      </c>
      <c r="S414" s="38" t="b">
        <v>1</v>
      </c>
      <c r="T414" s="33" t="b">
        <v>1</v>
      </c>
      <c r="U414" s="33" t="b">
        <v>1</v>
      </c>
    </row>
    <row r="415" spans="1:21" ht="14" hidden="1" x14ac:dyDescent="0.15">
      <c r="A415" s="35">
        <v>55</v>
      </c>
      <c r="B415" s="36" t="s">
        <v>11</v>
      </c>
      <c r="C415" s="114">
        <v>11918</v>
      </c>
      <c r="D415" s="114">
        <v>9704</v>
      </c>
      <c r="E415" s="114">
        <v>8760</v>
      </c>
      <c r="F415" s="114">
        <v>6313</v>
      </c>
      <c r="G415" s="114">
        <v>5312</v>
      </c>
      <c r="H415" s="114">
        <v>3978</v>
      </c>
      <c r="I415" s="25">
        <v>5934</v>
      </c>
      <c r="J415" s="26">
        <v>4831</v>
      </c>
      <c r="K415" s="26">
        <v>4361</v>
      </c>
      <c r="L415" s="26">
        <v>3197</v>
      </c>
      <c r="M415" s="26">
        <v>2738</v>
      </c>
      <c r="N415" s="26">
        <v>2050</v>
      </c>
      <c r="O415" s="38"/>
      <c r="P415" s="38" t="b">
        <v>1</v>
      </c>
      <c r="Q415" s="38" t="b">
        <v>1</v>
      </c>
      <c r="R415" s="38" t="b">
        <v>1</v>
      </c>
      <c r="S415" s="38" t="b">
        <v>1</v>
      </c>
      <c r="T415" s="33" t="b">
        <v>1</v>
      </c>
      <c r="U415" s="33" t="b">
        <v>1</v>
      </c>
    </row>
    <row r="416" spans="1:21" ht="14" hidden="1" x14ac:dyDescent="0.15">
      <c r="A416" s="35">
        <v>60</v>
      </c>
      <c r="B416" s="36"/>
      <c r="C416" s="114">
        <v>12567</v>
      </c>
      <c r="D416" s="114">
        <v>10147</v>
      </c>
      <c r="E416" s="114">
        <v>9352</v>
      </c>
      <c r="F416" s="114">
        <v>6685</v>
      </c>
      <c r="G416" s="114">
        <v>5623</v>
      </c>
      <c r="H416" s="114">
        <v>4209</v>
      </c>
      <c r="I416" s="25">
        <v>6256</v>
      </c>
      <c r="J416" s="26">
        <v>5052</v>
      </c>
      <c r="K416" s="26">
        <v>4655</v>
      </c>
      <c r="L416" s="26">
        <v>3386</v>
      </c>
      <c r="M416" s="26">
        <v>2898</v>
      </c>
      <c r="N416" s="26">
        <v>2169</v>
      </c>
      <c r="O416" s="38"/>
      <c r="P416" s="38" t="b">
        <v>1</v>
      </c>
      <c r="Q416" s="38" t="b">
        <v>1</v>
      </c>
      <c r="R416" s="38" t="b">
        <v>1</v>
      </c>
      <c r="S416" s="38" t="b">
        <v>1</v>
      </c>
      <c r="T416" s="33" t="b">
        <v>1</v>
      </c>
      <c r="U416" s="33" t="b">
        <v>1</v>
      </c>
    </row>
    <row r="417" spans="1:21" ht="14" hidden="1" x14ac:dyDescent="0.15">
      <c r="A417" s="35">
        <v>61</v>
      </c>
      <c r="B417" s="36"/>
      <c r="C417" s="114">
        <v>14141</v>
      </c>
      <c r="D417" s="114">
        <v>11428</v>
      </c>
      <c r="E417" s="114">
        <v>10527</v>
      </c>
      <c r="F417" s="114">
        <v>7521</v>
      </c>
      <c r="G417" s="114">
        <v>6327</v>
      </c>
      <c r="H417" s="114">
        <v>4739</v>
      </c>
      <c r="I417" s="25">
        <v>7040</v>
      </c>
      <c r="J417" s="26">
        <v>5689</v>
      </c>
      <c r="K417" s="26">
        <v>5241</v>
      </c>
      <c r="L417" s="26">
        <v>3810</v>
      </c>
      <c r="M417" s="26">
        <v>3262</v>
      </c>
      <c r="N417" s="26">
        <v>2443</v>
      </c>
      <c r="O417" s="38"/>
      <c r="P417" s="38" t="b">
        <v>1</v>
      </c>
      <c r="Q417" s="38" t="b">
        <v>1</v>
      </c>
      <c r="R417" s="38" t="b">
        <v>1</v>
      </c>
      <c r="S417" s="38" t="b">
        <v>1</v>
      </c>
      <c r="T417" s="33" t="b">
        <v>1</v>
      </c>
      <c r="U417" s="33" t="b">
        <v>1</v>
      </c>
    </row>
    <row r="418" spans="1:21" ht="14" hidden="1" x14ac:dyDescent="0.15">
      <c r="A418" s="35">
        <v>62</v>
      </c>
      <c r="B418" s="36"/>
      <c r="C418" s="114">
        <v>15723</v>
      </c>
      <c r="D418" s="114">
        <v>12699</v>
      </c>
      <c r="E418" s="114">
        <v>11705</v>
      </c>
      <c r="F418" s="114">
        <v>8359</v>
      </c>
      <c r="G418" s="114">
        <v>7033</v>
      </c>
      <c r="H418" s="114">
        <v>5269</v>
      </c>
      <c r="I418" s="25">
        <v>7828</v>
      </c>
      <c r="J418" s="26">
        <v>6323</v>
      </c>
      <c r="K418" s="26">
        <v>5826</v>
      </c>
      <c r="L418" s="26">
        <v>4234</v>
      </c>
      <c r="M418" s="26">
        <v>3625</v>
      </c>
      <c r="N418" s="26">
        <v>2715</v>
      </c>
      <c r="O418" s="38"/>
      <c r="P418" s="38" t="b">
        <v>1</v>
      </c>
      <c r="Q418" s="38" t="b">
        <v>1</v>
      </c>
      <c r="R418" s="38" t="b">
        <v>1</v>
      </c>
      <c r="S418" s="38" t="b">
        <v>1</v>
      </c>
      <c r="T418" s="33" t="b">
        <v>1</v>
      </c>
      <c r="U418" s="33" t="b">
        <v>1</v>
      </c>
    </row>
    <row r="419" spans="1:21" ht="14" hidden="1" x14ac:dyDescent="0.15">
      <c r="A419" s="35">
        <v>63</v>
      </c>
      <c r="B419" s="36"/>
      <c r="C419" s="114">
        <v>17291</v>
      </c>
      <c r="D419" s="114">
        <v>13970</v>
      </c>
      <c r="E419" s="114">
        <v>12874</v>
      </c>
      <c r="F419" s="114">
        <v>9205</v>
      </c>
      <c r="G419" s="114">
        <v>7739</v>
      </c>
      <c r="H419" s="114">
        <v>5792</v>
      </c>
      <c r="I419" s="25">
        <v>8609</v>
      </c>
      <c r="J419" s="26">
        <v>6955</v>
      </c>
      <c r="K419" s="26">
        <v>6410</v>
      </c>
      <c r="L419" s="26">
        <v>4663</v>
      </c>
      <c r="M419" s="26">
        <v>3989</v>
      </c>
      <c r="N419" s="26">
        <v>2986</v>
      </c>
      <c r="O419" s="38"/>
      <c r="P419" s="38" t="b">
        <v>1</v>
      </c>
      <c r="Q419" s="38" t="b">
        <v>1</v>
      </c>
      <c r="R419" s="38" t="b">
        <v>1</v>
      </c>
      <c r="S419" s="38" t="b">
        <v>1</v>
      </c>
      <c r="T419" s="33" t="b">
        <v>1</v>
      </c>
      <c r="U419" s="33" t="b">
        <v>1</v>
      </c>
    </row>
    <row r="420" spans="1:21" ht="14" hidden="1" x14ac:dyDescent="0.15">
      <c r="A420" s="35">
        <v>64</v>
      </c>
      <c r="B420" s="36"/>
      <c r="C420" s="114">
        <v>18874</v>
      </c>
      <c r="D420" s="114">
        <v>15249</v>
      </c>
      <c r="E420" s="114">
        <v>14053</v>
      </c>
      <c r="F420" s="114">
        <v>10046</v>
      </c>
      <c r="G420" s="114">
        <v>8448</v>
      </c>
      <c r="H420" s="114">
        <v>6328</v>
      </c>
      <c r="I420" s="25">
        <v>9397</v>
      </c>
      <c r="J420" s="26">
        <v>7592</v>
      </c>
      <c r="K420" s="26">
        <v>6996</v>
      </c>
      <c r="L420" s="26">
        <v>5089</v>
      </c>
      <c r="M420" s="26">
        <v>4355</v>
      </c>
      <c r="N420" s="26">
        <v>3263</v>
      </c>
      <c r="O420" s="38"/>
      <c r="P420" s="38" t="b">
        <v>1</v>
      </c>
      <c r="Q420" s="38" t="b">
        <v>1</v>
      </c>
      <c r="R420" s="38" t="b">
        <v>1</v>
      </c>
      <c r="S420" s="38" t="b">
        <v>1</v>
      </c>
      <c r="T420" s="33" t="b">
        <v>1</v>
      </c>
      <c r="U420" s="33" t="b">
        <v>1</v>
      </c>
    </row>
    <row r="421" spans="1:21" ht="14" hidden="1" x14ac:dyDescent="0.15">
      <c r="A421" s="35">
        <v>65</v>
      </c>
      <c r="B421" s="36"/>
      <c r="C421" s="114">
        <v>18942</v>
      </c>
      <c r="D421" s="114">
        <v>15264</v>
      </c>
      <c r="E421" s="114">
        <v>14185</v>
      </c>
      <c r="F421" s="114">
        <v>10104</v>
      </c>
      <c r="G421" s="114">
        <v>8491</v>
      </c>
      <c r="H421" s="114">
        <v>6352</v>
      </c>
      <c r="I421" s="25">
        <v>9432</v>
      </c>
      <c r="J421" s="26">
        <v>7599</v>
      </c>
      <c r="K421" s="26">
        <v>7062</v>
      </c>
      <c r="L421" s="26">
        <v>5118</v>
      </c>
      <c r="M421" s="26">
        <v>4377</v>
      </c>
      <c r="N421" s="26">
        <v>3275</v>
      </c>
      <c r="O421" s="38"/>
      <c r="P421" s="38" t="b">
        <v>1</v>
      </c>
      <c r="Q421" s="38" t="b">
        <v>1</v>
      </c>
      <c r="R421" s="38" t="b">
        <v>1</v>
      </c>
      <c r="S421" s="38" t="b">
        <v>1</v>
      </c>
      <c r="T421" s="33" t="b">
        <v>1</v>
      </c>
      <c r="U421" s="33" t="b">
        <v>1</v>
      </c>
    </row>
    <row r="422" spans="1:21" ht="14" hidden="1" x14ac:dyDescent="0.15">
      <c r="A422" s="35">
        <v>66</v>
      </c>
      <c r="B422" s="36"/>
      <c r="C422" s="114">
        <v>19020</v>
      </c>
      <c r="D422" s="114">
        <v>15271</v>
      </c>
      <c r="E422" s="114">
        <v>14309</v>
      </c>
      <c r="F422" s="114">
        <v>10158</v>
      </c>
      <c r="G422" s="114">
        <v>8536</v>
      </c>
      <c r="H422" s="114">
        <v>6378</v>
      </c>
      <c r="I422" s="25">
        <v>9470</v>
      </c>
      <c r="J422" s="26">
        <v>7604</v>
      </c>
      <c r="K422" s="26">
        <v>7124</v>
      </c>
      <c r="L422" s="26">
        <v>5146</v>
      </c>
      <c r="M422" s="26">
        <v>4401</v>
      </c>
      <c r="N422" s="26">
        <v>3287</v>
      </c>
      <c r="O422" s="38"/>
      <c r="P422" s="38" t="b">
        <v>1</v>
      </c>
      <c r="Q422" s="38" t="b">
        <v>1</v>
      </c>
      <c r="R422" s="38" t="b">
        <v>1</v>
      </c>
      <c r="S422" s="38" t="b">
        <v>1</v>
      </c>
      <c r="T422" s="33" t="b">
        <v>1</v>
      </c>
      <c r="U422" s="33" t="b">
        <v>1</v>
      </c>
    </row>
    <row r="423" spans="1:21" ht="14" hidden="1" x14ac:dyDescent="0.15">
      <c r="A423" s="35">
        <v>67</v>
      </c>
      <c r="B423" s="36"/>
      <c r="C423" s="114">
        <v>21136</v>
      </c>
      <c r="D423" s="114">
        <v>16978</v>
      </c>
      <c r="E423" s="114">
        <v>15910</v>
      </c>
      <c r="F423" s="114">
        <v>11293</v>
      </c>
      <c r="G423" s="114">
        <v>9490</v>
      </c>
      <c r="H423" s="114">
        <v>7087</v>
      </c>
      <c r="I423" s="25">
        <v>10524</v>
      </c>
      <c r="J423" s="26">
        <v>8454</v>
      </c>
      <c r="K423" s="26">
        <v>7922</v>
      </c>
      <c r="L423" s="26">
        <v>5721</v>
      </c>
      <c r="M423" s="26">
        <v>4894</v>
      </c>
      <c r="N423" s="26">
        <v>3654</v>
      </c>
      <c r="O423" s="38"/>
      <c r="P423" s="38" t="b">
        <v>1</v>
      </c>
      <c r="Q423" s="38" t="b">
        <v>1</v>
      </c>
      <c r="R423" s="38" t="b">
        <v>1</v>
      </c>
      <c r="S423" s="38" t="b">
        <v>1</v>
      </c>
      <c r="T423" s="33" t="b">
        <v>1</v>
      </c>
      <c r="U423" s="33" t="b">
        <v>1</v>
      </c>
    </row>
    <row r="424" spans="1:21" ht="14" hidden="1" x14ac:dyDescent="0.15">
      <c r="A424" s="35">
        <v>68</v>
      </c>
      <c r="B424" s="36"/>
      <c r="C424" s="114">
        <v>23255</v>
      </c>
      <c r="D424" s="114">
        <v>18681</v>
      </c>
      <c r="E424" s="114">
        <v>17510</v>
      </c>
      <c r="F424" s="114">
        <v>12426</v>
      </c>
      <c r="G424" s="114">
        <v>10434</v>
      </c>
      <c r="H424" s="114">
        <v>7798</v>
      </c>
      <c r="I424" s="25">
        <v>11579</v>
      </c>
      <c r="J424" s="26">
        <v>9302</v>
      </c>
      <c r="K424" s="26">
        <v>8717</v>
      </c>
      <c r="L424" s="26">
        <v>6295</v>
      </c>
      <c r="M424" s="26">
        <v>5381</v>
      </c>
      <c r="N424" s="26">
        <v>4021</v>
      </c>
      <c r="O424" s="38"/>
      <c r="P424" s="38" t="b">
        <v>1</v>
      </c>
      <c r="Q424" s="38" t="b">
        <v>1</v>
      </c>
      <c r="R424" s="38" t="b">
        <v>1</v>
      </c>
      <c r="S424" s="38" t="b">
        <v>1</v>
      </c>
      <c r="T424" s="33" t="b">
        <v>1</v>
      </c>
      <c r="U424" s="33" t="b">
        <v>1</v>
      </c>
    </row>
    <row r="425" spans="1:21" ht="14" hidden="1" x14ac:dyDescent="0.15">
      <c r="A425" s="35">
        <v>69</v>
      </c>
      <c r="B425" s="36"/>
      <c r="C425" s="114">
        <v>24315</v>
      </c>
      <c r="D425" s="114">
        <v>19535</v>
      </c>
      <c r="E425" s="114">
        <v>18299</v>
      </c>
      <c r="F425" s="114">
        <v>12991</v>
      </c>
      <c r="G425" s="114">
        <v>10916</v>
      </c>
      <c r="H425" s="114">
        <v>8157</v>
      </c>
      <c r="I425" s="25">
        <v>12107</v>
      </c>
      <c r="J425" s="26">
        <v>9726</v>
      </c>
      <c r="K425" s="26">
        <v>9112</v>
      </c>
      <c r="L425" s="26">
        <v>6581</v>
      </c>
      <c r="M425" s="26">
        <v>5629</v>
      </c>
      <c r="N425" s="26">
        <v>4205</v>
      </c>
      <c r="O425" s="38"/>
      <c r="P425" s="38" t="b">
        <v>1</v>
      </c>
      <c r="Q425" s="38" t="b">
        <v>1</v>
      </c>
      <c r="R425" s="38" t="b">
        <v>1</v>
      </c>
      <c r="S425" s="38" t="b">
        <v>1</v>
      </c>
      <c r="T425" s="33" t="b">
        <v>1</v>
      </c>
      <c r="U425" s="33" t="b">
        <v>1</v>
      </c>
    </row>
    <row r="426" spans="1:21" ht="14" hidden="1" x14ac:dyDescent="0.15">
      <c r="A426" s="35">
        <v>70</v>
      </c>
      <c r="B426" s="36"/>
      <c r="C426" s="114">
        <v>24483</v>
      </c>
      <c r="D426" s="114">
        <v>19567</v>
      </c>
      <c r="E426" s="114">
        <v>18606</v>
      </c>
      <c r="F426" s="114">
        <v>13128</v>
      </c>
      <c r="G426" s="114">
        <v>11019</v>
      </c>
      <c r="H426" s="114">
        <v>8197</v>
      </c>
      <c r="I426" s="25">
        <v>12191</v>
      </c>
      <c r="J426" s="26">
        <v>9744</v>
      </c>
      <c r="K426" s="26">
        <v>9264</v>
      </c>
      <c r="L426" s="26">
        <v>6650</v>
      </c>
      <c r="M426" s="26">
        <v>5682</v>
      </c>
      <c r="N426" s="26">
        <v>4225</v>
      </c>
      <c r="O426" s="38"/>
      <c r="P426" s="38" t="b">
        <v>1</v>
      </c>
      <c r="Q426" s="38" t="b">
        <v>1</v>
      </c>
      <c r="R426" s="38" t="b">
        <v>1</v>
      </c>
      <c r="S426" s="38" t="b">
        <v>1</v>
      </c>
      <c r="T426" s="33" t="b">
        <v>1</v>
      </c>
      <c r="U426" s="33" t="b">
        <v>1</v>
      </c>
    </row>
    <row r="427" spans="1:21" ht="14" hidden="1" x14ac:dyDescent="0.15">
      <c r="A427" s="35">
        <v>71</v>
      </c>
      <c r="B427" s="36"/>
      <c r="C427" s="114">
        <v>27548</v>
      </c>
      <c r="D427" s="114">
        <v>22018</v>
      </c>
      <c r="E427" s="114">
        <v>20929</v>
      </c>
      <c r="F427" s="114">
        <v>14771</v>
      </c>
      <c r="G427" s="114">
        <v>12404</v>
      </c>
      <c r="H427" s="114">
        <v>9223</v>
      </c>
      <c r="I427" s="25">
        <v>13717</v>
      </c>
      <c r="J427" s="26">
        <v>10963</v>
      </c>
      <c r="K427" s="26">
        <v>10421</v>
      </c>
      <c r="L427" s="26">
        <v>7484</v>
      </c>
      <c r="M427" s="26">
        <v>6396</v>
      </c>
      <c r="N427" s="26">
        <v>4756</v>
      </c>
      <c r="O427" s="38"/>
      <c r="P427" s="38" t="b">
        <v>1</v>
      </c>
      <c r="Q427" s="38" t="b">
        <v>1</v>
      </c>
      <c r="R427" s="38" t="b">
        <v>1</v>
      </c>
      <c r="S427" s="38" t="b">
        <v>1</v>
      </c>
      <c r="T427" s="33" t="b">
        <v>1</v>
      </c>
      <c r="U427" s="33" t="b">
        <v>1</v>
      </c>
    </row>
    <row r="428" spans="1:21" ht="14" hidden="1" x14ac:dyDescent="0.15">
      <c r="A428" s="35">
        <v>72</v>
      </c>
      <c r="B428" s="36"/>
      <c r="C428" s="114">
        <v>30616</v>
      </c>
      <c r="D428" s="114">
        <v>24470</v>
      </c>
      <c r="E428" s="114">
        <v>23263</v>
      </c>
      <c r="F428" s="114">
        <v>16415</v>
      </c>
      <c r="G428" s="114">
        <v>13787</v>
      </c>
      <c r="H428" s="114">
        <v>10254</v>
      </c>
      <c r="I428" s="25">
        <v>15244</v>
      </c>
      <c r="J428" s="26">
        <v>12184</v>
      </c>
      <c r="K428" s="26">
        <v>11583</v>
      </c>
      <c r="L428" s="26">
        <v>8316</v>
      </c>
      <c r="M428" s="26">
        <v>7109</v>
      </c>
      <c r="N428" s="26">
        <v>5287</v>
      </c>
      <c r="O428" s="38"/>
      <c r="P428" s="38" t="b">
        <v>1</v>
      </c>
      <c r="Q428" s="38" t="b">
        <v>1</v>
      </c>
      <c r="R428" s="38" t="b">
        <v>1</v>
      </c>
      <c r="S428" s="38" t="b">
        <v>1</v>
      </c>
      <c r="T428" s="33" t="b">
        <v>1</v>
      </c>
      <c r="U428" s="33" t="b">
        <v>1</v>
      </c>
    </row>
    <row r="429" spans="1:21" ht="14" hidden="1" x14ac:dyDescent="0.15">
      <c r="A429" s="35">
        <v>73</v>
      </c>
      <c r="B429" s="36"/>
      <c r="C429" s="114">
        <v>33683</v>
      </c>
      <c r="D429" s="114">
        <v>26919</v>
      </c>
      <c r="E429" s="114">
        <v>25595</v>
      </c>
      <c r="F429" s="114">
        <v>18064</v>
      </c>
      <c r="G429" s="114">
        <v>15169</v>
      </c>
      <c r="H429" s="114">
        <v>11283</v>
      </c>
      <c r="I429" s="25">
        <v>16772</v>
      </c>
      <c r="J429" s="26">
        <v>13404</v>
      </c>
      <c r="K429" s="26">
        <v>12744</v>
      </c>
      <c r="L429" s="26">
        <v>9151</v>
      </c>
      <c r="M429" s="26">
        <v>7822</v>
      </c>
      <c r="N429" s="26">
        <v>5817</v>
      </c>
      <c r="O429" s="38"/>
      <c r="P429" s="38" t="b">
        <v>1</v>
      </c>
      <c r="Q429" s="38" t="b">
        <v>1</v>
      </c>
      <c r="R429" s="38" t="b">
        <v>1</v>
      </c>
      <c r="S429" s="38" t="b">
        <v>1</v>
      </c>
      <c r="T429" s="33" t="b">
        <v>1</v>
      </c>
      <c r="U429" s="33" t="b">
        <v>1</v>
      </c>
    </row>
    <row r="430" spans="1:21" ht="14" hidden="1" x14ac:dyDescent="0.15">
      <c r="A430" s="35">
        <v>74</v>
      </c>
      <c r="B430" s="36"/>
      <c r="C430" s="114">
        <v>36747</v>
      </c>
      <c r="D430" s="114">
        <v>29380</v>
      </c>
      <c r="E430" s="114">
        <v>27922</v>
      </c>
      <c r="F430" s="114">
        <v>19705</v>
      </c>
      <c r="G430" s="114">
        <v>16553</v>
      </c>
      <c r="H430" s="114">
        <v>12310</v>
      </c>
      <c r="I430" s="25">
        <v>18297</v>
      </c>
      <c r="J430" s="26">
        <v>14628</v>
      </c>
      <c r="K430" s="26">
        <v>13902</v>
      </c>
      <c r="L430" s="26">
        <v>9983</v>
      </c>
      <c r="M430" s="26">
        <v>8535</v>
      </c>
      <c r="N430" s="26">
        <v>6348</v>
      </c>
      <c r="O430" s="38"/>
      <c r="P430" s="38" t="b">
        <v>1</v>
      </c>
      <c r="Q430" s="38" t="b">
        <v>1</v>
      </c>
      <c r="R430" s="38" t="b">
        <v>1</v>
      </c>
      <c r="S430" s="38" t="b">
        <v>1</v>
      </c>
      <c r="T430" s="33" t="b">
        <v>1</v>
      </c>
      <c r="U430" s="33" t="b">
        <v>1</v>
      </c>
    </row>
    <row r="431" spans="1:21" ht="14" hidden="1" x14ac:dyDescent="0.15">
      <c r="A431" s="35">
        <v>75</v>
      </c>
      <c r="B431" s="36" t="s">
        <v>12</v>
      </c>
      <c r="C431" s="114">
        <v>40135</v>
      </c>
      <c r="D431" s="114">
        <v>32011</v>
      </c>
      <c r="E431" s="114">
        <v>30630</v>
      </c>
      <c r="F431" s="114">
        <v>21549</v>
      </c>
      <c r="G431" s="114">
        <v>18101</v>
      </c>
      <c r="H431" s="114">
        <v>13453</v>
      </c>
      <c r="I431" s="25">
        <v>19985</v>
      </c>
      <c r="J431" s="26">
        <v>15938</v>
      </c>
      <c r="K431" s="26">
        <v>15251</v>
      </c>
      <c r="L431" s="26">
        <v>10917</v>
      </c>
      <c r="M431" s="26">
        <v>9334</v>
      </c>
      <c r="N431" s="26">
        <v>6937</v>
      </c>
      <c r="O431" s="38"/>
      <c r="P431" s="38" t="b">
        <v>1</v>
      </c>
      <c r="Q431" s="38" t="b">
        <v>1</v>
      </c>
      <c r="R431" s="38" t="b">
        <v>1</v>
      </c>
      <c r="S431" s="38" t="b">
        <v>1</v>
      </c>
      <c r="T431" s="33" t="b">
        <v>1</v>
      </c>
      <c r="U431" s="33" t="b">
        <v>1</v>
      </c>
    </row>
    <row r="432" spans="1:21" ht="14" hidden="1" x14ac:dyDescent="0.15">
      <c r="A432" s="35">
        <v>1</v>
      </c>
      <c r="B432" s="36" t="s">
        <v>13</v>
      </c>
      <c r="C432" s="114">
        <v>2257</v>
      </c>
      <c r="D432" s="114">
        <v>2026</v>
      </c>
      <c r="E432" s="114">
        <v>1216</v>
      </c>
      <c r="F432" s="114">
        <v>1032</v>
      </c>
      <c r="G432" s="114">
        <v>865</v>
      </c>
      <c r="H432" s="114">
        <v>640</v>
      </c>
      <c r="I432" s="23">
        <v>1122</v>
      </c>
      <c r="J432" s="24">
        <v>1007</v>
      </c>
      <c r="K432" s="24">
        <v>604</v>
      </c>
      <c r="L432" s="24">
        <v>522</v>
      </c>
      <c r="M432" s="24">
        <v>445</v>
      </c>
      <c r="N432" s="24">
        <v>328</v>
      </c>
      <c r="O432" s="38"/>
      <c r="P432" s="38" t="b">
        <v>1</v>
      </c>
      <c r="Q432" s="38" t="b">
        <v>1</v>
      </c>
      <c r="R432" s="38" t="b">
        <v>1</v>
      </c>
      <c r="S432" s="38" t="b">
        <v>1</v>
      </c>
      <c r="T432" s="33" t="b">
        <v>1</v>
      </c>
      <c r="U432" s="33" t="b">
        <v>1</v>
      </c>
    </row>
    <row r="433" spans="1:21" ht="14" hidden="1" x14ac:dyDescent="0.15">
      <c r="A433" s="35">
        <v>2</v>
      </c>
      <c r="B433" s="36" t="s">
        <v>1</v>
      </c>
      <c r="C433" s="114">
        <v>3700</v>
      </c>
      <c r="D433" s="114">
        <v>3422</v>
      </c>
      <c r="E433" s="114">
        <v>1812</v>
      </c>
      <c r="F433" s="114">
        <v>1623</v>
      </c>
      <c r="G433" s="114">
        <v>1361</v>
      </c>
      <c r="H433" s="114">
        <v>1014</v>
      </c>
      <c r="I433" s="25">
        <v>1841</v>
      </c>
      <c r="J433" s="26">
        <v>1703</v>
      </c>
      <c r="K433" s="26">
        <v>901</v>
      </c>
      <c r="L433" s="26">
        <v>821</v>
      </c>
      <c r="M433" s="26">
        <v>701</v>
      </c>
      <c r="N433" s="26">
        <v>522</v>
      </c>
      <c r="O433" s="38"/>
      <c r="P433" s="38" t="b">
        <v>1</v>
      </c>
      <c r="Q433" s="38" t="b">
        <v>1</v>
      </c>
      <c r="R433" s="38" t="b">
        <v>1</v>
      </c>
      <c r="S433" s="38" t="b">
        <v>1</v>
      </c>
      <c r="T433" s="33" t="b">
        <v>1</v>
      </c>
      <c r="U433" s="33" t="b">
        <v>1</v>
      </c>
    </row>
    <row r="434" spans="1:21" ht="14" hidden="1" x14ac:dyDescent="0.15">
      <c r="A434" s="35">
        <v>3</v>
      </c>
      <c r="B434" s="36" t="s">
        <v>14</v>
      </c>
      <c r="C434" s="114">
        <v>5408</v>
      </c>
      <c r="D434" s="114">
        <v>5021</v>
      </c>
      <c r="E434" s="114">
        <v>2608</v>
      </c>
      <c r="F434" s="114">
        <v>2358</v>
      </c>
      <c r="G434" s="114">
        <v>1974</v>
      </c>
      <c r="H434" s="114">
        <v>1462</v>
      </c>
      <c r="I434" s="25">
        <v>2692</v>
      </c>
      <c r="J434" s="26">
        <v>2499</v>
      </c>
      <c r="K434" s="26">
        <v>1297</v>
      </c>
      <c r="L434" s="26">
        <v>1194</v>
      </c>
      <c r="M434" s="26">
        <v>1017</v>
      </c>
      <c r="N434" s="26">
        <v>754</v>
      </c>
      <c r="O434" s="38"/>
      <c r="P434" s="38" t="b">
        <v>1</v>
      </c>
      <c r="Q434" s="38" t="b">
        <v>1</v>
      </c>
      <c r="R434" s="38" t="b">
        <v>1</v>
      </c>
      <c r="S434" s="38" t="b">
        <v>1</v>
      </c>
      <c r="T434" s="33" t="b">
        <v>1</v>
      </c>
      <c r="U434" s="33" t="b">
        <v>1</v>
      </c>
    </row>
    <row r="435" spans="1:21" hidden="1" x14ac:dyDescent="0.15">
      <c r="A435" s="35">
        <v>1</v>
      </c>
      <c r="B435" s="36" t="s">
        <v>3</v>
      </c>
      <c r="C435" s="39">
        <v>258.61500000000001</v>
      </c>
      <c r="D435" s="39">
        <v>258.61500000000001</v>
      </c>
      <c r="E435" s="39">
        <v>258.61500000000001</v>
      </c>
      <c r="F435" s="39">
        <v>258.61500000000001</v>
      </c>
      <c r="G435" s="39">
        <v>258.61500000000001</v>
      </c>
      <c r="H435" s="40">
        <v>258.61500000000001</v>
      </c>
      <c r="J435" s="38"/>
      <c r="K435" s="38"/>
      <c r="L435" s="38"/>
      <c r="M435" s="38"/>
      <c r="N435" s="38"/>
      <c r="O435" s="38"/>
    </row>
    <row r="436" spans="1:21" hidden="1" x14ac:dyDescent="0.15">
      <c r="A436" s="35">
        <v>1</v>
      </c>
      <c r="B436" s="36" t="s">
        <v>2</v>
      </c>
      <c r="C436" s="39">
        <v>344.82</v>
      </c>
      <c r="D436" s="39">
        <v>344.82</v>
      </c>
      <c r="E436" s="39">
        <v>344.82</v>
      </c>
      <c r="F436" s="39">
        <v>344.82</v>
      </c>
      <c r="G436" s="39">
        <v>344.82</v>
      </c>
      <c r="H436" s="40">
        <v>344.82</v>
      </c>
      <c r="J436" s="38"/>
      <c r="K436" s="38"/>
      <c r="L436" s="38"/>
      <c r="M436" s="38"/>
      <c r="N436" s="38"/>
      <c r="O436" s="38"/>
    </row>
    <row r="437" spans="1:21" hidden="1" x14ac:dyDescent="0.15">
      <c r="A437" s="35"/>
      <c r="H437" s="41"/>
    </row>
    <row r="438" spans="1:21" ht="18" hidden="1" x14ac:dyDescent="0.2">
      <c r="A438" s="287" t="s">
        <v>34</v>
      </c>
      <c r="B438" s="288"/>
      <c r="C438" s="288"/>
      <c r="D438" s="288"/>
      <c r="E438" s="288"/>
      <c r="F438" s="288"/>
      <c r="G438" s="288"/>
      <c r="H438" s="289"/>
    </row>
    <row r="439" spans="1:21" hidden="1" x14ac:dyDescent="0.15">
      <c r="A439" s="290" t="s">
        <v>0</v>
      </c>
      <c r="B439" s="291"/>
      <c r="C439" s="291"/>
      <c r="D439" s="291"/>
      <c r="E439" s="291"/>
      <c r="F439" s="291"/>
      <c r="G439" s="291"/>
      <c r="H439" s="32"/>
    </row>
    <row r="440" spans="1:21" hidden="1" x14ac:dyDescent="0.15">
      <c r="A440" s="35" t="s">
        <v>4</v>
      </c>
      <c r="B440" s="20" t="s">
        <v>4</v>
      </c>
      <c r="C440" s="29" t="s">
        <v>72</v>
      </c>
      <c r="D440" s="29" t="s">
        <v>73</v>
      </c>
      <c r="E440" s="29" t="s">
        <v>74</v>
      </c>
      <c r="F440" s="29" t="s">
        <v>75</v>
      </c>
      <c r="G440" s="29" t="s">
        <v>76</v>
      </c>
      <c r="H440" s="32" t="s">
        <v>77</v>
      </c>
    </row>
    <row r="441" spans="1:21" hidden="1" x14ac:dyDescent="0.15">
      <c r="A441" s="35">
        <v>18</v>
      </c>
      <c r="B441" s="36" t="s">
        <v>157</v>
      </c>
      <c r="C441">
        <f>C408*$L$2</f>
        <v>2645.23</v>
      </c>
      <c r="D441">
        <f t="shared" ref="D441:H441" si="39">D408*$L$2</f>
        <v>2235.54</v>
      </c>
      <c r="E441">
        <f t="shared" si="39"/>
        <v>1788.22</v>
      </c>
      <c r="F441">
        <f t="shared" si="39"/>
        <v>1360.51</v>
      </c>
      <c r="G441">
        <f t="shared" si="39"/>
        <v>1150.1000000000001</v>
      </c>
      <c r="H441">
        <f t="shared" si="39"/>
        <v>875.03000000000009</v>
      </c>
      <c r="I441" s="39"/>
      <c r="O441" s="38"/>
      <c r="P441" s="38"/>
      <c r="Q441" s="38"/>
      <c r="R441" s="38"/>
      <c r="S441" s="38"/>
    </row>
    <row r="442" spans="1:21" hidden="1" x14ac:dyDescent="0.15">
      <c r="A442" s="35">
        <v>25</v>
      </c>
      <c r="B442" s="36" t="s">
        <v>5</v>
      </c>
      <c r="C442">
        <f t="shared" ref="C442:H467" si="40">C409*$L$2</f>
        <v>2932.4900000000002</v>
      </c>
      <c r="D442">
        <f t="shared" si="40"/>
        <v>2462.38</v>
      </c>
      <c r="E442">
        <f t="shared" si="40"/>
        <v>2011.88</v>
      </c>
      <c r="F442">
        <f t="shared" si="40"/>
        <v>1517.39</v>
      </c>
      <c r="G442">
        <f t="shared" si="40"/>
        <v>1282.0700000000002</v>
      </c>
      <c r="H442">
        <f t="shared" si="40"/>
        <v>970.96</v>
      </c>
      <c r="O442" s="38"/>
      <c r="P442" s="38"/>
      <c r="Q442" s="38"/>
      <c r="R442" s="38"/>
      <c r="S442" s="38"/>
    </row>
    <row r="443" spans="1:21" hidden="1" x14ac:dyDescent="0.15">
      <c r="A443" s="35">
        <v>30</v>
      </c>
      <c r="B443" s="36" t="s">
        <v>6</v>
      </c>
      <c r="C443">
        <f t="shared" si="40"/>
        <v>3386.7000000000003</v>
      </c>
      <c r="D443">
        <f t="shared" si="40"/>
        <v>2821.7200000000003</v>
      </c>
      <c r="E443">
        <f t="shared" si="40"/>
        <v>2363.8000000000002</v>
      </c>
      <c r="F443">
        <f t="shared" si="40"/>
        <v>1762.25</v>
      </c>
      <c r="G443">
        <f t="shared" si="40"/>
        <v>1485.0600000000002</v>
      </c>
      <c r="H443">
        <f t="shared" si="40"/>
        <v>1123.6000000000001</v>
      </c>
      <c r="O443" s="38"/>
      <c r="P443" s="38"/>
      <c r="Q443" s="38"/>
      <c r="R443" s="38"/>
      <c r="S443" s="38"/>
    </row>
    <row r="444" spans="1:21" hidden="1" x14ac:dyDescent="0.15">
      <c r="A444" s="35">
        <v>35</v>
      </c>
      <c r="B444" s="36" t="s">
        <v>7</v>
      </c>
      <c r="C444">
        <f t="shared" si="40"/>
        <v>3748.1600000000003</v>
      </c>
      <c r="D444">
        <f t="shared" si="40"/>
        <v>3110.04</v>
      </c>
      <c r="E444">
        <f t="shared" si="40"/>
        <v>2645.23</v>
      </c>
      <c r="F444">
        <f t="shared" si="40"/>
        <v>1958.88</v>
      </c>
      <c r="G444">
        <f t="shared" si="40"/>
        <v>1648.8300000000002</v>
      </c>
      <c r="H444">
        <f t="shared" si="40"/>
        <v>1244.97</v>
      </c>
      <c r="O444" s="38"/>
      <c r="P444" s="38"/>
      <c r="Q444" s="38"/>
      <c r="R444" s="38"/>
      <c r="S444" s="38"/>
    </row>
    <row r="445" spans="1:21" hidden="1" x14ac:dyDescent="0.15">
      <c r="A445" s="35">
        <v>40</v>
      </c>
      <c r="B445" s="36" t="s">
        <v>8</v>
      </c>
      <c r="C445">
        <f t="shared" si="40"/>
        <v>4224.1000000000004</v>
      </c>
      <c r="D445">
        <f t="shared" si="40"/>
        <v>3484.2200000000003</v>
      </c>
      <c r="E445">
        <f t="shared" si="40"/>
        <v>3014.11</v>
      </c>
      <c r="F445">
        <f t="shared" si="40"/>
        <v>2214.87</v>
      </c>
      <c r="G445">
        <f t="shared" si="40"/>
        <v>1867.72</v>
      </c>
      <c r="H445">
        <f t="shared" si="40"/>
        <v>1407.15</v>
      </c>
      <c r="O445" s="38"/>
      <c r="P445" s="38"/>
      <c r="Q445" s="38"/>
      <c r="R445" s="38"/>
      <c r="S445" s="38"/>
    </row>
    <row r="446" spans="1:21" hidden="1" x14ac:dyDescent="0.15">
      <c r="A446" s="35">
        <v>45</v>
      </c>
      <c r="B446" s="36" t="s">
        <v>9</v>
      </c>
      <c r="C446">
        <f t="shared" si="40"/>
        <v>4892.43</v>
      </c>
      <c r="D446">
        <f t="shared" si="40"/>
        <v>4012.63</v>
      </c>
      <c r="E446">
        <f t="shared" si="40"/>
        <v>3532.98</v>
      </c>
      <c r="F446">
        <f t="shared" si="40"/>
        <v>2573.6800000000003</v>
      </c>
      <c r="G446">
        <f t="shared" si="40"/>
        <v>2167.7000000000003</v>
      </c>
      <c r="H446">
        <f t="shared" si="40"/>
        <v>1629.75</v>
      </c>
      <c r="O446" s="38"/>
      <c r="P446" s="38"/>
      <c r="Q446" s="38"/>
      <c r="R446" s="38"/>
      <c r="S446" s="38"/>
    </row>
    <row r="447" spans="1:21" hidden="1" x14ac:dyDescent="0.15">
      <c r="A447" s="35">
        <v>50</v>
      </c>
      <c r="B447" s="36" t="s">
        <v>10</v>
      </c>
      <c r="C447">
        <f t="shared" si="40"/>
        <v>5351.41</v>
      </c>
      <c r="D447">
        <f t="shared" si="40"/>
        <v>4377.2700000000004</v>
      </c>
      <c r="E447">
        <f t="shared" si="40"/>
        <v>3889.67</v>
      </c>
      <c r="F447">
        <f t="shared" si="40"/>
        <v>2823.84</v>
      </c>
      <c r="G447">
        <f t="shared" si="40"/>
        <v>2376.52</v>
      </c>
      <c r="H447">
        <f t="shared" si="40"/>
        <v>1781.8600000000001</v>
      </c>
      <c r="O447" s="38"/>
      <c r="P447" s="38"/>
      <c r="Q447" s="38"/>
      <c r="R447" s="38"/>
      <c r="S447" s="38"/>
    </row>
    <row r="448" spans="1:21" hidden="1" x14ac:dyDescent="0.15">
      <c r="A448" s="35">
        <v>55</v>
      </c>
      <c r="B448" s="36" t="s">
        <v>11</v>
      </c>
      <c r="C448">
        <f t="shared" si="40"/>
        <v>6316.54</v>
      </c>
      <c r="D448">
        <f t="shared" si="40"/>
        <v>5143.12</v>
      </c>
      <c r="E448">
        <f t="shared" si="40"/>
        <v>4642.8</v>
      </c>
      <c r="F448">
        <f t="shared" si="40"/>
        <v>3345.8900000000003</v>
      </c>
      <c r="G448">
        <f t="shared" si="40"/>
        <v>2815.36</v>
      </c>
      <c r="H448">
        <f t="shared" si="40"/>
        <v>2108.34</v>
      </c>
      <c r="O448" s="38"/>
      <c r="P448" s="38"/>
      <c r="Q448" s="38"/>
      <c r="R448" s="38"/>
      <c r="S448" s="38"/>
    </row>
    <row r="449" spans="1:19" hidden="1" x14ac:dyDescent="0.15">
      <c r="A449" s="35">
        <v>60</v>
      </c>
      <c r="B449" s="36"/>
      <c r="C449">
        <f t="shared" si="40"/>
        <v>6660.51</v>
      </c>
      <c r="D449">
        <f t="shared" si="40"/>
        <v>5377.91</v>
      </c>
      <c r="E449">
        <f t="shared" si="40"/>
        <v>4956.5600000000004</v>
      </c>
      <c r="F449">
        <f t="shared" si="40"/>
        <v>3543.05</v>
      </c>
      <c r="G449">
        <f t="shared" si="40"/>
        <v>2980.19</v>
      </c>
      <c r="H449">
        <f t="shared" si="40"/>
        <v>2230.77</v>
      </c>
      <c r="O449" s="38"/>
      <c r="P449" s="38"/>
      <c r="Q449" s="38"/>
      <c r="R449" s="38"/>
      <c r="S449" s="38"/>
    </row>
    <row r="450" spans="1:19" hidden="1" x14ac:dyDescent="0.15">
      <c r="A450" s="35">
        <v>61</v>
      </c>
      <c r="B450" s="36"/>
      <c r="C450">
        <f t="shared" si="40"/>
        <v>7494.7300000000005</v>
      </c>
      <c r="D450">
        <f t="shared" si="40"/>
        <v>6056.84</v>
      </c>
      <c r="E450">
        <f t="shared" si="40"/>
        <v>5579.31</v>
      </c>
      <c r="F450">
        <f t="shared" si="40"/>
        <v>3986.13</v>
      </c>
      <c r="G450">
        <f t="shared" si="40"/>
        <v>3353.31</v>
      </c>
      <c r="H450">
        <f t="shared" si="40"/>
        <v>2511.67</v>
      </c>
      <c r="O450" s="38"/>
      <c r="P450" s="38"/>
      <c r="Q450" s="38"/>
      <c r="R450" s="38"/>
      <c r="S450" s="38"/>
    </row>
    <row r="451" spans="1:19" hidden="1" x14ac:dyDescent="0.15">
      <c r="A451" s="35">
        <v>62</v>
      </c>
      <c r="B451" s="36"/>
      <c r="C451">
        <f t="shared" si="40"/>
        <v>8333.19</v>
      </c>
      <c r="D451">
        <f t="shared" si="40"/>
        <v>6730.47</v>
      </c>
      <c r="E451">
        <f t="shared" si="40"/>
        <v>6203.6500000000005</v>
      </c>
      <c r="F451">
        <f t="shared" si="40"/>
        <v>4430.2700000000004</v>
      </c>
      <c r="G451">
        <f t="shared" si="40"/>
        <v>3727.4900000000002</v>
      </c>
      <c r="H451">
        <f t="shared" si="40"/>
        <v>2792.57</v>
      </c>
      <c r="O451" s="38"/>
      <c r="P451" s="38"/>
      <c r="Q451" s="38"/>
      <c r="R451" s="38"/>
      <c r="S451" s="38"/>
    </row>
    <row r="452" spans="1:19" hidden="1" x14ac:dyDescent="0.15">
      <c r="A452" s="35">
        <v>63</v>
      </c>
      <c r="B452" s="36"/>
      <c r="C452">
        <f t="shared" si="40"/>
        <v>9164.23</v>
      </c>
      <c r="D452">
        <f t="shared" si="40"/>
        <v>7404.1</v>
      </c>
      <c r="E452">
        <f t="shared" si="40"/>
        <v>6823.22</v>
      </c>
      <c r="F452">
        <f t="shared" si="40"/>
        <v>4878.6500000000005</v>
      </c>
      <c r="G452">
        <f t="shared" si="40"/>
        <v>4101.67</v>
      </c>
      <c r="H452">
        <f t="shared" si="40"/>
        <v>3069.76</v>
      </c>
      <c r="O452" s="38"/>
      <c r="P452" s="38"/>
      <c r="Q452" s="38"/>
      <c r="R452" s="38"/>
      <c r="S452" s="38"/>
    </row>
    <row r="453" spans="1:19" hidden="1" x14ac:dyDescent="0.15">
      <c r="A453" s="35">
        <v>64</v>
      </c>
      <c r="B453" s="36"/>
      <c r="C453">
        <f t="shared" si="40"/>
        <v>10003.220000000001</v>
      </c>
      <c r="D453">
        <f t="shared" si="40"/>
        <v>8081.97</v>
      </c>
      <c r="E453">
        <f t="shared" si="40"/>
        <v>7448.09</v>
      </c>
      <c r="F453">
        <f t="shared" si="40"/>
        <v>5324.38</v>
      </c>
      <c r="G453">
        <f t="shared" si="40"/>
        <v>4477.4400000000005</v>
      </c>
      <c r="H453">
        <f t="shared" si="40"/>
        <v>3353.84</v>
      </c>
      <c r="O453" s="38"/>
      <c r="P453" s="38"/>
      <c r="Q453" s="38"/>
      <c r="R453" s="38"/>
      <c r="S453" s="38"/>
    </row>
    <row r="454" spans="1:19" hidden="1" x14ac:dyDescent="0.15">
      <c r="A454" s="35">
        <v>65</v>
      </c>
      <c r="B454" s="36"/>
      <c r="C454">
        <f t="shared" si="40"/>
        <v>10039.26</v>
      </c>
      <c r="D454">
        <f t="shared" si="40"/>
        <v>8089.92</v>
      </c>
      <c r="E454">
        <f t="shared" si="40"/>
        <v>7518.05</v>
      </c>
      <c r="F454">
        <f t="shared" si="40"/>
        <v>5355.12</v>
      </c>
      <c r="G454">
        <f t="shared" si="40"/>
        <v>4500.2300000000005</v>
      </c>
      <c r="H454">
        <f t="shared" si="40"/>
        <v>3366.56</v>
      </c>
      <c r="O454" s="38"/>
      <c r="P454" s="38"/>
      <c r="Q454" s="38"/>
      <c r="R454" s="38"/>
      <c r="S454" s="38"/>
    </row>
    <row r="455" spans="1:19" hidden="1" x14ac:dyDescent="0.15">
      <c r="A455" s="35">
        <v>66</v>
      </c>
      <c r="B455" s="36"/>
      <c r="C455">
        <f t="shared" si="40"/>
        <v>10080.6</v>
      </c>
      <c r="D455">
        <f t="shared" si="40"/>
        <v>8093.63</v>
      </c>
      <c r="E455">
        <f t="shared" si="40"/>
        <v>7583.77</v>
      </c>
      <c r="F455">
        <f t="shared" si="40"/>
        <v>5383.7400000000007</v>
      </c>
      <c r="G455">
        <f t="shared" si="40"/>
        <v>4524.08</v>
      </c>
      <c r="H455">
        <f t="shared" si="40"/>
        <v>3380.34</v>
      </c>
      <c r="O455" s="38"/>
      <c r="P455" s="38"/>
      <c r="Q455" s="38"/>
      <c r="R455" s="38"/>
      <c r="S455" s="38"/>
    </row>
    <row r="456" spans="1:19" hidden="1" x14ac:dyDescent="0.15">
      <c r="A456" s="35">
        <v>67</v>
      </c>
      <c r="B456" s="36"/>
      <c r="C456">
        <f t="shared" si="40"/>
        <v>11202.08</v>
      </c>
      <c r="D456">
        <f t="shared" si="40"/>
        <v>8998.34</v>
      </c>
      <c r="E456">
        <f t="shared" si="40"/>
        <v>8432.3000000000011</v>
      </c>
      <c r="F456">
        <f t="shared" si="40"/>
        <v>5985.29</v>
      </c>
      <c r="G456">
        <f t="shared" si="40"/>
        <v>5029.7</v>
      </c>
      <c r="H456">
        <f t="shared" si="40"/>
        <v>3756.11</v>
      </c>
      <c r="O456" s="38"/>
      <c r="P456" s="38"/>
      <c r="Q456" s="38"/>
      <c r="R456" s="38"/>
      <c r="S456" s="38"/>
    </row>
    <row r="457" spans="1:19" hidden="1" x14ac:dyDescent="0.15">
      <c r="A457" s="35">
        <v>68</v>
      </c>
      <c r="B457" s="36"/>
      <c r="C457">
        <f t="shared" si="40"/>
        <v>12325.150000000001</v>
      </c>
      <c r="D457">
        <f t="shared" si="40"/>
        <v>9900.93</v>
      </c>
      <c r="E457">
        <f t="shared" si="40"/>
        <v>9280.3000000000011</v>
      </c>
      <c r="F457">
        <f t="shared" si="40"/>
        <v>6585.7800000000007</v>
      </c>
      <c r="G457">
        <f t="shared" si="40"/>
        <v>5530.02</v>
      </c>
      <c r="H457">
        <f t="shared" si="40"/>
        <v>4132.9400000000005</v>
      </c>
      <c r="O457" s="38"/>
      <c r="P457" s="38"/>
      <c r="Q457" s="38"/>
      <c r="R457" s="38"/>
      <c r="S457" s="38"/>
    </row>
    <row r="458" spans="1:19" hidden="1" x14ac:dyDescent="0.15">
      <c r="A458" s="35">
        <v>69</v>
      </c>
      <c r="B458" s="36"/>
      <c r="C458">
        <f t="shared" si="40"/>
        <v>12886.95</v>
      </c>
      <c r="D458">
        <f t="shared" si="40"/>
        <v>10353.550000000001</v>
      </c>
      <c r="E458">
        <f t="shared" si="40"/>
        <v>9698.4700000000012</v>
      </c>
      <c r="F458">
        <f t="shared" si="40"/>
        <v>6885.2300000000005</v>
      </c>
      <c r="G458">
        <f t="shared" si="40"/>
        <v>5785.4800000000005</v>
      </c>
      <c r="H458">
        <f t="shared" si="40"/>
        <v>4323.21</v>
      </c>
      <c r="O458" s="38"/>
      <c r="P458" s="38"/>
      <c r="Q458" s="38"/>
      <c r="R458" s="38"/>
      <c r="S458" s="38"/>
    </row>
    <row r="459" spans="1:19" hidden="1" x14ac:dyDescent="0.15">
      <c r="A459" s="35">
        <v>70</v>
      </c>
      <c r="B459" s="36"/>
      <c r="C459">
        <f t="shared" si="40"/>
        <v>12975.99</v>
      </c>
      <c r="D459">
        <f t="shared" si="40"/>
        <v>10370.51</v>
      </c>
      <c r="E459">
        <f t="shared" si="40"/>
        <v>9861.18</v>
      </c>
      <c r="F459">
        <f t="shared" si="40"/>
        <v>6957.84</v>
      </c>
      <c r="G459">
        <f t="shared" si="40"/>
        <v>5840.0700000000006</v>
      </c>
      <c r="H459">
        <f t="shared" si="40"/>
        <v>4344.41</v>
      </c>
      <c r="O459" s="38"/>
      <c r="P459" s="38"/>
      <c r="Q459" s="38"/>
      <c r="R459" s="38"/>
      <c r="S459" s="38"/>
    </row>
    <row r="460" spans="1:19" hidden="1" x14ac:dyDescent="0.15">
      <c r="A460" s="35">
        <v>71</v>
      </c>
      <c r="B460" s="36"/>
      <c r="C460">
        <f t="shared" si="40"/>
        <v>14600.44</v>
      </c>
      <c r="D460">
        <f t="shared" si="40"/>
        <v>11669.54</v>
      </c>
      <c r="E460">
        <f t="shared" si="40"/>
        <v>11092.37</v>
      </c>
      <c r="F460">
        <f t="shared" si="40"/>
        <v>7828.63</v>
      </c>
      <c r="G460">
        <f t="shared" si="40"/>
        <v>6574.12</v>
      </c>
      <c r="H460">
        <f t="shared" si="40"/>
        <v>4888.1900000000005</v>
      </c>
      <c r="O460" s="38"/>
      <c r="P460" s="38"/>
      <c r="Q460" s="38"/>
      <c r="R460" s="38"/>
      <c r="S460" s="38"/>
    </row>
    <row r="461" spans="1:19" hidden="1" x14ac:dyDescent="0.15">
      <c r="A461" s="35">
        <v>72</v>
      </c>
      <c r="B461" s="36"/>
      <c r="C461">
        <f t="shared" si="40"/>
        <v>16226.480000000001</v>
      </c>
      <c r="D461">
        <f t="shared" si="40"/>
        <v>12969.1</v>
      </c>
      <c r="E461">
        <f t="shared" si="40"/>
        <v>12329.390000000001</v>
      </c>
      <c r="F461">
        <f t="shared" si="40"/>
        <v>8699.9500000000007</v>
      </c>
      <c r="G461">
        <f t="shared" si="40"/>
        <v>7307.1100000000006</v>
      </c>
      <c r="H461">
        <f t="shared" si="40"/>
        <v>5434.62</v>
      </c>
      <c r="O461" s="38"/>
      <c r="P461" s="38"/>
      <c r="Q461" s="38"/>
      <c r="R461" s="38"/>
      <c r="S461" s="38"/>
    </row>
    <row r="462" spans="1:19" hidden="1" x14ac:dyDescent="0.15">
      <c r="A462" s="35">
        <v>73</v>
      </c>
      <c r="B462" s="36"/>
      <c r="C462">
        <f t="shared" si="40"/>
        <v>17851.990000000002</v>
      </c>
      <c r="D462">
        <f t="shared" si="40"/>
        <v>14267.070000000002</v>
      </c>
      <c r="E462">
        <f t="shared" si="40"/>
        <v>13565.35</v>
      </c>
      <c r="F462">
        <f t="shared" si="40"/>
        <v>9573.92</v>
      </c>
      <c r="G462">
        <f t="shared" si="40"/>
        <v>8039.5700000000006</v>
      </c>
      <c r="H462">
        <f t="shared" si="40"/>
        <v>5979.9900000000007</v>
      </c>
      <c r="O462" s="38"/>
      <c r="P462" s="38"/>
      <c r="Q462" s="38"/>
      <c r="R462" s="38"/>
      <c r="S462" s="38"/>
    </row>
    <row r="463" spans="1:19" hidden="1" x14ac:dyDescent="0.15">
      <c r="A463" s="35">
        <v>74</v>
      </c>
      <c r="B463" s="36"/>
      <c r="C463">
        <f t="shared" si="40"/>
        <v>19475.91</v>
      </c>
      <c r="D463">
        <f t="shared" si="40"/>
        <v>15571.400000000001</v>
      </c>
      <c r="E463">
        <f t="shared" si="40"/>
        <v>14798.66</v>
      </c>
      <c r="F463">
        <f t="shared" si="40"/>
        <v>10443.65</v>
      </c>
      <c r="G463">
        <f t="shared" si="40"/>
        <v>8773.09</v>
      </c>
      <c r="H463">
        <f t="shared" si="40"/>
        <v>6524.3</v>
      </c>
      <c r="O463" s="38"/>
      <c r="P463" s="38"/>
      <c r="Q463" s="38"/>
      <c r="R463" s="38"/>
      <c r="S463" s="38"/>
    </row>
    <row r="464" spans="1:19" hidden="1" x14ac:dyDescent="0.15">
      <c r="A464" s="35">
        <v>75</v>
      </c>
      <c r="B464" s="36" t="s">
        <v>12</v>
      </c>
      <c r="C464">
        <f t="shared" si="40"/>
        <v>21271.55</v>
      </c>
      <c r="D464">
        <f t="shared" si="40"/>
        <v>16965.830000000002</v>
      </c>
      <c r="E464">
        <f t="shared" si="40"/>
        <v>16233.900000000001</v>
      </c>
      <c r="F464">
        <f t="shared" si="40"/>
        <v>11420.970000000001</v>
      </c>
      <c r="G464">
        <f t="shared" si="40"/>
        <v>9593.5300000000007</v>
      </c>
      <c r="H464">
        <f t="shared" si="40"/>
        <v>7130.09</v>
      </c>
      <c r="O464" s="38"/>
      <c r="P464" s="38"/>
      <c r="Q464" s="38"/>
      <c r="R464" s="38"/>
      <c r="S464" s="38"/>
    </row>
    <row r="465" spans="1:21" hidden="1" x14ac:dyDescent="0.15">
      <c r="A465" s="35">
        <v>1</v>
      </c>
      <c r="B465" s="36" t="s">
        <v>13</v>
      </c>
      <c r="C465">
        <f t="shared" si="40"/>
        <v>1196.21</v>
      </c>
      <c r="D465">
        <f t="shared" si="40"/>
        <v>1073.78</v>
      </c>
      <c r="E465">
        <f t="shared" si="40"/>
        <v>644.48</v>
      </c>
      <c r="F465">
        <f t="shared" si="40"/>
        <v>546.96</v>
      </c>
      <c r="G465">
        <f t="shared" si="40"/>
        <v>458.45000000000005</v>
      </c>
      <c r="H465">
        <f t="shared" si="40"/>
        <v>339.20000000000005</v>
      </c>
      <c r="O465" s="38"/>
      <c r="P465" s="38"/>
      <c r="Q465" s="38"/>
      <c r="R465" s="38"/>
      <c r="S465" s="38"/>
    </row>
    <row r="466" spans="1:21" hidden="1" x14ac:dyDescent="0.15">
      <c r="A466" s="35">
        <v>2</v>
      </c>
      <c r="B466" s="36" t="s">
        <v>1</v>
      </c>
      <c r="C466">
        <f t="shared" si="40"/>
        <v>1961</v>
      </c>
      <c r="D466">
        <f t="shared" si="40"/>
        <v>1813.66</v>
      </c>
      <c r="E466">
        <f t="shared" si="40"/>
        <v>960.36</v>
      </c>
      <c r="F466">
        <f t="shared" si="40"/>
        <v>860.19</v>
      </c>
      <c r="G466">
        <f t="shared" si="40"/>
        <v>721.33</v>
      </c>
      <c r="H466">
        <f t="shared" si="40"/>
        <v>537.42000000000007</v>
      </c>
      <c r="O466" s="38"/>
      <c r="P466" s="38"/>
      <c r="Q466" s="38"/>
      <c r="R466" s="38"/>
      <c r="S466" s="38"/>
    </row>
    <row r="467" spans="1:21" hidden="1" x14ac:dyDescent="0.15">
      <c r="A467" s="35">
        <v>3</v>
      </c>
      <c r="B467" s="36" t="s">
        <v>14</v>
      </c>
      <c r="C467">
        <f t="shared" si="40"/>
        <v>2866.2400000000002</v>
      </c>
      <c r="D467">
        <f t="shared" si="40"/>
        <v>2661.13</v>
      </c>
      <c r="E467">
        <f t="shared" si="40"/>
        <v>1382.24</v>
      </c>
      <c r="F467">
        <f t="shared" si="40"/>
        <v>1249.74</v>
      </c>
      <c r="G467">
        <f t="shared" si="40"/>
        <v>1046.22</v>
      </c>
      <c r="H467">
        <f t="shared" si="40"/>
        <v>774.86</v>
      </c>
      <c r="O467" s="38"/>
      <c r="P467" s="38"/>
      <c r="Q467" s="38"/>
      <c r="R467" s="38"/>
      <c r="S467" s="38"/>
    </row>
    <row r="468" spans="1:21" hidden="1" x14ac:dyDescent="0.15">
      <c r="A468" s="35">
        <v>1</v>
      </c>
      <c r="B468" s="36" t="s">
        <v>3</v>
      </c>
      <c r="C468" s="39">
        <v>137.06595000000002</v>
      </c>
      <c r="D468" s="39">
        <v>137.06595000000002</v>
      </c>
      <c r="E468" s="39">
        <v>137.06595000000002</v>
      </c>
      <c r="F468" s="39">
        <v>137.06595000000002</v>
      </c>
      <c r="G468" s="39">
        <v>137.06595000000002</v>
      </c>
      <c r="H468" s="40">
        <v>137.06595000000002</v>
      </c>
    </row>
    <row r="469" spans="1:21" ht="14" hidden="1" thickBot="1" x14ac:dyDescent="0.2">
      <c r="A469" s="42">
        <v>1</v>
      </c>
      <c r="B469" s="43" t="s">
        <v>2</v>
      </c>
      <c r="C469" s="44">
        <v>182.75460000000001</v>
      </c>
      <c r="D469" s="44">
        <v>182.75460000000001</v>
      </c>
      <c r="E469" s="44">
        <v>182.75460000000001</v>
      </c>
      <c r="F469" s="44">
        <v>182.75460000000001</v>
      </c>
      <c r="G469" s="44">
        <v>182.75460000000001</v>
      </c>
      <c r="H469" s="45">
        <v>182.75460000000001</v>
      </c>
    </row>
    <row r="470" spans="1:21" ht="14" hidden="1" thickBot="1" x14ac:dyDescent="0.2"/>
    <row r="471" spans="1:21" ht="18" hidden="1" x14ac:dyDescent="0.2">
      <c r="A471" s="284" t="s">
        <v>78</v>
      </c>
      <c r="B471" s="285"/>
      <c r="C471" s="285"/>
      <c r="D471" s="285"/>
      <c r="E471" s="285"/>
      <c r="F471" s="285"/>
      <c r="G471" s="285"/>
      <c r="H471" s="286"/>
    </row>
    <row r="472" spans="1:21" ht="18" hidden="1" x14ac:dyDescent="0.2">
      <c r="A472" s="287" t="s">
        <v>27</v>
      </c>
      <c r="B472" s="288"/>
      <c r="C472" s="288"/>
      <c r="D472" s="288"/>
      <c r="E472" s="288"/>
      <c r="F472" s="288"/>
      <c r="G472" s="288"/>
      <c r="H472" s="289"/>
    </row>
    <row r="473" spans="1:21" hidden="1" x14ac:dyDescent="0.15">
      <c r="A473" s="290" t="s">
        <v>0</v>
      </c>
      <c r="B473" s="291"/>
      <c r="C473" s="291"/>
      <c r="D473" s="291"/>
      <c r="E473" s="291"/>
      <c r="F473" s="291"/>
      <c r="G473" s="291"/>
      <c r="H473" s="32"/>
    </row>
    <row r="474" spans="1:21" hidden="1" x14ac:dyDescent="0.15">
      <c r="A474" s="35" t="s">
        <v>4</v>
      </c>
      <c r="B474" s="20" t="s">
        <v>4</v>
      </c>
      <c r="C474" s="29" t="s">
        <v>79</v>
      </c>
      <c r="D474" s="29" t="s">
        <v>80</v>
      </c>
      <c r="E474" s="29" t="s">
        <v>81</v>
      </c>
      <c r="F474" s="29" t="s">
        <v>82</v>
      </c>
      <c r="G474" s="29" t="s">
        <v>83</v>
      </c>
      <c r="H474" s="32" t="s">
        <v>84</v>
      </c>
    </row>
    <row r="475" spans="1:21" ht="14" hidden="1" x14ac:dyDescent="0.15">
      <c r="A475" s="35">
        <v>18</v>
      </c>
      <c r="B475" s="36" t="s">
        <v>157</v>
      </c>
      <c r="C475" s="114">
        <v>4158</v>
      </c>
      <c r="D475" s="114">
        <v>3509</v>
      </c>
      <c r="E475" s="114">
        <v>2648</v>
      </c>
      <c r="F475" s="114">
        <v>2143</v>
      </c>
      <c r="G475" s="114">
        <v>1803</v>
      </c>
      <c r="H475" s="114">
        <v>1367</v>
      </c>
      <c r="I475" s="25">
        <v>2069</v>
      </c>
      <c r="J475" s="26">
        <v>1747</v>
      </c>
      <c r="K475" s="26">
        <v>1318</v>
      </c>
      <c r="L475" s="26">
        <v>1084</v>
      </c>
      <c r="M475" s="26">
        <v>929</v>
      </c>
      <c r="N475" s="26">
        <v>705</v>
      </c>
      <c r="O475" s="38"/>
      <c r="P475" s="38" t="b">
        <v>1</v>
      </c>
      <c r="Q475" s="38" t="b">
        <v>1</v>
      </c>
      <c r="R475" s="38" t="b">
        <v>1</v>
      </c>
      <c r="S475" s="38" t="b">
        <v>1</v>
      </c>
      <c r="T475" s="33" t="b">
        <v>1</v>
      </c>
      <c r="U475" s="33" t="b">
        <v>1</v>
      </c>
    </row>
    <row r="476" spans="1:21" ht="14" hidden="1" x14ac:dyDescent="0.15">
      <c r="A476" s="35">
        <v>25</v>
      </c>
      <c r="B476" s="36" t="s">
        <v>5</v>
      </c>
      <c r="C476" s="114">
        <v>4610</v>
      </c>
      <c r="D476" s="114">
        <v>3875</v>
      </c>
      <c r="E476" s="114">
        <v>2998</v>
      </c>
      <c r="F476" s="114">
        <v>2387</v>
      </c>
      <c r="G476" s="114">
        <v>2014</v>
      </c>
      <c r="H476" s="114">
        <v>1525</v>
      </c>
      <c r="I476" s="25">
        <v>2294</v>
      </c>
      <c r="J476" s="26">
        <v>1929</v>
      </c>
      <c r="K476" s="26">
        <v>1493</v>
      </c>
      <c r="L476" s="26">
        <v>1208</v>
      </c>
      <c r="M476" s="26">
        <v>1037</v>
      </c>
      <c r="N476" s="26">
        <v>785</v>
      </c>
      <c r="O476" s="38"/>
      <c r="P476" s="38" t="b">
        <v>1</v>
      </c>
      <c r="Q476" s="38" t="b">
        <v>1</v>
      </c>
      <c r="R476" s="38" t="b">
        <v>1</v>
      </c>
      <c r="S476" s="38" t="b">
        <v>1</v>
      </c>
      <c r="T476" s="33" t="b">
        <v>1</v>
      </c>
      <c r="U476" s="33" t="b">
        <v>1</v>
      </c>
    </row>
    <row r="477" spans="1:21" ht="14" hidden="1" x14ac:dyDescent="0.15">
      <c r="A477" s="35">
        <v>30</v>
      </c>
      <c r="B477" s="36" t="s">
        <v>6</v>
      </c>
      <c r="C477" s="114">
        <v>5320</v>
      </c>
      <c r="D477" s="114">
        <v>4434</v>
      </c>
      <c r="E477" s="114">
        <v>3555</v>
      </c>
      <c r="F477" s="114">
        <v>2768</v>
      </c>
      <c r="G477" s="114">
        <v>2331</v>
      </c>
      <c r="H477" s="114">
        <v>1758</v>
      </c>
      <c r="I477" s="25">
        <v>2649</v>
      </c>
      <c r="J477" s="26">
        <v>2207</v>
      </c>
      <c r="K477" s="26">
        <v>1769</v>
      </c>
      <c r="L477" s="26">
        <v>1402</v>
      </c>
      <c r="M477" s="26">
        <v>1201</v>
      </c>
      <c r="N477" s="26">
        <v>906</v>
      </c>
      <c r="O477" s="38"/>
      <c r="P477" s="38" t="b">
        <v>1</v>
      </c>
      <c r="Q477" s="38" t="b">
        <v>1</v>
      </c>
      <c r="R477" s="38" t="b">
        <v>1</v>
      </c>
      <c r="S477" s="38" t="b">
        <v>1</v>
      </c>
      <c r="T477" s="33" t="b">
        <v>1</v>
      </c>
      <c r="U477" s="33" t="b">
        <v>1</v>
      </c>
    </row>
    <row r="478" spans="1:21" ht="14" hidden="1" x14ac:dyDescent="0.15">
      <c r="A478" s="35">
        <v>35</v>
      </c>
      <c r="B478" s="36" t="s">
        <v>7</v>
      </c>
      <c r="C478" s="114">
        <v>5892</v>
      </c>
      <c r="D478" s="114">
        <v>4886</v>
      </c>
      <c r="E478" s="114">
        <v>3999</v>
      </c>
      <c r="F478" s="114">
        <v>3077</v>
      </c>
      <c r="G478" s="114">
        <v>2590</v>
      </c>
      <c r="H478" s="114">
        <v>1954</v>
      </c>
      <c r="I478" s="25">
        <v>2933</v>
      </c>
      <c r="J478" s="26">
        <v>2433</v>
      </c>
      <c r="K478" s="26">
        <v>1990</v>
      </c>
      <c r="L478" s="26">
        <v>1558</v>
      </c>
      <c r="M478" s="26">
        <v>1335</v>
      </c>
      <c r="N478" s="26">
        <v>1007</v>
      </c>
      <c r="O478" s="38"/>
      <c r="P478" s="38" t="b">
        <v>1</v>
      </c>
      <c r="Q478" s="38" t="b">
        <v>1</v>
      </c>
      <c r="R478" s="38" t="b">
        <v>1</v>
      </c>
      <c r="S478" s="38" t="b">
        <v>1</v>
      </c>
      <c r="T478" s="33" t="b">
        <v>1</v>
      </c>
      <c r="U478" s="33" t="b">
        <v>1</v>
      </c>
    </row>
    <row r="479" spans="1:21" ht="14" hidden="1" x14ac:dyDescent="0.15">
      <c r="A479" s="35">
        <v>40</v>
      </c>
      <c r="B479" s="36" t="s">
        <v>8</v>
      </c>
      <c r="C479" s="114">
        <v>6640</v>
      </c>
      <c r="D479" s="114">
        <v>5477</v>
      </c>
      <c r="E479" s="114">
        <v>4584</v>
      </c>
      <c r="F479" s="114">
        <v>3477</v>
      </c>
      <c r="G479" s="114">
        <v>2929</v>
      </c>
      <c r="H479" s="114">
        <v>2208</v>
      </c>
      <c r="I479" s="25">
        <v>3306</v>
      </c>
      <c r="J479" s="26">
        <v>2727</v>
      </c>
      <c r="K479" s="26">
        <v>2281</v>
      </c>
      <c r="L479" s="26">
        <v>1761</v>
      </c>
      <c r="M479" s="26">
        <v>1510</v>
      </c>
      <c r="N479" s="26">
        <v>1137</v>
      </c>
      <c r="O479" s="38"/>
      <c r="P479" s="38" t="b">
        <v>1</v>
      </c>
      <c r="Q479" s="38" t="b">
        <v>1</v>
      </c>
      <c r="R479" s="38" t="b">
        <v>1</v>
      </c>
      <c r="S479" s="38" t="b">
        <v>1</v>
      </c>
      <c r="T479" s="33" t="b">
        <v>1</v>
      </c>
      <c r="U479" s="33" t="b">
        <v>1</v>
      </c>
    </row>
    <row r="480" spans="1:21" ht="14" hidden="1" x14ac:dyDescent="0.15">
      <c r="A480" s="35">
        <v>45</v>
      </c>
      <c r="B480" s="36" t="s">
        <v>9</v>
      </c>
      <c r="C480" s="114">
        <v>7701</v>
      </c>
      <c r="D480" s="114">
        <v>6307</v>
      </c>
      <c r="E480" s="114">
        <v>5400</v>
      </c>
      <c r="F480" s="114">
        <v>4045</v>
      </c>
      <c r="G480" s="114">
        <v>3406</v>
      </c>
      <c r="H480" s="114">
        <v>2561</v>
      </c>
      <c r="I480" s="25">
        <v>3833</v>
      </c>
      <c r="J480" s="26">
        <v>3140</v>
      </c>
      <c r="K480" s="26">
        <v>2687</v>
      </c>
      <c r="L480" s="26">
        <v>2049</v>
      </c>
      <c r="M480" s="26">
        <v>1756</v>
      </c>
      <c r="N480" s="26">
        <v>1319</v>
      </c>
      <c r="O480" s="38"/>
      <c r="P480" s="38" t="b">
        <v>1</v>
      </c>
      <c r="Q480" s="38" t="b">
        <v>1</v>
      </c>
      <c r="R480" s="38" t="b">
        <v>1</v>
      </c>
      <c r="S480" s="38" t="b">
        <v>1</v>
      </c>
      <c r="T480" s="33" t="b">
        <v>1</v>
      </c>
      <c r="U480" s="33" t="b">
        <v>1</v>
      </c>
    </row>
    <row r="481" spans="1:21" ht="14" hidden="1" x14ac:dyDescent="0.15">
      <c r="A481" s="35">
        <v>50</v>
      </c>
      <c r="B481" s="36" t="s">
        <v>10</v>
      </c>
      <c r="C481" s="114">
        <v>8413</v>
      </c>
      <c r="D481" s="114">
        <v>6878</v>
      </c>
      <c r="E481" s="114">
        <v>5956</v>
      </c>
      <c r="F481" s="114">
        <v>4439</v>
      </c>
      <c r="G481" s="114">
        <v>3737</v>
      </c>
      <c r="H481" s="114">
        <v>2800</v>
      </c>
      <c r="I481" s="25">
        <v>4189</v>
      </c>
      <c r="J481" s="26">
        <v>3425</v>
      </c>
      <c r="K481" s="26">
        <v>2966</v>
      </c>
      <c r="L481" s="26">
        <v>2248</v>
      </c>
      <c r="M481" s="26">
        <v>1926</v>
      </c>
      <c r="N481" s="26">
        <v>1443</v>
      </c>
      <c r="O481" s="38"/>
      <c r="P481" s="38" t="b">
        <v>1</v>
      </c>
      <c r="Q481" s="38" t="b">
        <v>1</v>
      </c>
      <c r="R481" s="38" t="b">
        <v>1</v>
      </c>
      <c r="S481" s="38" t="b">
        <v>1</v>
      </c>
      <c r="T481" s="33" t="b">
        <v>1</v>
      </c>
      <c r="U481" s="33" t="b">
        <v>1</v>
      </c>
    </row>
    <row r="482" spans="1:21" ht="14" hidden="1" x14ac:dyDescent="0.15">
      <c r="A482" s="35">
        <v>55</v>
      </c>
      <c r="B482" s="36" t="s">
        <v>11</v>
      </c>
      <c r="C482" s="114">
        <v>9937</v>
      </c>
      <c r="D482" s="114">
        <v>8086</v>
      </c>
      <c r="E482" s="114">
        <v>7145</v>
      </c>
      <c r="F482" s="114">
        <v>5258</v>
      </c>
      <c r="G482" s="114">
        <v>4426</v>
      </c>
      <c r="H482" s="114">
        <v>3315</v>
      </c>
      <c r="I482" s="25">
        <v>4948</v>
      </c>
      <c r="J482" s="26">
        <v>4026</v>
      </c>
      <c r="K482" s="26">
        <v>3557</v>
      </c>
      <c r="L482" s="26">
        <v>2664</v>
      </c>
      <c r="M482" s="26">
        <v>2281</v>
      </c>
      <c r="N482" s="26">
        <v>1708</v>
      </c>
      <c r="O482" s="38"/>
      <c r="P482" s="38" t="b">
        <v>1</v>
      </c>
      <c r="Q482" s="38" t="b">
        <v>1</v>
      </c>
      <c r="R482" s="38" t="b">
        <v>1</v>
      </c>
      <c r="S482" s="38" t="b">
        <v>1</v>
      </c>
      <c r="T482" s="33" t="b">
        <v>1</v>
      </c>
      <c r="U482" s="33" t="b">
        <v>1</v>
      </c>
    </row>
    <row r="483" spans="1:21" ht="14" hidden="1" x14ac:dyDescent="0.15">
      <c r="A483" s="35">
        <v>60</v>
      </c>
      <c r="B483" s="36"/>
      <c r="C483" s="114">
        <v>10473</v>
      </c>
      <c r="D483" s="114">
        <v>8464</v>
      </c>
      <c r="E483" s="114">
        <v>7638</v>
      </c>
      <c r="F483" s="114">
        <v>5574</v>
      </c>
      <c r="G483" s="114">
        <v>4678</v>
      </c>
      <c r="H483" s="114">
        <v>3503</v>
      </c>
      <c r="I483" s="25">
        <v>5215</v>
      </c>
      <c r="J483" s="26">
        <v>4214</v>
      </c>
      <c r="K483" s="26">
        <v>3803</v>
      </c>
      <c r="L483" s="26">
        <v>2823</v>
      </c>
      <c r="M483" s="26">
        <v>2412</v>
      </c>
      <c r="N483" s="26">
        <v>1806</v>
      </c>
      <c r="O483" s="38"/>
      <c r="P483" s="38" t="b">
        <v>1</v>
      </c>
      <c r="Q483" s="38" t="b">
        <v>1</v>
      </c>
      <c r="R483" s="38" t="b">
        <v>1</v>
      </c>
      <c r="S483" s="38" t="b">
        <v>1</v>
      </c>
      <c r="T483" s="33" t="b">
        <v>1</v>
      </c>
      <c r="U483" s="33" t="b">
        <v>1</v>
      </c>
    </row>
    <row r="484" spans="1:21" ht="14" hidden="1" x14ac:dyDescent="0.15">
      <c r="A484" s="35">
        <v>61</v>
      </c>
      <c r="B484" s="36"/>
      <c r="C484" s="114">
        <v>11787</v>
      </c>
      <c r="D484" s="114">
        <v>9524</v>
      </c>
      <c r="E484" s="114">
        <v>8619</v>
      </c>
      <c r="F484" s="114">
        <v>6267</v>
      </c>
      <c r="G484" s="114">
        <v>5269</v>
      </c>
      <c r="H484" s="114">
        <v>3946</v>
      </c>
      <c r="I484" s="25">
        <v>5869</v>
      </c>
      <c r="J484" s="26">
        <v>4742</v>
      </c>
      <c r="K484" s="26">
        <v>4291</v>
      </c>
      <c r="L484" s="26">
        <v>3175</v>
      </c>
      <c r="M484" s="26">
        <v>2717</v>
      </c>
      <c r="N484" s="26">
        <v>2034</v>
      </c>
      <c r="O484" s="38"/>
      <c r="P484" s="38" t="b">
        <v>1</v>
      </c>
      <c r="Q484" s="38" t="b">
        <v>1</v>
      </c>
      <c r="R484" s="38" t="b">
        <v>1</v>
      </c>
      <c r="S484" s="38" t="b">
        <v>1</v>
      </c>
      <c r="T484" s="33" t="b">
        <v>1</v>
      </c>
      <c r="U484" s="33" t="b">
        <v>1</v>
      </c>
    </row>
    <row r="485" spans="1:21" ht="14" hidden="1" x14ac:dyDescent="0.15">
      <c r="A485" s="35">
        <v>62</v>
      </c>
      <c r="B485" s="36"/>
      <c r="C485" s="114">
        <v>13106</v>
      </c>
      <c r="D485" s="114">
        <v>10585</v>
      </c>
      <c r="E485" s="114">
        <v>9601</v>
      </c>
      <c r="F485" s="114">
        <v>6972</v>
      </c>
      <c r="G485" s="114">
        <v>5864</v>
      </c>
      <c r="H485" s="114">
        <v>4390</v>
      </c>
      <c r="I485" s="25">
        <v>6526</v>
      </c>
      <c r="J485" s="26">
        <v>5270</v>
      </c>
      <c r="K485" s="26">
        <v>4781</v>
      </c>
      <c r="L485" s="26">
        <v>3532</v>
      </c>
      <c r="M485" s="26">
        <v>3023</v>
      </c>
      <c r="N485" s="26">
        <v>2263</v>
      </c>
      <c r="O485" s="38"/>
      <c r="P485" s="38" t="b">
        <v>1</v>
      </c>
      <c r="Q485" s="38" t="b">
        <v>1</v>
      </c>
      <c r="R485" s="38" t="b">
        <v>1</v>
      </c>
      <c r="S485" s="38" t="b">
        <v>1</v>
      </c>
      <c r="T485" s="33" t="b">
        <v>1</v>
      </c>
      <c r="U485" s="33" t="b">
        <v>1</v>
      </c>
    </row>
    <row r="486" spans="1:21" ht="14" hidden="1" x14ac:dyDescent="0.15">
      <c r="A486" s="35">
        <v>63</v>
      </c>
      <c r="B486" s="36"/>
      <c r="C486" s="114">
        <v>14422</v>
      </c>
      <c r="D486" s="114">
        <v>11653</v>
      </c>
      <c r="E486" s="114">
        <v>10576</v>
      </c>
      <c r="F486" s="114">
        <v>7670</v>
      </c>
      <c r="G486" s="114">
        <v>6452</v>
      </c>
      <c r="H486" s="114">
        <v>4828</v>
      </c>
      <c r="I486" s="25">
        <v>7181</v>
      </c>
      <c r="J486" s="26">
        <v>5802</v>
      </c>
      <c r="K486" s="26">
        <v>5267</v>
      </c>
      <c r="L486" s="26">
        <v>3886</v>
      </c>
      <c r="M486" s="26">
        <v>3327</v>
      </c>
      <c r="N486" s="26">
        <v>2490</v>
      </c>
      <c r="O486" s="38"/>
      <c r="P486" s="38" t="b">
        <v>1</v>
      </c>
      <c r="Q486" s="38" t="b">
        <v>1</v>
      </c>
      <c r="R486" s="38" t="b">
        <v>1</v>
      </c>
      <c r="S486" s="38" t="b">
        <v>1</v>
      </c>
      <c r="T486" s="33" t="b">
        <v>1</v>
      </c>
      <c r="U486" s="33" t="b">
        <v>1</v>
      </c>
    </row>
    <row r="487" spans="1:21" ht="14" hidden="1" x14ac:dyDescent="0.15">
      <c r="A487" s="35">
        <v>64</v>
      </c>
      <c r="B487" s="36"/>
      <c r="C487" s="114">
        <v>15737</v>
      </c>
      <c r="D487" s="114">
        <v>12713</v>
      </c>
      <c r="E487" s="114">
        <v>11554</v>
      </c>
      <c r="F487" s="114">
        <v>8374</v>
      </c>
      <c r="G487" s="114">
        <v>7045</v>
      </c>
      <c r="H487" s="114">
        <v>5275</v>
      </c>
      <c r="I487" s="25">
        <v>7836</v>
      </c>
      <c r="J487" s="26">
        <v>6331</v>
      </c>
      <c r="K487" s="26">
        <v>5754</v>
      </c>
      <c r="L487" s="26">
        <v>4243</v>
      </c>
      <c r="M487" s="26">
        <v>3632</v>
      </c>
      <c r="N487" s="26">
        <v>2719</v>
      </c>
      <c r="O487" s="38"/>
      <c r="P487" s="38" t="b">
        <v>1</v>
      </c>
      <c r="Q487" s="38" t="b">
        <v>1</v>
      </c>
      <c r="R487" s="38" t="b">
        <v>1</v>
      </c>
      <c r="S487" s="38" t="b">
        <v>1</v>
      </c>
      <c r="T487" s="33" t="b">
        <v>1</v>
      </c>
      <c r="U487" s="33" t="b">
        <v>1</v>
      </c>
    </row>
    <row r="488" spans="1:21" ht="14" hidden="1" x14ac:dyDescent="0.15">
      <c r="A488" s="35">
        <v>65</v>
      </c>
      <c r="B488" s="36"/>
      <c r="C488" s="114">
        <v>15799</v>
      </c>
      <c r="D488" s="114">
        <v>12728</v>
      </c>
      <c r="E488" s="114">
        <v>11668</v>
      </c>
      <c r="F488" s="114">
        <v>8419</v>
      </c>
      <c r="G488" s="114">
        <v>7081</v>
      </c>
      <c r="H488" s="114">
        <v>5300</v>
      </c>
      <c r="I488" s="25">
        <v>7867</v>
      </c>
      <c r="J488" s="26">
        <v>6338</v>
      </c>
      <c r="K488" s="26">
        <v>5809</v>
      </c>
      <c r="L488" s="26">
        <v>4266</v>
      </c>
      <c r="M488" s="26">
        <v>3652</v>
      </c>
      <c r="N488" s="26">
        <v>2732</v>
      </c>
      <c r="O488" s="38"/>
      <c r="P488" s="38" t="b">
        <v>1</v>
      </c>
      <c r="Q488" s="38" t="b">
        <v>1</v>
      </c>
      <c r="R488" s="38" t="b">
        <v>1</v>
      </c>
      <c r="S488" s="38" t="b">
        <v>1</v>
      </c>
      <c r="T488" s="33" t="b">
        <v>1</v>
      </c>
      <c r="U488" s="33" t="b">
        <v>1</v>
      </c>
    </row>
    <row r="489" spans="1:21" ht="14" hidden="1" x14ac:dyDescent="0.15">
      <c r="A489" s="35">
        <v>66</v>
      </c>
      <c r="B489" s="36"/>
      <c r="C489" s="114">
        <v>15863</v>
      </c>
      <c r="D489" s="114">
        <v>12738</v>
      </c>
      <c r="E489" s="114">
        <v>11779</v>
      </c>
      <c r="F489" s="114">
        <v>8468</v>
      </c>
      <c r="G489" s="114">
        <v>7116</v>
      </c>
      <c r="H489" s="114">
        <v>5314</v>
      </c>
      <c r="I489" s="25">
        <v>7899</v>
      </c>
      <c r="J489" s="26">
        <v>6343</v>
      </c>
      <c r="K489" s="26">
        <v>5865</v>
      </c>
      <c r="L489" s="26">
        <v>4290</v>
      </c>
      <c r="M489" s="26">
        <v>3669</v>
      </c>
      <c r="N489" s="26">
        <v>2739</v>
      </c>
      <c r="O489" s="38"/>
      <c r="P489" s="38" t="b">
        <v>1</v>
      </c>
      <c r="Q489" s="38" t="b">
        <v>1</v>
      </c>
      <c r="R489" s="38" t="b">
        <v>1</v>
      </c>
      <c r="S489" s="38" t="b">
        <v>1</v>
      </c>
      <c r="T489" s="33" t="b">
        <v>1</v>
      </c>
      <c r="U489" s="33" t="b">
        <v>1</v>
      </c>
    </row>
    <row r="490" spans="1:21" ht="14" hidden="1" x14ac:dyDescent="0.15">
      <c r="A490" s="35">
        <v>67</v>
      </c>
      <c r="B490" s="36"/>
      <c r="C490" s="114">
        <v>17627</v>
      </c>
      <c r="D490" s="114">
        <v>14161</v>
      </c>
      <c r="E490" s="114">
        <v>13112</v>
      </c>
      <c r="F490" s="114">
        <v>9415</v>
      </c>
      <c r="G490" s="114">
        <v>7910</v>
      </c>
      <c r="H490" s="114">
        <v>5907</v>
      </c>
      <c r="I490" s="25">
        <v>8778</v>
      </c>
      <c r="J490" s="26">
        <v>7052</v>
      </c>
      <c r="K490" s="26">
        <v>6530</v>
      </c>
      <c r="L490" s="26">
        <v>4770</v>
      </c>
      <c r="M490" s="26">
        <v>4079</v>
      </c>
      <c r="N490" s="26">
        <v>3046</v>
      </c>
      <c r="O490" s="38"/>
      <c r="P490" s="38" t="b">
        <v>1</v>
      </c>
      <c r="Q490" s="38" t="b">
        <v>1</v>
      </c>
      <c r="R490" s="38" t="b">
        <v>1</v>
      </c>
      <c r="S490" s="38" t="b">
        <v>1</v>
      </c>
      <c r="T490" s="33" t="b">
        <v>1</v>
      </c>
      <c r="U490" s="33" t="b">
        <v>1</v>
      </c>
    </row>
    <row r="491" spans="1:21" ht="14" hidden="1" x14ac:dyDescent="0.15">
      <c r="A491" s="35">
        <v>68</v>
      </c>
      <c r="B491" s="36"/>
      <c r="C491" s="114">
        <v>19390</v>
      </c>
      <c r="D491" s="114">
        <v>15584</v>
      </c>
      <c r="E491" s="114">
        <v>14438</v>
      </c>
      <c r="F491" s="114">
        <v>10362</v>
      </c>
      <c r="G491" s="114">
        <v>8703</v>
      </c>
      <c r="H491" s="114">
        <v>6500</v>
      </c>
      <c r="I491" s="25">
        <v>9656</v>
      </c>
      <c r="J491" s="26">
        <v>7759</v>
      </c>
      <c r="K491" s="26">
        <v>7190</v>
      </c>
      <c r="L491" s="26">
        <v>5250</v>
      </c>
      <c r="M491" s="26">
        <v>4488</v>
      </c>
      <c r="N491" s="26">
        <v>3351</v>
      </c>
      <c r="O491" s="38"/>
      <c r="P491" s="38" t="b">
        <v>1</v>
      </c>
      <c r="Q491" s="38" t="b">
        <v>1</v>
      </c>
      <c r="R491" s="38" t="b">
        <v>1</v>
      </c>
      <c r="S491" s="38" t="b">
        <v>1</v>
      </c>
      <c r="T491" s="33" t="b">
        <v>1</v>
      </c>
      <c r="U491" s="33" t="b">
        <v>1</v>
      </c>
    </row>
    <row r="492" spans="1:21" ht="14" hidden="1" x14ac:dyDescent="0.15">
      <c r="A492" s="35">
        <v>69</v>
      </c>
      <c r="B492" s="36"/>
      <c r="C492" s="114">
        <v>20277</v>
      </c>
      <c r="D492" s="114">
        <v>16288</v>
      </c>
      <c r="E492" s="114">
        <v>15106</v>
      </c>
      <c r="F492" s="114">
        <v>10836</v>
      </c>
      <c r="G492" s="114">
        <v>9102</v>
      </c>
      <c r="H492" s="114">
        <v>6800</v>
      </c>
      <c r="I492" s="25">
        <v>10097</v>
      </c>
      <c r="J492" s="26">
        <v>8111</v>
      </c>
      <c r="K492" s="26">
        <v>7522</v>
      </c>
      <c r="L492" s="26">
        <v>5490</v>
      </c>
      <c r="M492" s="26">
        <v>4694</v>
      </c>
      <c r="N492" s="26">
        <v>3506</v>
      </c>
      <c r="O492" s="38"/>
      <c r="P492" s="38" t="b">
        <v>1</v>
      </c>
      <c r="Q492" s="38" t="b">
        <v>1</v>
      </c>
      <c r="R492" s="38" t="b">
        <v>1</v>
      </c>
      <c r="S492" s="38" t="b">
        <v>1</v>
      </c>
      <c r="T492" s="33" t="b">
        <v>1</v>
      </c>
      <c r="U492" s="33" t="b">
        <v>1</v>
      </c>
    </row>
    <row r="493" spans="1:21" ht="14" hidden="1" x14ac:dyDescent="0.15">
      <c r="A493" s="35">
        <v>70</v>
      </c>
      <c r="B493" s="36"/>
      <c r="C493" s="114">
        <v>20419</v>
      </c>
      <c r="D493" s="114">
        <v>16324</v>
      </c>
      <c r="E493" s="114">
        <v>15355</v>
      </c>
      <c r="F493" s="114">
        <v>10947</v>
      </c>
      <c r="G493" s="114">
        <v>9188</v>
      </c>
      <c r="H493" s="114">
        <v>6834</v>
      </c>
      <c r="I493" s="25">
        <v>10168</v>
      </c>
      <c r="J493" s="26">
        <v>8129</v>
      </c>
      <c r="K493" s="26">
        <v>7646</v>
      </c>
      <c r="L493" s="26">
        <v>5546</v>
      </c>
      <c r="M493" s="26">
        <v>4739</v>
      </c>
      <c r="N493" s="26">
        <v>3524</v>
      </c>
      <c r="O493" s="38"/>
      <c r="P493" s="38" t="b">
        <v>1</v>
      </c>
      <c r="Q493" s="38" t="b">
        <v>1</v>
      </c>
      <c r="R493" s="38" t="b">
        <v>1</v>
      </c>
      <c r="S493" s="38" t="b">
        <v>1</v>
      </c>
      <c r="T493" s="33" t="b">
        <v>1</v>
      </c>
      <c r="U493" s="33" t="b">
        <v>1</v>
      </c>
    </row>
    <row r="494" spans="1:21" ht="14" hidden="1" x14ac:dyDescent="0.15">
      <c r="A494" s="35">
        <v>71</v>
      </c>
      <c r="B494" s="36"/>
      <c r="C494" s="114">
        <v>22975</v>
      </c>
      <c r="D494" s="114">
        <v>18360</v>
      </c>
      <c r="E494" s="114">
        <v>17300</v>
      </c>
      <c r="F494" s="114">
        <v>12318</v>
      </c>
      <c r="G494" s="114">
        <v>10341</v>
      </c>
      <c r="H494" s="114">
        <v>7684</v>
      </c>
      <c r="I494" s="25">
        <v>11442</v>
      </c>
      <c r="J494" s="26">
        <v>9143</v>
      </c>
      <c r="K494" s="26">
        <v>8615</v>
      </c>
      <c r="L494" s="26">
        <v>6241</v>
      </c>
      <c r="M494" s="26">
        <v>5332</v>
      </c>
      <c r="N494" s="26">
        <v>3963</v>
      </c>
      <c r="O494" s="38"/>
      <c r="P494" s="38" t="b">
        <v>1</v>
      </c>
      <c r="Q494" s="38" t="b">
        <v>1</v>
      </c>
      <c r="R494" s="38" t="b">
        <v>1</v>
      </c>
      <c r="S494" s="38" t="b">
        <v>1</v>
      </c>
      <c r="T494" s="33" t="b">
        <v>1</v>
      </c>
      <c r="U494" s="33" t="b">
        <v>1</v>
      </c>
    </row>
    <row r="495" spans="1:21" ht="14" hidden="1" x14ac:dyDescent="0.15">
      <c r="A495" s="35">
        <v>72</v>
      </c>
      <c r="B495" s="36"/>
      <c r="C495" s="114">
        <v>25531</v>
      </c>
      <c r="D495" s="114">
        <v>20407</v>
      </c>
      <c r="E495" s="114">
        <v>19251</v>
      </c>
      <c r="F495" s="114">
        <v>13691</v>
      </c>
      <c r="G495" s="114">
        <v>11494</v>
      </c>
      <c r="H495" s="114">
        <v>8546</v>
      </c>
      <c r="I495" s="25">
        <v>12714</v>
      </c>
      <c r="J495" s="26">
        <v>10163</v>
      </c>
      <c r="K495" s="26">
        <v>9586</v>
      </c>
      <c r="L495" s="26">
        <v>6937</v>
      </c>
      <c r="M495" s="26">
        <v>5928</v>
      </c>
      <c r="N495" s="26">
        <v>4407</v>
      </c>
      <c r="O495" s="38"/>
      <c r="P495" s="38" t="b">
        <v>1</v>
      </c>
      <c r="Q495" s="38" t="b">
        <v>1</v>
      </c>
      <c r="R495" s="38" t="b">
        <v>1</v>
      </c>
      <c r="S495" s="38" t="b">
        <v>1</v>
      </c>
      <c r="T495" s="33" t="b">
        <v>1</v>
      </c>
      <c r="U495" s="33" t="b">
        <v>1</v>
      </c>
    </row>
    <row r="496" spans="1:21" ht="14" hidden="1" x14ac:dyDescent="0.15">
      <c r="A496" s="35">
        <v>73</v>
      </c>
      <c r="B496" s="36"/>
      <c r="C496" s="114">
        <v>28092</v>
      </c>
      <c r="D496" s="114">
        <v>22456</v>
      </c>
      <c r="E496" s="114">
        <v>21189</v>
      </c>
      <c r="F496" s="114">
        <v>15058</v>
      </c>
      <c r="G496" s="114">
        <v>12648</v>
      </c>
      <c r="H496" s="114">
        <v>9405</v>
      </c>
      <c r="I496" s="25">
        <v>13990</v>
      </c>
      <c r="J496" s="26">
        <v>11182</v>
      </c>
      <c r="K496" s="26">
        <v>10552</v>
      </c>
      <c r="L496" s="26">
        <v>7631</v>
      </c>
      <c r="M496" s="26">
        <v>6522</v>
      </c>
      <c r="N496" s="26">
        <v>4850</v>
      </c>
      <c r="O496" s="38"/>
      <c r="P496" s="38" t="b">
        <v>1</v>
      </c>
      <c r="Q496" s="38" t="b">
        <v>1</v>
      </c>
      <c r="R496" s="38" t="b">
        <v>1</v>
      </c>
      <c r="S496" s="38" t="b">
        <v>1</v>
      </c>
      <c r="T496" s="33" t="b">
        <v>1</v>
      </c>
      <c r="U496" s="33" t="b">
        <v>1</v>
      </c>
    </row>
    <row r="497" spans="1:21" ht="14" hidden="1" x14ac:dyDescent="0.15">
      <c r="A497" s="35">
        <v>74</v>
      </c>
      <c r="B497" s="36"/>
      <c r="C497" s="114">
        <v>30647</v>
      </c>
      <c r="D497" s="114">
        <v>24501</v>
      </c>
      <c r="E497" s="114">
        <v>23138</v>
      </c>
      <c r="F497" s="114">
        <v>16435</v>
      </c>
      <c r="G497" s="114">
        <v>13804</v>
      </c>
      <c r="H497" s="114">
        <v>10262</v>
      </c>
      <c r="I497" s="25">
        <v>15262</v>
      </c>
      <c r="J497" s="26">
        <v>12201</v>
      </c>
      <c r="K497" s="26">
        <v>11522</v>
      </c>
      <c r="L497" s="26">
        <v>8328</v>
      </c>
      <c r="M497" s="26">
        <v>7119</v>
      </c>
      <c r="N497" s="26">
        <v>5293</v>
      </c>
      <c r="O497" s="38"/>
      <c r="P497" s="38" t="b">
        <v>1</v>
      </c>
      <c r="Q497" s="38" t="b">
        <v>1</v>
      </c>
      <c r="R497" s="38" t="b">
        <v>1</v>
      </c>
      <c r="S497" s="38" t="b">
        <v>1</v>
      </c>
      <c r="T497" s="33" t="b">
        <v>1</v>
      </c>
      <c r="U497" s="33" t="b">
        <v>1</v>
      </c>
    </row>
    <row r="498" spans="1:21" ht="14" hidden="1" x14ac:dyDescent="0.15">
      <c r="A498" s="35">
        <v>75</v>
      </c>
      <c r="B498" s="36" t="s">
        <v>12</v>
      </c>
      <c r="C498" s="114">
        <v>33478</v>
      </c>
      <c r="D498" s="114">
        <v>26697</v>
      </c>
      <c r="E498" s="114">
        <v>25388</v>
      </c>
      <c r="F498" s="114">
        <v>17969</v>
      </c>
      <c r="G498" s="114">
        <v>15091</v>
      </c>
      <c r="H498" s="114">
        <v>11213</v>
      </c>
      <c r="I498" s="25">
        <v>16672</v>
      </c>
      <c r="J498" s="26">
        <v>13294</v>
      </c>
      <c r="K498" s="26">
        <v>12643</v>
      </c>
      <c r="L498" s="26">
        <v>9106</v>
      </c>
      <c r="M498" s="26">
        <v>7783</v>
      </c>
      <c r="N498" s="26">
        <v>5782</v>
      </c>
      <c r="O498" s="38"/>
      <c r="P498" s="38" t="b">
        <v>1</v>
      </c>
      <c r="Q498" s="38" t="b">
        <v>1</v>
      </c>
      <c r="R498" s="38" t="b">
        <v>1</v>
      </c>
      <c r="S498" s="38" t="b">
        <v>1</v>
      </c>
      <c r="T498" s="33" t="b">
        <v>1</v>
      </c>
      <c r="U498" s="33" t="b">
        <v>1</v>
      </c>
    </row>
    <row r="499" spans="1:21" ht="14" hidden="1" x14ac:dyDescent="0.15">
      <c r="A499" s="35">
        <v>1</v>
      </c>
      <c r="B499" s="36" t="s">
        <v>13</v>
      </c>
      <c r="C499" s="114">
        <v>1882</v>
      </c>
      <c r="D499" s="114">
        <v>1689</v>
      </c>
      <c r="E499" s="114">
        <v>1014</v>
      </c>
      <c r="F499" s="114">
        <v>866</v>
      </c>
      <c r="G499" s="114">
        <v>724</v>
      </c>
      <c r="H499" s="114">
        <v>534</v>
      </c>
      <c r="I499" s="23">
        <v>937</v>
      </c>
      <c r="J499" s="24">
        <v>840</v>
      </c>
      <c r="K499" s="24">
        <v>504</v>
      </c>
      <c r="L499" s="24">
        <v>437</v>
      </c>
      <c r="M499" s="24">
        <v>372</v>
      </c>
      <c r="N499" s="24">
        <v>274</v>
      </c>
      <c r="O499" s="38"/>
      <c r="P499" s="38" t="b">
        <v>1</v>
      </c>
      <c r="Q499" s="38" t="b">
        <v>1</v>
      </c>
      <c r="R499" s="38" t="b">
        <v>1</v>
      </c>
      <c r="S499" s="38" t="b">
        <v>1</v>
      </c>
      <c r="T499" s="33" t="b">
        <v>1</v>
      </c>
      <c r="U499" s="33" t="b">
        <v>1</v>
      </c>
    </row>
    <row r="500" spans="1:21" ht="14" hidden="1" x14ac:dyDescent="0.15">
      <c r="A500" s="35">
        <v>2</v>
      </c>
      <c r="B500" s="36" t="s">
        <v>1</v>
      </c>
      <c r="C500" s="114">
        <v>3087</v>
      </c>
      <c r="D500" s="114">
        <v>2855</v>
      </c>
      <c r="E500" s="114">
        <v>1513</v>
      </c>
      <c r="F500" s="114">
        <v>1358</v>
      </c>
      <c r="G500" s="114">
        <v>1133</v>
      </c>
      <c r="H500" s="114">
        <v>851</v>
      </c>
      <c r="I500" s="25">
        <v>1537</v>
      </c>
      <c r="J500" s="26">
        <v>1420</v>
      </c>
      <c r="K500" s="26">
        <v>753</v>
      </c>
      <c r="L500" s="26">
        <v>686</v>
      </c>
      <c r="M500" s="26">
        <v>583</v>
      </c>
      <c r="N500" s="26">
        <v>437</v>
      </c>
      <c r="O500" s="38"/>
      <c r="P500" s="38" t="b">
        <v>1</v>
      </c>
      <c r="Q500" s="38" t="b">
        <v>1</v>
      </c>
      <c r="R500" s="38" t="b">
        <v>1</v>
      </c>
      <c r="S500" s="38" t="b">
        <v>1</v>
      </c>
      <c r="T500" s="33" t="b">
        <v>1</v>
      </c>
      <c r="U500" s="33" t="b">
        <v>1</v>
      </c>
    </row>
    <row r="501" spans="1:21" ht="14" hidden="1" x14ac:dyDescent="0.15">
      <c r="A501" s="35">
        <v>3</v>
      </c>
      <c r="B501" s="36" t="s">
        <v>14</v>
      </c>
      <c r="C501" s="114">
        <v>4513</v>
      </c>
      <c r="D501" s="114">
        <v>4187</v>
      </c>
      <c r="E501" s="114">
        <v>2175</v>
      </c>
      <c r="F501" s="114">
        <v>1967</v>
      </c>
      <c r="G501" s="114">
        <v>1648</v>
      </c>
      <c r="H501" s="114">
        <v>1224</v>
      </c>
      <c r="I501" s="25">
        <v>2246</v>
      </c>
      <c r="J501" s="26">
        <v>2084</v>
      </c>
      <c r="K501" s="26">
        <v>1082</v>
      </c>
      <c r="L501" s="26">
        <v>995</v>
      </c>
      <c r="M501" s="26">
        <v>849</v>
      </c>
      <c r="N501" s="26">
        <v>630</v>
      </c>
      <c r="O501" s="38"/>
      <c r="P501" s="38" t="b">
        <v>1</v>
      </c>
      <c r="Q501" s="38" t="b">
        <v>1</v>
      </c>
      <c r="R501" s="38" t="b">
        <v>1</v>
      </c>
      <c r="S501" s="38" t="b">
        <v>1</v>
      </c>
      <c r="T501" s="33" t="b">
        <v>1</v>
      </c>
      <c r="U501" s="33" t="b">
        <v>1</v>
      </c>
    </row>
    <row r="502" spans="1:21" hidden="1" x14ac:dyDescent="0.15">
      <c r="A502" s="35">
        <v>1</v>
      </c>
      <c r="B502" s="36" t="s">
        <v>3</v>
      </c>
      <c r="C502" s="39">
        <v>258.61500000000001</v>
      </c>
      <c r="D502" s="39">
        <v>258.61500000000001</v>
      </c>
      <c r="E502" s="39">
        <v>258.61500000000001</v>
      </c>
      <c r="F502" s="39">
        <v>258.61500000000001</v>
      </c>
      <c r="G502" s="39">
        <v>258.61500000000001</v>
      </c>
      <c r="H502" s="40">
        <v>258.61500000000001</v>
      </c>
      <c r="J502" s="38"/>
      <c r="K502" s="38"/>
      <c r="L502" s="38"/>
      <c r="M502" s="38"/>
      <c r="N502" s="38"/>
      <c r="O502" s="38"/>
    </row>
    <row r="503" spans="1:21" hidden="1" x14ac:dyDescent="0.15">
      <c r="A503" s="35">
        <v>1</v>
      </c>
      <c r="B503" s="36" t="s">
        <v>2</v>
      </c>
      <c r="C503" s="39">
        <v>344.82</v>
      </c>
      <c r="D503" s="39">
        <v>344.82</v>
      </c>
      <c r="E503" s="39">
        <v>344.82</v>
      </c>
      <c r="F503" s="39">
        <v>344.82</v>
      </c>
      <c r="G503" s="39">
        <v>344.82</v>
      </c>
      <c r="H503" s="40">
        <v>344.82</v>
      </c>
      <c r="J503" s="38"/>
      <c r="K503" s="38"/>
      <c r="L503" s="38"/>
      <c r="M503" s="38"/>
      <c r="N503" s="38"/>
      <c r="O503" s="38"/>
    </row>
    <row r="504" spans="1:21" hidden="1" x14ac:dyDescent="0.15">
      <c r="A504" s="35"/>
      <c r="H504" s="41"/>
    </row>
    <row r="505" spans="1:21" ht="18" hidden="1" x14ac:dyDescent="0.2">
      <c r="A505" s="287" t="s">
        <v>34</v>
      </c>
      <c r="B505" s="288"/>
      <c r="C505" s="288"/>
      <c r="D505" s="288"/>
      <c r="E505" s="288"/>
      <c r="F505" s="288"/>
      <c r="G505" s="288"/>
      <c r="H505" s="289"/>
    </row>
    <row r="506" spans="1:21" hidden="1" x14ac:dyDescent="0.15">
      <c r="A506" s="290" t="s">
        <v>0</v>
      </c>
      <c r="B506" s="291"/>
      <c r="C506" s="291"/>
      <c r="D506" s="291"/>
      <c r="E506" s="291"/>
      <c r="F506" s="291"/>
      <c r="G506" s="291"/>
      <c r="H506" s="32"/>
    </row>
    <row r="507" spans="1:21" hidden="1" x14ac:dyDescent="0.15">
      <c r="A507" s="35" t="s">
        <v>4</v>
      </c>
      <c r="B507" s="20" t="s">
        <v>4</v>
      </c>
      <c r="C507" s="29" t="s">
        <v>79</v>
      </c>
      <c r="D507" s="29" t="s">
        <v>80</v>
      </c>
      <c r="E507" s="29" t="s">
        <v>81</v>
      </c>
      <c r="F507" s="29" t="s">
        <v>82</v>
      </c>
      <c r="G507" s="29" t="s">
        <v>83</v>
      </c>
      <c r="H507" s="32" t="s">
        <v>84</v>
      </c>
    </row>
    <row r="508" spans="1:21" hidden="1" x14ac:dyDescent="0.15">
      <c r="A508" s="35">
        <v>18</v>
      </c>
      <c r="B508" s="36" t="s">
        <v>157</v>
      </c>
      <c r="C508" s="39">
        <f>C475*$L$2</f>
        <v>2203.7400000000002</v>
      </c>
      <c r="D508" s="39">
        <f t="shared" ref="D508:H508" si="41">D475*$L$2</f>
        <v>1859.77</v>
      </c>
      <c r="E508" s="39">
        <f t="shared" si="41"/>
        <v>1403.44</v>
      </c>
      <c r="F508" s="39">
        <f t="shared" si="41"/>
        <v>1135.79</v>
      </c>
      <c r="G508" s="39">
        <f t="shared" si="41"/>
        <v>955.59</v>
      </c>
      <c r="H508" s="39">
        <f t="shared" si="41"/>
        <v>724.51</v>
      </c>
      <c r="O508" s="38"/>
      <c r="P508" s="38"/>
      <c r="Q508" s="38"/>
      <c r="R508" s="38"/>
      <c r="S508" s="38"/>
    </row>
    <row r="509" spans="1:21" hidden="1" x14ac:dyDescent="0.15">
      <c r="A509" s="35">
        <v>25</v>
      </c>
      <c r="B509" s="36" t="s">
        <v>5</v>
      </c>
      <c r="C509" s="39">
        <f t="shared" ref="C509:H534" si="42">C476*$L$2</f>
        <v>2443.3000000000002</v>
      </c>
      <c r="D509" s="39">
        <f t="shared" si="42"/>
        <v>2053.75</v>
      </c>
      <c r="E509" s="39">
        <f t="shared" si="42"/>
        <v>1588.94</v>
      </c>
      <c r="F509" s="39">
        <f t="shared" si="42"/>
        <v>1265.1100000000001</v>
      </c>
      <c r="G509" s="39">
        <f t="shared" si="42"/>
        <v>1067.42</v>
      </c>
      <c r="H509" s="39">
        <f t="shared" si="42"/>
        <v>808.25</v>
      </c>
      <c r="O509" s="38"/>
      <c r="P509" s="38"/>
      <c r="Q509" s="38"/>
      <c r="R509" s="38"/>
      <c r="S509" s="38"/>
    </row>
    <row r="510" spans="1:21" hidden="1" x14ac:dyDescent="0.15">
      <c r="A510" s="35">
        <v>30</v>
      </c>
      <c r="B510" s="36" t="s">
        <v>6</v>
      </c>
      <c r="C510" s="39">
        <f t="shared" si="42"/>
        <v>2819.6000000000004</v>
      </c>
      <c r="D510" s="39">
        <f t="shared" si="42"/>
        <v>2350.02</v>
      </c>
      <c r="E510" s="39">
        <f t="shared" si="42"/>
        <v>1884.15</v>
      </c>
      <c r="F510" s="39">
        <f t="shared" si="42"/>
        <v>1467.04</v>
      </c>
      <c r="G510" s="39">
        <f t="shared" si="42"/>
        <v>1235.43</v>
      </c>
      <c r="H510" s="39">
        <f t="shared" si="42"/>
        <v>931.74</v>
      </c>
      <c r="O510" s="38"/>
      <c r="P510" s="38"/>
      <c r="Q510" s="38"/>
      <c r="R510" s="38"/>
      <c r="S510" s="38"/>
    </row>
    <row r="511" spans="1:21" hidden="1" x14ac:dyDescent="0.15">
      <c r="A511" s="35">
        <v>35</v>
      </c>
      <c r="B511" s="36" t="s">
        <v>7</v>
      </c>
      <c r="C511" s="39">
        <f t="shared" si="42"/>
        <v>3122.76</v>
      </c>
      <c r="D511" s="39">
        <f t="shared" si="42"/>
        <v>2589.58</v>
      </c>
      <c r="E511" s="39">
        <f t="shared" si="42"/>
        <v>2119.4700000000003</v>
      </c>
      <c r="F511" s="39">
        <f t="shared" si="42"/>
        <v>1630.8100000000002</v>
      </c>
      <c r="G511" s="39">
        <f t="shared" si="42"/>
        <v>1372.7</v>
      </c>
      <c r="H511" s="39">
        <f t="shared" si="42"/>
        <v>1035.6200000000001</v>
      </c>
      <c r="O511" s="38"/>
      <c r="P511" s="38"/>
      <c r="Q511" s="38"/>
      <c r="R511" s="38"/>
      <c r="S511" s="38"/>
    </row>
    <row r="512" spans="1:21" hidden="1" x14ac:dyDescent="0.15">
      <c r="A512" s="35">
        <v>40</v>
      </c>
      <c r="B512" s="36" t="s">
        <v>8</v>
      </c>
      <c r="C512" s="39">
        <f t="shared" si="42"/>
        <v>3519.2000000000003</v>
      </c>
      <c r="D512" s="39">
        <f t="shared" si="42"/>
        <v>2902.81</v>
      </c>
      <c r="E512" s="39">
        <f t="shared" si="42"/>
        <v>2429.52</v>
      </c>
      <c r="F512" s="39">
        <f t="shared" si="42"/>
        <v>1842.8100000000002</v>
      </c>
      <c r="G512" s="39">
        <f t="shared" si="42"/>
        <v>1552.3700000000001</v>
      </c>
      <c r="H512" s="39">
        <f t="shared" si="42"/>
        <v>1170.24</v>
      </c>
      <c r="O512" s="38"/>
      <c r="P512" s="38"/>
      <c r="Q512" s="38"/>
      <c r="R512" s="38"/>
      <c r="S512" s="38"/>
    </row>
    <row r="513" spans="1:19" hidden="1" x14ac:dyDescent="0.15">
      <c r="A513" s="35">
        <v>45</v>
      </c>
      <c r="B513" s="36" t="s">
        <v>9</v>
      </c>
      <c r="C513" s="39">
        <f t="shared" si="42"/>
        <v>4081.53</v>
      </c>
      <c r="D513" s="39">
        <f t="shared" si="42"/>
        <v>3342.71</v>
      </c>
      <c r="E513" s="39">
        <f t="shared" si="42"/>
        <v>2862</v>
      </c>
      <c r="F513" s="39">
        <f t="shared" si="42"/>
        <v>2143.85</v>
      </c>
      <c r="G513" s="39">
        <f t="shared" si="42"/>
        <v>1805.18</v>
      </c>
      <c r="H513" s="39">
        <f t="shared" si="42"/>
        <v>1357.3300000000002</v>
      </c>
      <c r="O513" s="38"/>
      <c r="P513" s="38"/>
      <c r="Q513" s="38"/>
      <c r="R513" s="38"/>
      <c r="S513" s="38"/>
    </row>
    <row r="514" spans="1:19" hidden="1" x14ac:dyDescent="0.15">
      <c r="A514" s="35">
        <v>50</v>
      </c>
      <c r="B514" s="36" t="s">
        <v>10</v>
      </c>
      <c r="C514" s="39">
        <f t="shared" si="42"/>
        <v>4458.8900000000003</v>
      </c>
      <c r="D514" s="39">
        <f t="shared" si="42"/>
        <v>3645.34</v>
      </c>
      <c r="E514" s="39">
        <f t="shared" si="42"/>
        <v>3156.6800000000003</v>
      </c>
      <c r="F514" s="39">
        <f t="shared" si="42"/>
        <v>2352.67</v>
      </c>
      <c r="G514" s="39">
        <f t="shared" si="42"/>
        <v>1980.6100000000001</v>
      </c>
      <c r="H514" s="39">
        <f t="shared" si="42"/>
        <v>1484</v>
      </c>
      <c r="O514" s="38"/>
      <c r="P514" s="38"/>
      <c r="Q514" s="38"/>
      <c r="R514" s="38"/>
      <c r="S514" s="38"/>
    </row>
    <row r="515" spans="1:19" hidden="1" x14ac:dyDescent="0.15">
      <c r="A515" s="35">
        <v>55</v>
      </c>
      <c r="B515" s="36" t="s">
        <v>11</v>
      </c>
      <c r="C515" s="39">
        <f t="shared" si="42"/>
        <v>5266.6100000000006</v>
      </c>
      <c r="D515" s="39">
        <f t="shared" si="42"/>
        <v>4285.58</v>
      </c>
      <c r="E515" s="39">
        <f t="shared" si="42"/>
        <v>3786.8500000000004</v>
      </c>
      <c r="F515" s="39">
        <f t="shared" si="42"/>
        <v>2786.7400000000002</v>
      </c>
      <c r="G515" s="39">
        <f t="shared" si="42"/>
        <v>2345.7800000000002</v>
      </c>
      <c r="H515" s="39">
        <f t="shared" si="42"/>
        <v>1756.95</v>
      </c>
      <c r="O515" s="38"/>
      <c r="P515" s="38"/>
      <c r="Q515" s="38"/>
      <c r="R515" s="38"/>
      <c r="S515" s="38"/>
    </row>
    <row r="516" spans="1:19" hidden="1" x14ac:dyDescent="0.15">
      <c r="A516" s="35">
        <v>60</v>
      </c>
      <c r="B516" s="36"/>
      <c r="C516" s="39">
        <f t="shared" si="42"/>
        <v>5550.6900000000005</v>
      </c>
      <c r="D516" s="39">
        <f t="shared" si="42"/>
        <v>4485.92</v>
      </c>
      <c r="E516" s="39">
        <f t="shared" si="42"/>
        <v>4048.1400000000003</v>
      </c>
      <c r="F516" s="39">
        <f t="shared" si="42"/>
        <v>2954.2200000000003</v>
      </c>
      <c r="G516" s="39">
        <f t="shared" si="42"/>
        <v>2479.34</v>
      </c>
      <c r="H516" s="39">
        <f t="shared" si="42"/>
        <v>1856.5900000000001</v>
      </c>
      <c r="O516" s="38"/>
      <c r="P516" s="38"/>
      <c r="Q516" s="38"/>
      <c r="R516" s="38"/>
      <c r="S516" s="38"/>
    </row>
    <row r="517" spans="1:19" hidden="1" x14ac:dyDescent="0.15">
      <c r="A517" s="35">
        <v>61</v>
      </c>
      <c r="B517" s="36"/>
      <c r="C517" s="39">
        <f t="shared" si="42"/>
        <v>6247.1100000000006</v>
      </c>
      <c r="D517" s="39">
        <f t="shared" si="42"/>
        <v>5047.72</v>
      </c>
      <c r="E517" s="39">
        <f t="shared" si="42"/>
        <v>4568.0700000000006</v>
      </c>
      <c r="F517" s="39">
        <f t="shared" si="42"/>
        <v>3321.51</v>
      </c>
      <c r="G517" s="39">
        <f t="shared" si="42"/>
        <v>2792.57</v>
      </c>
      <c r="H517" s="39">
        <f t="shared" si="42"/>
        <v>2091.38</v>
      </c>
      <c r="O517" s="38"/>
      <c r="P517" s="38"/>
      <c r="Q517" s="38"/>
      <c r="R517" s="38"/>
      <c r="S517" s="38"/>
    </row>
    <row r="518" spans="1:19" hidden="1" x14ac:dyDescent="0.15">
      <c r="A518" s="35">
        <v>62</v>
      </c>
      <c r="B518" s="36"/>
      <c r="C518" s="39">
        <f t="shared" si="42"/>
        <v>6946.18</v>
      </c>
      <c r="D518" s="39">
        <f t="shared" si="42"/>
        <v>5610.05</v>
      </c>
      <c r="E518" s="39">
        <f t="shared" si="42"/>
        <v>5088.5300000000007</v>
      </c>
      <c r="F518" s="39">
        <f t="shared" si="42"/>
        <v>3695.1600000000003</v>
      </c>
      <c r="G518" s="39">
        <f t="shared" si="42"/>
        <v>3107.92</v>
      </c>
      <c r="H518" s="39">
        <f t="shared" si="42"/>
        <v>2326.7000000000003</v>
      </c>
      <c r="O518" s="38"/>
      <c r="P518" s="38"/>
      <c r="Q518" s="38"/>
      <c r="R518" s="38"/>
      <c r="S518" s="38"/>
    </row>
    <row r="519" spans="1:19" hidden="1" x14ac:dyDescent="0.15">
      <c r="A519" s="35">
        <v>63</v>
      </c>
      <c r="B519" s="36"/>
      <c r="C519" s="39">
        <f t="shared" si="42"/>
        <v>7643.6600000000008</v>
      </c>
      <c r="D519" s="39">
        <f t="shared" si="42"/>
        <v>6176.09</v>
      </c>
      <c r="E519" s="39">
        <f t="shared" si="42"/>
        <v>5605.2800000000007</v>
      </c>
      <c r="F519" s="39">
        <f t="shared" si="42"/>
        <v>4065.1000000000004</v>
      </c>
      <c r="G519" s="39">
        <f t="shared" si="42"/>
        <v>3419.56</v>
      </c>
      <c r="H519" s="39">
        <f t="shared" si="42"/>
        <v>2558.84</v>
      </c>
      <c r="O519" s="38"/>
      <c r="P519" s="38"/>
      <c r="Q519" s="38"/>
      <c r="R519" s="38"/>
      <c r="S519" s="38"/>
    </row>
    <row r="520" spans="1:19" hidden="1" x14ac:dyDescent="0.15">
      <c r="A520" s="35">
        <v>64</v>
      </c>
      <c r="B520" s="36"/>
      <c r="C520" s="39">
        <f t="shared" si="42"/>
        <v>8340.61</v>
      </c>
      <c r="D520" s="39">
        <f t="shared" si="42"/>
        <v>6737.89</v>
      </c>
      <c r="E520" s="39">
        <f t="shared" si="42"/>
        <v>6123.62</v>
      </c>
      <c r="F520" s="39">
        <f t="shared" si="42"/>
        <v>4438.22</v>
      </c>
      <c r="G520" s="39">
        <f t="shared" si="42"/>
        <v>3733.8500000000004</v>
      </c>
      <c r="H520" s="39">
        <f t="shared" si="42"/>
        <v>2795.75</v>
      </c>
      <c r="O520" s="38"/>
      <c r="P520" s="38"/>
      <c r="Q520" s="38"/>
      <c r="R520" s="38"/>
      <c r="S520" s="38"/>
    </row>
    <row r="521" spans="1:19" hidden="1" x14ac:dyDescent="0.15">
      <c r="A521" s="35">
        <v>65</v>
      </c>
      <c r="B521" s="36"/>
      <c r="C521" s="39">
        <f t="shared" si="42"/>
        <v>8373.4700000000012</v>
      </c>
      <c r="D521" s="39">
        <f t="shared" si="42"/>
        <v>6745.84</v>
      </c>
      <c r="E521" s="39">
        <f t="shared" si="42"/>
        <v>6184.04</v>
      </c>
      <c r="F521" s="39">
        <f t="shared" si="42"/>
        <v>4462.0700000000006</v>
      </c>
      <c r="G521" s="39">
        <f t="shared" si="42"/>
        <v>3752.9300000000003</v>
      </c>
      <c r="H521" s="39">
        <f t="shared" si="42"/>
        <v>2809</v>
      </c>
      <c r="O521" s="38"/>
      <c r="P521" s="38"/>
      <c r="Q521" s="38"/>
      <c r="R521" s="38"/>
      <c r="S521" s="38"/>
    </row>
    <row r="522" spans="1:19" hidden="1" x14ac:dyDescent="0.15">
      <c r="A522" s="35">
        <v>66</v>
      </c>
      <c r="B522" s="36"/>
      <c r="C522" s="39">
        <f t="shared" si="42"/>
        <v>8407.3900000000012</v>
      </c>
      <c r="D522" s="39">
        <f t="shared" si="42"/>
        <v>6751.14</v>
      </c>
      <c r="E522" s="39">
        <f t="shared" si="42"/>
        <v>6242.87</v>
      </c>
      <c r="F522" s="39">
        <f t="shared" si="42"/>
        <v>4488.04</v>
      </c>
      <c r="G522" s="39">
        <f t="shared" si="42"/>
        <v>3771.48</v>
      </c>
      <c r="H522" s="39">
        <f t="shared" si="42"/>
        <v>2816.42</v>
      </c>
      <c r="O522" s="38"/>
      <c r="P522" s="38"/>
      <c r="Q522" s="38"/>
      <c r="R522" s="38"/>
      <c r="S522" s="38"/>
    </row>
    <row r="523" spans="1:19" hidden="1" x14ac:dyDescent="0.15">
      <c r="A523" s="35">
        <v>67</v>
      </c>
      <c r="B523" s="36"/>
      <c r="C523" s="39">
        <f t="shared" si="42"/>
        <v>9342.3100000000013</v>
      </c>
      <c r="D523" s="39">
        <f t="shared" si="42"/>
        <v>7505.33</v>
      </c>
      <c r="E523" s="39">
        <f t="shared" si="42"/>
        <v>6949.3600000000006</v>
      </c>
      <c r="F523" s="39">
        <f t="shared" si="42"/>
        <v>4989.95</v>
      </c>
      <c r="G523" s="39">
        <f t="shared" si="42"/>
        <v>4192.3</v>
      </c>
      <c r="H523" s="39">
        <f t="shared" si="42"/>
        <v>3130.71</v>
      </c>
      <c r="O523" s="38"/>
      <c r="P523" s="38"/>
      <c r="Q523" s="38"/>
      <c r="R523" s="38"/>
      <c r="S523" s="38"/>
    </row>
    <row r="524" spans="1:19" hidden="1" x14ac:dyDescent="0.15">
      <c r="A524" s="35">
        <v>68</v>
      </c>
      <c r="B524" s="36"/>
      <c r="C524" s="39">
        <f t="shared" si="42"/>
        <v>10276.700000000001</v>
      </c>
      <c r="D524" s="39">
        <f t="shared" si="42"/>
        <v>8259.52</v>
      </c>
      <c r="E524" s="39">
        <f t="shared" si="42"/>
        <v>7652.14</v>
      </c>
      <c r="F524" s="39">
        <f t="shared" si="42"/>
        <v>5491.8600000000006</v>
      </c>
      <c r="G524" s="39">
        <f t="shared" si="42"/>
        <v>4612.59</v>
      </c>
      <c r="H524" s="39">
        <f t="shared" si="42"/>
        <v>3445</v>
      </c>
      <c r="O524" s="38"/>
      <c r="P524" s="38"/>
      <c r="Q524" s="38"/>
      <c r="R524" s="38"/>
      <c r="S524" s="38"/>
    </row>
    <row r="525" spans="1:19" hidden="1" x14ac:dyDescent="0.15">
      <c r="A525" s="35">
        <v>69</v>
      </c>
      <c r="B525" s="36"/>
      <c r="C525" s="39">
        <f t="shared" si="42"/>
        <v>10746.810000000001</v>
      </c>
      <c r="D525" s="39">
        <f t="shared" si="42"/>
        <v>8632.6400000000012</v>
      </c>
      <c r="E525" s="39">
        <f t="shared" si="42"/>
        <v>8006.18</v>
      </c>
      <c r="F525" s="39">
        <f t="shared" si="42"/>
        <v>5743.08</v>
      </c>
      <c r="G525" s="39">
        <f t="shared" si="42"/>
        <v>4824.0600000000004</v>
      </c>
      <c r="H525" s="39">
        <f t="shared" si="42"/>
        <v>3604</v>
      </c>
      <c r="O525" s="38"/>
      <c r="P525" s="38"/>
      <c r="Q525" s="38"/>
      <c r="R525" s="38"/>
      <c r="S525" s="38"/>
    </row>
    <row r="526" spans="1:19" hidden="1" x14ac:dyDescent="0.15">
      <c r="A526" s="35">
        <v>70</v>
      </c>
      <c r="B526" s="36"/>
      <c r="C526" s="39">
        <f t="shared" si="42"/>
        <v>10822.07</v>
      </c>
      <c r="D526" s="39">
        <f t="shared" si="42"/>
        <v>8651.7200000000012</v>
      </c>
      <c r="E526" s="39">
        <f t="shared" si="42"/>
        <v>8138.1500000000005</v>
      </c>
      <c r="F526" s="39">
        <f t="shared" si="42"/>
        <v>5801.91</v>
      </c>
      <c r="G526" s="39">
        <f t="shared" si="42"/>
        <v>4869.6400000000003</v>
      </c>
      <c r="H526" s="39">
        <f t="shared" si="42"/>
        <v>3622.02</v>
      </c>
      <c r="O526" s="38"/>
      <c r="P526" s="38"/>
      <c r="Q526" s="38"/>
      <c r="R526" s="38"/>
      <c r="S526" s="38"/>
    </row>
    <row r="527" spans="1:19" hidden="1" x14ac:dyDescent="0.15">
      <c r="A527" s="35">
        <v>71</v>
      </c>
      <c r="B527" s="36"/>
      <c r="C527" s="39">
        <f t="shared" si="42"/>
        <v>12176.75</v>
      </c>
      <c r="D527" s="39">
        <f t="shared" si="42"/>
        <v>9730.8000000000011</v>
      </c>
      <c r="E527" s="39">
        <f t="shared" si="42"/>
        <v>9169</v>
      </c>
      <c r="F527" s="39">
        <f t="shared" si="42"/>
        <v>6528.54</v>
      </c>
      <c r="G527" s="39">
        <f t="shared" si="42"/>
        <v>5480.7300000000005</v>
      </c>
      <c r="H527" s="39">
        <f t="shared" si="42"/>
        <v>4072.52</v>
      </c>
      <c r="O527" s="38"/>
      <c r="P527" s="38"/>
      <c r="Q527" s="38"/>
      <c r="R527" s="38"/>
      <c r="S527" s="38"/>
    </row>
    <row r="528" spans="1:19" hidden="1" x14ac:dyDescent="0.15">
      <c r="A528" s="35">
        <v>72</v>
      </c>
      <c r="B528" s="36"/>
      <c r="C528" s="39">
        <f t="shared" si="42"/>
        <v>13531.43</v>
      </c>
      <c r="D528" s="39">
        <f t="shared" si="42"/>
        <v>10815.710000000001</v>
      </c>
      <c r="E528" s="39">
        <f t="shared" si="42"/>
        <v>10203.030000000001</v>
      </c>
      <c r="F528" s="39">
        <f t="shared" si="42"/>
        <v>7256.2300000000005</v>
      </c>
      <c r="G528" s="39">
        <f t="shared" si="42"/>
        <v>6091.8200000000006</v>
      </c>
      <c r="H528" s="39">
        <f t="shared" si="42"/>
        <v>4529.38</v>
      </c>
      <c r="O528" s="38"/>
      <c r="P528" s="38"/>
      <c r="Q528" s="38"/>
      <c r="R528" s="38"/>
      <c r="S528" s="38"/>
    </row>
    <row r="529" spans="1:38" hidden="1" x14ac:dyDescent="0.15">
      <c r="A529" s="35">
        <v>73</v>
      </c>
      <c r="B529" s="36"/>
      <c r="C529" s="39">
        <f t="shared" si="42"/>
        <v>14888.76</v>
      </c>
      <c r="D529" s="39">
        <f t="shared" si="42"/>
        <v>11901.68</v>
      </c>
      <c r="E529" s="39">
        <f t="shared" si="42"/>
        <v>11230.17</v>
      </c>
      <c r="F529" s="39">
        <f t="shared" si="42"/>
        <v>7980.7400000000007</v>
      </c>
      <c r="G529" s="39">
        <f t="shared" si="42"/>
        <v>6703.4400000000005</v>
      </c>
      <c r="H529" s="39">
        <f t="shared" si="42"/>
        <v>4984.6500000000005</v>
      </c>
      <c r="O529" s="38"/>
      <c r="P529" s="38"/>
      <c r="Q529" s="38"/>
      <c r="R529" s="38"/>
      <c r="S529" s="38"/>
    </row>
    <row r="530" spans="1:38" hidden="1" x14ac:dyDescent="0.15">
      <c r="A530" s="35">
        <v>74</v>
      </c>
      <c r="B530" s="36"/>
      <c r="C530" s="39">
        <f t="shared" si="42"/>
        <v>16242.910000000002</v>
      </c>
      <c r="D530" s="39">
        <f t="shared" si="42"/>
        <v>12985.53</v>
      </c>
      <c r="E530" s="39">
        <f t="shared" si="42"/>
        <v>12263.140000000001</v>
      </c>
      <c r="F530" s="39">
        <f t="shared" si="42"/>
        <v>8710.5500000000011</v>
      </c>
      <c r="G530" s="39">
        <f t="shared" si="42"/>
        <v>7316.1200000000008</v>
      </c>
      <c r="H530" s="39">
        <f t="shared" si="42"/>
        <v>5438.8600000000006</v>
      </c>
      <c r="O530" s="38"/>
      <c r="P530" s="38"/>
      <c r="Q530" s="38"/>
      <c r="R530" s="38"/>
      <c r="S530" s="38"/>
    </row>
    <row r="531" spans="1:38" hidden="1" x14ac:dyDescent="0.15">
      <c r="A531" s="35">
        <v>75</v>
      </c>
      <c r="B531" s="36" t="s">
        <v>12</v>
      </c>
      <c r="C531" s="39">
        <f t="shared" si="42"/>
        <v>17743.34</v>
      </c>
      <c r="D531" s="39">
        <f t="shared" si="42"/>
        <v>14149.41</v>
      </c>
      <c r="E531" s="39">
        <f t="shared" si="42"/>
        <v>13455.640000000001</v>
      </c>
      <c r="F531" s="39">
        <f t="shared" si="42"/>
        <v>9523.57</v>
      </c>
      <c r="G531" s="39">
        <f t="shared" si="42"/>
        <v>7998.2300000000005</v>
      </c>
      <c r="H531" s="39">
        <f t="shared" si="42"/>
        <v>5942.89</v>
      </c>
      <c r="O531" s="38"/>
      <c r="P531" s="38"/>
      <c r="Q531" s="38"/>
      <c r="R531" s="38"/>
      <c r="S531" s="38"/>
    </row>
    <row r="532" spans="1:38" hidden="1" x14ac:dyDescent="0.15">
      <c r="A532" s="35">
        <v>1</v>
      </c>
      <c r="B532" s="36" t="s">
        <v>13</v>
      </c>
      <c r="C532" s="39">
        <f t="shared" si="42"/>
        <v>997.46</v>
      </c>
      <c r="D532" s="39">
        <f t="shared" si="42"/>
        <v>895.17000000000007</v>
      </c>
      <c r="E532" s="39">
        <f t="shared" si="42"/>
        <v>537.42000000000007</v>
      </c>
      <c r="F532" s="39">
        <f t="shared" si="42"/>
        <v>458.98</v>
      </c>
      <c r="G532" s="39">
        <f t="shared" si="42"/>
        <v>383.72</v>
      </c>
      <c r="H532" s="39">
        <f t="shared" si="42"/>
        <v>283.02000000000004</v>
      </c>
      <c r="O532" s="38"/>
      <c r="P532" s="38"/>
      <c r="Q532" s="38"/>
      <c r="R532" s="38"/>
      <c r="S532" s="38"/>
    </row>
    <row r="533" spans="1:38" hidden="1" x14ac:dyDescent="0.15">
      <c r="A533" s="35">
        <v>2</v>
      </c>
      <c r="B533" s="36" t="s">
        <v>1</v>
      </c>
      <c r="C533" s="39">
        <f t="shared" si="42"/>
        <v>1636.1100000000001</v>
      </c>
      <c r="D533" s="39">
        <f t="shared" si="42"/>
        <v>1513.15</v>
      </c>
      <c r="E533" s="39">
        <f t="shared" si="42"/>
        <v>801.89</v>
      </c>
      <c r="F533" s="39">
        <f t="shared" si="42"/>
        <v>719.74</v>
      </c>
      <c r="G533" s="39">
        <f t="shared" si="42"/>
        <v>600.49</v>
      </c>
      <c r="H533" s="39">
        <f t="shared" si="42"/>
        <v>451.03000000000003</v>
      </c>
      <c r="O533" s="38"/>
      <c r="P533" s="38"/>
      <c r="Q533" s="38"/>
      <c r="R533" s="38"/>
      <c r="S533" s="38"/>
    </row>
    <row r="534" spans="1:38" hidden="1" x14ac:dyDescent="0.15">
      <c r="A534" s="35">
        <v>3</v>
      </c>
      <c r="B534" s="36" t="s">
        <v>14</v>
      </c>
      <c r="C534" s="39">
        <f t="shared" si="42"/>
        <v>2391.8900000000003</v>
      </c>
      <c r="D534" s="39">
        <f t="shared" si="42"/>
        <v>2219.11</v>
      </c>
      <c r="E534" s="39">
        <f t="shared" si="42"/>
        <v>1152.75</v>
      </c>
      <c r="F534" s="39">
        <f t="shared" si="42"/>
        <v>1042.51</v>
      </c>
      <c r="G534" s="39">
        <f t="shared" si="42"/>
        <v>873.44</v>
      </c>
      <c r="H534" s="39">
        <f t="shared" si="42"/>
        <v>648.72</v>
      </c>
      <c r="O534" s="38"/>
      <c r="P534" s="38"/>
      <c r="Q534" s="38"/>
      <c r="R534" s="38"/>
      <c r="S534" s="38"/>
    </row>
    <row r="535" spans="1:38" hidden="1" x14ac:dyDescent="0.15">
      <c r="A535" s="35">
        <v>1</v>
      </c>
      <c r="B535" s="36" t="s">
        <v>3</v>
      </c>
      <c r="C535" s="39">
        <v>137.06595000000002</v>
      </c>
      <c r="D535" s="39">
        <v>137.06595000000002</v>
      </c>
      <c r="E535" s="39">
        <v>137.06595000000002</v>
      </c>
      <c r="F535" s="39">
        <v>137.06595000000002</v>
      </c>
      <c r="G535" s="39">
        <v>137.06595000000002</v>
      </c>
      <c r="H535" s="40">
        <v>137.06595000000002</v>
      </c>
    </row>
    <row r="536" spans="1:38" ht="14" hidden="1" thickBot="1" x14ac:dyDescent="0.2">
      <c r="A536" s="42">
        <v>1</v>
      </c>
      <c r="B536" s="43" t="s">
        <v>2</v>
      </c>
      <c r="C536" s="44">
        <v>182.75460000000001</v>
      </c>
      <c r="D536" s="44">
        <v>182.75460000000001</v>
      </c>
      <c r="E536" s="44">
        <v>182.75460000000001</v>
      </c>
      <c r="F536" s="44">
        <v>182.75460000000001</v>
      </c>
      <c r="G536" s="44">
        <v>182.75460000000001</v>
      </c>
      <c r="H536" s="45">
        <v>182.75460000000001</v>
      </c>
    </row>
    <row r="537" spans="1:38" ht="14" hidden="1" thickBot="1" x14ac:dyDescent="0.2"/>
    <row r="538" spans="1:38" ht="18" hidden="1" x14ac:dyDescent="0.2">
      <c r="A538" s="284" t="s">
        <v>85</v>
      </c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286"/>
    </row>
    <row r="539" spans="1:38" ht="18" hidden="1" x14ac:dyDescent="0.2">
      <c r="A539" s="287" t="s">
        <v>27</v>
      </c>
      <c r="B539" s="288"/>
      <c r="C539" s="288"/>
      <c r="D539" s="288"/>
      <c r="E539" s="288"/>
      <c r="F539" s="288"/>
      <c r="G539" s="288"/>
      <c r="H539" s="288"/>
      <c r="I539" s="288"/>
      <c r="J539" s="288"/>
      <c r="K539" s="288"/>
      <c r="L539" s="288"/>
      <c r="M539" s="288"/>
      <c r="N539" s="288"/>
      <c r="O539" s="288"/>
      <c r="P539" s="288"/>
      <c r="Q539" s="288"/>
      <c r="R539" s="288"/>
      <c r="S539" s="288"/>
      <c r="T539" s="289"/>
    </row>
    <row r="540" spans="1:38" hidden="1" x14ac:dyDescent="0.15">
      <c r="A540" s="290" t="s">
        <v>0</v>
      </c>
      <c r="B540" s="291"/>
      <c r="C540" s="291"/>
      <c r="D540" s="291"/>
      <c r="E540" s="291"/>
      <c r="F540" s="291"/>
      <c r="G540" s="291"/>
      <c r="H540" s="29"/>
      <c r="T540" s="46"/>
    </row>
    <row r="541" spans="1:38" hidden="1" x14ac:dyDescent="0.15">
      <c r="A541" s="35" t="s">
        <v>4</v>
      </c>
      <c r="B541" s="20" t="s">
        <v>4</v>
      </c>
      <c r="C541" s="292" t="s">
        <v>86</v>
      </c>
      <c r="D541" s="291"/>
      <c r="E541" s="293"/>
      <c r="F541" s="292" t="s">
        <v>87</v>
      </c>
      <c r="G541" s="291"/>
      <c r="H541" s="293"/>
      <c r="I541" s="292" t="s">
        <v>88</v>
      </c>
      <c r="J541" s="291"/>
      <c r="K541" s="293"/>
      <c r="L541" s="292" t="s">
        <v>89</v>
      </c>
      <c r="M541" s="291"/>
      <c r="N541" s="293"/>
      <c r="O541" s="292" t="s">
        <v>90</v>
      </c>
      <c r="P541" s="291"/>
      <c r="Q541" s="293"/>
      <c r="R541" s="291" t="s">
        <v>91</v>
      </c>
      <c r="S541" s="291"/>
      <c r="T541" s="294"/>
    </row>
    <row r="542" spans="1:38" hidden="1" x14ac:dyDescent="0.15">
      <c r="A542" s="35"/>
      <c r="B542" s="20"/>
      <c r="C542" s="30" t="s">
        <v>93</v>
      </c>
      <c r="D542" s="29" t="s">
        <v>94</v>
      </c>
      <c r="E542" s="31" t="s">
        <v>95</v>
      </c>
      <c r="F542" s="30" t="s">
        <v>93</v>
      </c>
      <c r="G542" s="29" t="s">
        <v>94</v>
      </c>
      <c r="H542" s="31" t="s">
        <v>95</v>
      </c>
      <c r="I542" s="30" t="s">
        <v>93</v>
      </c>
      <c r="J542" s="29" t="s">
        <v>94</v>
      </c>
      <c r="K542" s="31" t="s">
        <v>95</v>
      </c>
      <c r="L542" s="30" t="s">
        <v>93</v>
      </c>
      <c r="M542" s="29" t="s">
        <v>94</v>
      </c>
      <c r="N542" s="31" t="s">
        <v>95</v>
      </c>
      <c r="O542" s="30" t="s">
        <v>93</v>
      </c>
      <c r="P542" s="29" t="s">
        <v>94</v>
      </c>
      <c r="Q542" s="31" t="s">
        <v>95</v>
      </c>
      <c r="R542" s="29" t="s">
        <v>93</v>
      </c>
      <c r="S542" s="29" t="s">
        <v>94</v>
      </c>
      <c r="T542" s="32" t="s">
        <v>95</v>
      </c>
    </row>
    <row r="543" spans="1:38" ht="14" hidden="1" x14ac:dyDescent="0.15">
      <c r="A543" s="35">
        <v>18</v>
      </c>
      <c r="B543" s="36" t="s">
        <v>9</v>
      </c>
      <c r="C543" s="107">
        <v>2349</v>
      </c>
      <c r="D543" s="107">
        <v>4260</v>
      </c>
      <c r="E543" s="107">
        <v>6176</v>
      </c>
      <c r="F543" s="37">
        <v>2010</v>
      </c>
      <c r="G543" s="37">
        <v>3565</v>
      </c>
      <c r="H543" s="37">
        <v>5121</v>
      </c>
      <c r="I543" s="37">
        <v>1725</v>
      </c>
      <c r="J543" s="37">
        <v>3109</v>
      </c>
      <c r="K543" s="37">
        <v>4485</v>
      </c>
      <c r="L543" s="37">
        <v>1304</v>
      </c>
      <c r="M543" s="37">
        <v>2318</v>
      </c>
      <c r="N543" s="37">
        <v>3335</v>
      </c>
      <c r="O543" s="37">
        <v>922</v>
      </c>
      <c r="P543" s="37">
        <v>1618</v>
      </c>
      <c r="Q543" s="37">
        <v>2310</v>
      </c>
      <c r="R543">
        <v>525</v>
      </c>
      <c r="S543">
        <v>868</v>
      </c>
      <c r="T543">
        <v>1213</v>
      </c>
      <c r="U543" s="25">
        <v>1175</v>
      </c>
      <c r="V543" s="25">
        <v>2132</v>
      </c>
      <c r="W543" s="25">
        <v>3093</v>
      </c>
      <c r="X543" s="26">
        <v>1023</v>
      </c>
      <c r="Y543" s="26">
        <v>1817</v>
      </c>
      <c r="Z543" s="26">
        <v>2609</v>
      </c>
      <c r="AA543" s="26">
        <v>879</v>
      </c>
      <c r="AB543" s="26">
        <v>1583</v>
      </c>
      <c r="AC543" s="26">
        <v>2285</v>
      </c>
      <c r="AD543" s="26">
        <v>675</v>
      </c>
      <c r="AE543" s="26">
        <v>1202</v>
      </c>
      <c r="AF543" s="26">
        <v>1729</v>
      </c>
      <c r="AG543" s="26">
        <v>478</v>
      </c>
      <c r="AH543" s="26">
        <v>838</v>
      </c>
      <c r="AI543" s="26">
        <v>1196</v>
      </c>
      <c r="AJ543" s="26">
        <v>270</v>
      </c>
      <c r="AK543" s="26">
        <v>449</v>
      </c>
      <c r="AL543" s="26">
        <v>629</v>
      </c>
    </row>
    <row r="544" spans="1:38" ht="15" hidden="1" thickBot="1" x14ac:dyDescent="0.2">
      <c r="A544" s="42">
        <v>50</v>
      </c>
      <c r="B544" s="43" t="s">
        <v>12</v>
      </c>
      <c r="C544" s="107">
        <v>3015</v>
      </c>
      <c r="D544" s="107">
        <v>4927</v>
      </c>
      <c r="E544" s="107">
        <v>6839</v>
      </c>
      <c r="F544" s="37">
        <v>2573</v>
      </c>
      <c r="G544" s="37">
        <v>4131</v>
      </c>
      <c r="H544" s="37">
        <v>5686</v>
      </c>
      <c r="I544" s="37">
        <v>2205</v>
      </c>
      <c r="J544" s="37">
        <v>3585</v>
      </c>
      <c r="K544" s="37">
        <v>4971</v>
      </c>
      <c r="L544" s="37">
        <v>1660</v>
      </c>
      <c r="M544" s="37">
        <v>2676</v>
      </c>
      <c r="N544" s="37">
        <v>3693</v>
      </c>
      <c r="O544" s="37">
        <v>1169</v>
      </c>
      <c r="P544" s="37">
        <v>1859</v>
      </c>
      <c r="Q544" s="37">
        <v>2550</v>
      </c>
      <c r="R544">
        <v>643</v>
      </c>
      <c r="S544" s="48">
        <v>994</v>
      </c>
      <c r="T544" s="48">
        <v>1337</v>
      </c>
      <c r="U544" s="25">
        <v>1509</v>
      </c>
      <c r="V544" s="25">
        <v>2467</v>
      </c>
      <c r="W544" s="25">
        <v>3424</v>
      </c>
      <c r="X544" s="26">
        <v>1311</v>
      </c>
      <c r="Y544" s="26">
        <v>2104</v>
      </c>
      <c r="Z544" s="26">
        <v>2897</v>
      </c>
      <c r="AA544" s="26">
        <v>1122</v>
      </c>
      <c r="AB544" s="26">
        <v>1826</v>
      </c>
      <c r="AC544" s="26">
        <v>2532</v>
      </c>
      <c r="AD544" s="26">
        <v>860</v>
      </c>
      <c r="AE544" s="26">
        <v>1387</v>
      </c>
      <c r="AF544" s="26">
        <v>1915</v>
      </c>
      <c r="AG544" s="26">
        <v>606</v>
      </c>
      <c r="AH544" s="26">
        <v>963</v>
      </c>
      <c r="AI544" s="26">
        <v>1322</v>
      </c>
      <c r="AJ544" s="26">
        <v>332</v>
      </c>
      <c r="AK544" s="26">
        <v>514</v>
      </c>
      <c r="AL544" s="26">
        <v>692</v>
      </c>
    </row>
    <row r="545" spans="1:20" ht="14" hidden="1" x14ac:dyDescent="0.15">
      <c r="A545" s="35"/>
      <c r="C545" s="108">
        <v>1857</v>
      </c>
      <c r="D545" s="108">
        <v>3368</v>
      </c>
      <c r="E545" s="108">
        <v>4884</v>
      </c>
      <c r="F545" s="108">
        <v>1617</v>
      </c>
      <c r="G545" s="108">
        <v>2868</v>
      </c>
      <c r="H545" s="108">
        <v>4121</v>
      </c>
      <c r="I545" s="108">
        <v>1388</v>
      </c>
      <c r="J545" s="108">
        <v>2501</v>
      </c>
      <c r="K545" s="108">
        <v>3609</v>
      </c>
      <c r="L545" s="108">
        <v>1067</v>
      </c>
      <c r="M545" s="108">
        <v>1898</v>
      </c>
      <c r="N545" s="108">
        <v>2731</v>
      </c>
      <c r="O545" s="108">
        <v>755</v>
      </c>
      <c r="P545" s="108">
        <v>1324</v>
      </c>
      <c r="Q545" s="108">
        <v>1891</v>
      </c>
      <c r="R545" s="108">
        <v>429</v>
      </c>
      <c r="S545" s="108">
        <v>711</v>
      </c>
      <c r="T545" s="108">
        <v>993</v>
      </c>
    </row>
    <row r="546" spans="1:20" ht="14" hidden="1" x14ac:dyDescent="0.15">
      <c r="A546" s="35"/>
      <c r="C546" s="108">
        <v>2384</v>
      </c>
      <c r="D546" s="108">
        <v>3896</v>
      </c>
      <c r="E546" s="108">
        <v>5408</v>
      </c>
      <c r="F546" s="108">
        <v>2070</v>
      </c>
      <c r="G546" s="108">
        <v>3323</v>
      </c>
      <c r="H546" s="108">
        <v>4575</v>
      </c>
      <c r="I546" s="108">
        <v>1774</v>
      </c>
      <c r="J546" s="108">
        <v>2884</v>
      </c>
      <c r="K546" s="108">
        <v>4000</v>
      </c>
      <c r="L546" s="108">
        <v>1359</v>
      </c>
      <c r="M546" s="108">
        <v>2191</v>
      </c>
      <c r="N546" s="108">
        <v>3024</v>
      </c>
      <c r="O546" s="108">
        <v>956</v>
      </c>
      <c r="P546" s="108">
        <v>1522</v>
      </c>
      <c r="Q546" s="108">
        <v>2088</v>
      </c>
      <c r="R546" s="108">
        <v>526</v>
      </c>
      <c r="S546" s="108">
        <v>813</v>
      </c>
      <c r="T546" s="108">
        <v>1094</v>
      </c>
    </row>
    <row r="547" spans="1:20" hidden="1" x14ac:dyDescent="0.15">
      <c r="A547" s="35"/>
      <c r="T547" s="46"/>
    </row>
    <row r="548" spans="1:20" hidden="1" x14ac:dyDescent="0.15">
      <c r="A548" s="35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</row>
    <row r="549" spans="1:20" hidden="1" x14ac:dyDescent="0.15">
      <c r="A549" s="35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</row>
    <row r="550" spans="1:20" ht="18" hidden="1" x14ac:dyDescent="0.2">
      <c r="A550" s="287" t="s">
        <v>34</v>
      </c>
      <c r="B550" s="288"/>
      <c r="C550" s="288"/>
      <c r="D550" s="288"/>
      <c r="E550" s="288"/>
      <c r="F550" s="288"/>
      <c r="G550" s="288"/>
      <c r="H550" s="288"/>
      <c r="I550" s="288"/>
      <c r="J550" s="288"/>
      <c r="K550" s="288"/>
      <c r="L550" s="288"/>
      <c r="M550" s="288"/>
      <c r="N550" s="288"/>
      <c r="O550" s="288"/>
      <c r="P550" s="288"/>
      <c r="Q550" s="288"/>
      <c r="R550" s="288"/>
      <c r="S550" s="288"/>
      <c r="T550" s="289"/>
    </row>
    <row r="551" spans="1:20" hidden="1" x14ac:dyDescent="0.15">
      <c r="A551" s="290" t="s">
        <v>0</v>
      </c>
      <c r="B551" s="291"/>
      <c r="C551" s="291"/>
      <c r="D551" s="291"/>
      <c r="E551" s="291"/>
      <c r="F551" s="291"/>
      <c r="G551" s="291"/>
      <c r="H551" s="29"/>
      <c r="T551" s="46"/>
    </row>
    <row r="552" spans="1:20" hidden="1" x14ac:dyDescent="0.15">
      <c r="A552" s="35" t="s">
        <v>4</v>
      </c>
      <c r="B552" s="20" t="s">
        <v>4</v>
      </c>
      <c r="C552" s="292" t="s">
        <v>86</v>
      </c>
      <c r="D552" s="291"/>
      <c r="E552" s="293"/>
      <c r="F552" s="291" t="s">
        <v>87</v>
      </c>
      <c r="G552" s="291"/>
      <c r="H552" s="293"/>
      <c r="I552" s="291" t="s">
        <v>88</v>
      </c>
      <c r="J552" s="291"/>
      <c r="K552" s="293"/>
      <c r="L552" s="291" t="s">
        <v>89</v>
      </c>
      <c r="M552" s="291"/>
      <c r="N552" s="293"/>
      <c r="O552" s="291" t="s">
        <v>90</v>
      </c>
      <c r="P552" s="291"/>
      <c r="Q552" s="293"/>
      <c r="R552" s="291" t="s">
        <v>91</v>
      </c>
      <c r="S552" s="291"/>
      <c r="T552" s="294"/>
    </row>
    <row r="553" spans="1:20" hidden="1" x14ac:dyDescent="0.15">
      <c r="A553" s="35"/>
      <c r="B553" s="20"/>
      <c r="C553" s="30" t="s">
        <v>93</v>
      </c>
      <c r="D553" s="29" t="s">
        <v>94</v>
      </c>
      <c r="E553" s="31" t="s">
        <v>95</v>
      </c>
      <c r="F553" s="29" t="s">
        <v>93</v>
      </c>
      <c r="G553" s="29" t="s">
        <v>94</v>
      </c>
      <c r="H553" s="31" t="s">
        <v>95</v>
      </c>
      <c r="I553" s="29" t="s">
        <v>93</v>
      </c>
      <c r="J553" s="29" t="s">
        <v>94</v>
      </c>
      <c r="K553" s="31" t="s">
        <v>95</v>
      </c>
      <c r="L553" s="29" t="s">
        <v>93</v>
      </c>
      <c r="M553" s="29" t="s">
        <v>94</v>
      </c>
      <c r="N553" s="31" t="s">
        <v>95</v>
      </c>
      <c r="O553" s="29" t="s">
        <v>93</v>
      </c>
      <c r="P553" s="29" t="s">
        <v>94</v>
      </c>
      <c r="Q553" s="31" t="s">
        <v>95</v>
      </c>
      <c r="R553" s="29" t="s">
        <v>93</v>
      </c>
      <c r="S553" s="29" t="s">
        <v>94</v>
      </c>
      <c r="T553" s="32" t="s">
        <v>95</v>
      </c>
    </row>
    <row r="554" spans="1:20" hidden="1" x14ac:dyDescent="0.15">
      <c r="A554" s="35">
        <v>18</v>
      </c>
      <c r="B554" s="36" t="s">
        <v>9</v>
      </c>
      <c r="C554" s="47">
        <f>C543*$L$2</f>
        <v>1244.97</v>
      </c>
      <c r="D554" s="47">
        <f t="shared" ref="D554:T554" si="43">D543*$L$2</f>
        <v>2257.8000000000002</v>
      </c>
      <c r="E554" s="47">
        <f t="shared" si="43"/>
        <v>3273.28</v>
      </c>
      <c r="F554" s="47">
        <f t="shared" si="43"/>
        <v>1065.3</v>
      </c>
      <c r="G554" s="47">
        <f t="shared" si="43"/>
        <v>1889.45</v>
      </c>
      <c r="H554" s="47">
        <f t="shared" si="43"/>
        <v>2714.13</v>
      </c>
      <c r="I554" s="47">
        <f t="shared" si="43"/>
        <v>914.25</v>
      </c>
      <c r="J554" s="47">
        <f t="shared" si="43"/>
        <v>1647.77</v>
      </c>
      <c r="K554" s="47">
        <f t="shared" si="43"/>
        <v>2377.0500000000002</v>
      </c>
      <c r="L554" s="47">
        <f t="shared" si="43"/>
        <v>691.12</v>
      </c>
      <c r="M554" s="47">
        <f t="shared" si="43"/>
        <v>1228.54</v>
      </c>
      <c r="N554" s="47">
        <f t="shared" si="43"/>
        <v>1767.5500000000002</v>
      </c>
      <c r="O554" s="47">
        <f t="shared" si="43"/>
        <v>488.66</v>
      </c>
      <c r="P554" s="47">
        <f t="shared" si="43"/>
        <v>857.54000000000008</v>
      </c>
      <c r="Q554" s="47">
        <f t="shared" si="43"/>
        <v>1224.3</v>
      </c>
      <c r="R554" s="47">
        <f t="shared" si="43"/>
        <v>278.25</v>
      </c>
      <c r="S554" s="47">
        <f t="shared" si="43"/>
        <v>460.04</v>
      </c>
      <c r="T554" s="47">
        <f t="shared" si="43"/>
        <v>642.89</v>
      </c>
    </row>
    <row r="555" spans="1:20" ht="14" hidden="1" thickBot="1" x14ac:dyDescent="0.2">
      <c r="A555" s="42">
        <v>50</v>
      </c>
      <c r="B555" s="43" t="s">
        <v>12</v>
      </c>
      <c r="C555" s="47">
        <f>C544*$L$2</f>
        <v>1597.95</v>
      </c>
      <c r="D555" s="47">
        <f t="shared" ref="D555:T555" si="44">D544*$L$2</f>
        <v>2611.31</v>
      </c>
      <c r="E555" s="47">
        <f t="shared" si="44"/>
        <v>3624.67</v>
      </c>
      <c r="F555" s="47">
        <f t="shared" si="44"/>
        <v>1363.69</v>
      </c>
      <c r="G555" s="47">
        <f t="shared" si="44"/>
        <v>2189.4300000000003</v>
      </c>
      <c r="H555" s="47">
        <f t="shared" si="44"/>
        <v>3013.58</v>
      </c>
      <c r="I555" s="47">
        <f t="shared" si="44"/>
        <v>1168.6500000000001</v>
      </c>
      <c r="J555" s="47">
        <f t="shared" si="44"/>
        <v>1900.0500000000002</v>
      </c>
      <c r="K555" s="47">
        <f t="shared" si="44"/>
        <v>2634.63</v>
      </c>
      <c r="L555" s="47">
        <f t="shared" si="44"/>
        <v>879.80000000000007</v>
      </c>
      <c r="M555" s="47">
        <f t="shared" si="44"/>
        <v>1418.28</v>
      </c>
      <c r="N555" s="47">
        <f t="shared" si="44"/>
        <v>1957.2900000000002</v>
      </c>
      <c r="O555" s="47">
        <f t="shared" si="44"/>
        <v>619.57000000000005</v>
      </c>
      <c r="P555" s="47">
        <f t="shared" si="44"/>
        <v>985.2700000000001</v>
      </c>
      <c r="Q555" s="47">
        <f t="shared" si="44"/>
        <v>1351.5</v>
      </c>
      <c r="R555" s="47">
        <f t="shared" si="44"/>
        <v>340.79</v>
      </c>
      <c r="S555" s="47">
        <f t="shared" si="44"/>
        <v>526.82000000000005</v>
      </c>
      <c r="T555" s="47">
        <f t="shared" si="44"/>
        <v>708.61</v>
      </c>
    </row>
    <row r="556" spans="1:20" ht="14" hidden="1" x14ac:dyDescent="0.15">
      <c r="C556" s="109">
        <v>984.21</v>
      </c>
      <c r="D556" s="109">
        <v>1785.0400000000002</v>
      </c>
      <c r="E556" s="109">
        <v>2588.52</v>
      </c>
      <c r="F556" s="109">
        <v>857.01</v>
      </c>
      <c r="G556" s="109">
        <v>1520.04</v>
      </c>
      <c r="H556" s="109">
        <v>2184.13</v>
      </c>
      <c r="I556" s="109">
        <v>735.64</v>
      </c>
      <c r="J556" s="109">
        <v>1325.53</v>
      </c>
      <c r="K556" s="109">
        <v>1912.7700000000002</v>
      </c>
      <c r="L556" s="109">
        <v>565.51</v>
      </c>
      <c r="M556" s="109">
        <v>1005.94</v>
      </c>
      <c r="N556" s="109">
        <v>1447.43</v>
      </c>
      <c r="O556" s="109">
        <v>400.15000000000003</v>
      </c>
      <c r="P556" s="109">
        <v>701.72</v>
      </c>
      <c r="Q556" s="109">
        <v>1002.23</v>
      </c>
      <c r="R556" s="109">
        <v>227.37</v>
      </c>
      <c r="S556" s="109">
        <v>376.83000000000004</v>
      </c>
      <c r="T556" s="109">
        <v>526.29000000000008</v>
      </c>
    </row>
    <row r="557" spans="1:20" ht="14" hidden="1" x14ac:dyDescent="0.15">
      <c r="C557" s="109">
        <v>1263.52</v>
      </c>
      <c r="D557" s="109">
        <v>2064.88</v>
      </c>
      <c r="E557" s="109">
        <v>2866.2400000000002</v>
      </c>
      <c r="F557" s="109">
        <v>1097.1000000000001</v>
      </c>
      <c r="G557" s="109">
        <v>1761.19</v>
      </c>
      <c r="H557" s="109">
        <v>2424.75</v>
      </c>
      <c r="I557" s="109">
        <v>940.22</v>
      </c>
      <c r="J557" s="109">
        <v>1528.52</v>
      </c>
      <c r="K557" s="109">
        <v>2120</v>
      </c>
      <c r="L557" s="109">
        <v>720.27</v>
      </c>
      <c r="M557" s="109">
        <v>1161.23</v>
      </c>
      <c r="N557" s="109">
        <v>1602.72</v>
      </c>
      <c r="O557" s="109">
        <v>506.68</v>
      </c>
      <c r="P557" s="109">
        <v>806.66000000000008</v>
      </c>
      <c r="Q557" s="109">
        <v>1106.6400000000001</v>
      </c>
      <c r="R557" s="109">
        <v>278.78000000000003</v>
      </c>
      <c r="S557" s="109">
        <v>430.89000000000004</v>
      </c>
      <c r="T557" s="109">
        <v>579.82000000000005</v>
      </c>
    </row>
    <row r="558" spans="1:20" hidden="1" x14ac:dyDescent="0.15"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</row>
    <row r="559" spans="1:20" hidden="1" x14ac:dyDescent="0.15"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</row>
    <row r="561" spans="3:20" hidden="1" x14ac:dyDescent="0.15">
      <c r="C561" s="34" t="b">
        <v>1</v>
      </c>
      <c r="D561" s="34" t="b">
        <v>1</v>
      </c>
      <c r="E561" s="34" t="b">
        <v>1</v>
      </c>
      <c r="F561" s="34" t="b">
        <v>1</v>
      </c>
      <c r="G561" s="34" t="b">
        <v>1</v>
      </c>
      <c r="H561" s="34" t="b">
        <v>1</v>
      </c>
      <c r="I561" s="33" t="b">
        <v>1</v>
      </c>
      <c r="J561" s="33" t="b">
        <v>1</v>
      </c>
      <c r="K561" s="33" t="b">
        <v>1</v>
      </c>
      <c r="L561" s="33" t="b">
        <v>1</v>
      </c>
      <c r="M561" s="33" t="b">
        <v>1</v>
      </c>
      <c r="N561" s="33" t="b">
        <v>1</v>
      </c>
      <c r="O561" s="33" t="b">
        <v>1</v>
      </c>
      <c r="P561" s="33" t="b">
        <v>1</v>
      </c>
      <c r="Q561" s="33" t="b">
        <v>1</v>
      </c>
      <c r="R561" s="33" t="b">
        <v>1</v>
      </c>
      <c r="S561" s="33" t="b">
        <v>1</v>
      </c>
      <c r="T561" s="33" t="b">
        <v>1</v>
      </c>
    </row>
    <row r="562" spans="3:20" hidden="1" x14ac:dyDescent="0.15">
      <c r="C562" s="34" t="b">
        <v>1</v>
      </c>
      <c r="D562" s="34" t="b">
        <v>1</v>
      </c>
      <c r="E562" s="34" t="b">
        <v>1</v>
      </c>
      <c r="F562" s="34" t="b">
        <v>1</v>
      </c>
      <c r="G562" s="34" t="b">
        <v>1</v>
      </c>
      <c r="H562" s="34" t="b">
        <v>1</v>
      </c>
      <c r="I562" s="33" t="b">
        <v>1</v>
      </c>
      <c r="J562" s="33" t="b">
        <v>1</v>
      </c>
      <c r="K562" s="33" t="b">
        <v>1</v>
      </c>
      <c r="L562" s="33" t="b">
        <v>1</v>
      </c>
      <c r="M562" s="33" t="b">
        <v>1</v>
      </c>
      <c r="N562" s="33" t="b">
        <v>1</v>
      </c>
      <c r="O562" s="33" t="b">
        <v>1</v>
      </c>
      <c r="P562" s="33" t="b">
        <v>1</v>
      </c>
      <c r="Q562" s="33" t="b">
        <v>1</v>
      </c>
      <c r="R562" s="33" t="b">
        <v>1</v>
      </c>
      <c r="S562" s="33" t="b">
        <v>1</v>
      </c>
      <c r="T562" s="33" t="b">
        <v>1</v>
      </c>
    </row>
  </sheetData>
  <sheetProtection algorithmName="SHA-512" hashValue="n96rHQS+9E7zrdncYWM7D9A2NTPg9l2bPNsNlZVw9HC9MLvFTpgrFo2XgpqAXS2gAJL2cD1VsAbATkgIFxvKZg==" saltValue="5cxmpnoBV2Od+yWNCEfn3Q==" spinCount="100000" sheet="1" objects="1" scenarios="1"/>
  <mergeCells count="76">
    <mergeCell ref="O541:Q541"/>
    <mergeCell ref="R541:T541"/>
    <mergeCell ref="O552:Q552"/>
    <mergeCell ref="R552:T552"/>
    <mergeCell ref="A550:T550"/>
    <mergeCell ref="C541:E541"/>
    <mergeCell ref="C552:E552"/>
    <mergeCell ref="F552:H552"/>
    <mergeCell ref="I552:K552"/>
    <mergeCell ref="A551:B551"/>
    <mergeCell ref="C551:G551"/>
    <mergeCell ref="F541:H541"/>
    <mergeCell ref="I541:K541"/>
    <mergeCell ref="L552:N552"/>
    <mergeCell ref="L541:N541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471:H471"/>
    <mergeCell ref="A404:H404"/>
    <mergeCell ref="A405:H405"/>
    <mergeCell ref="A406:B406"/>
    <mergeCell ref="C406:G406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I4:M4"/>
    <mergeCell ref="A2:H2"/>
    <mergeCell ref="A3:H3"/>
    <mergeCell ref="A37:B37"/>
    <mergeCell ref="C37:G37"/>
    <mergeCell ref="A36:H36"/>
    <mergeCell ref="A4:B4"/>
    <mergeCell ref="C4:G4"/>
  </mergeCells>
  <phoneticPr fontId="5" type="noConversion"/>
  <conditionalFormatting sqref="T441:XFD467 A545:B546 U545:XFD546 A556:B557 U556:XFD557 A558:XFD1048576 A1:XFD440 A441:P467 A468:XFD544 A547:XFD555">
    <cfRule type="containsText" dxfId="15" priority="15" operator="containsText" text="TRUE">
      <formula>NOT(ISERROR(SEARCH("TRUE",A1)))</formula>
    </cfRule>
    <cfRule type="containsText" dxfId="14" priority="16" operator="containsText" text="FALSE">
      <formula>NOT(ISERROR(SEARCH("FALSE",A1)))</formula>
    </cfRule>
  </conditionalFormatting>
  <conditionalFormatting sqref="Q441:Q467">
    <cfRule type="containsText" dxfId="13" priority="13" operator="containsText" text="TRUE">
      <formula>NOT(ISERROR(SEARCH("TRUE",Q441)))</formula>
    </cfRule>
    <cfRule type="containsText" dxfId="12" priority="14" operator="containsText" text="FALSE">
      <formula>NOT(ISERROR(SEARCH("FALSE",Q441)))</formula>
    </cfRule>
  </conditionalFormatting>
  <conditionalFormatting sqref="R441:R467">
    <cfRule type="containsText" dxfId="11" priority="11" operator="containsText" text="TRUE">
      <formula>NOT(ISERROR(SEARCH("TRUE",R441)))</formula>
    </cfRule>
    <cfRule type="containsText" dxfId="10" priority="12" operator="containsText" text="FALSE">
      <formula>NOT(ISERROR(SEARCH("FALSE",R441)))</formula>
    </cfRule>
  </conditionalFormatting>
  <conditionalFormatting sqref="S441:S467">
    <cfRule type="containsText" dxfId="9" priority="9" operator="containsText" text="TRUE">
      <formula>NOT(ISERROR(SEARCH("TRUE",S441)))</formula>
    </cfRule>
    <cfRule type="containsText" dxfId="8" priority="10" operator="containsText" text="FALSE">
      <formula>NOT(ISERROR(SEARCH("FALSE",S441)))</formula>
    </cfRule>
  </conditionalFormatting>
  <conditionalFormatting sqref="C545:T545">
    <cfRule type="containsText" dxfId="7" priority="7" operator="containsText" text="TRUE">
      <formula>NOT(ISERROR(SEARCH("TRUE",C545)))</formula>
    </cfRule>
    <cfRule type="containsText" dxfId="6" priority="8" operator="containsText" text="FALSE">
      <formula>NOT(ISERROR(SEARCH("FALSE",C545)))</formula>
    </cfRule>
  </conditionalFormatting>
  <conditionalFormatting sqref="C556:T556">
    <cfRule type="containsText" dxfId="5" priority="5" operator="containsText" text="TRUE">
      <formula>NOT(ISERROR(SEARCH("TRUE",C556)))</formula>
    </cfRule>
    <cfRule type="containsText" dxfId="4" priority="6" operator="containsText" text="FALSE">
      <formula>NOT(ISERROR(SEARCH("FALSE",C556)))</formula>
    </cfRule>
  </conditionalFormatting>
  <conditionalFormatting sqref="C546:T546">
    <cfRule type="containsText" dxfId="3" priority="3" operator="containsText" text="TRUE">
      <formula>NOT(ISERROR(SEARCH("TRUE",C546)))</formula>
    </cfRule>
    <cfRule type="containsText" dxfId="2" priority="4" operator="containsText" text="FALSE">
      <formula>NOT(ISERROR(SEARCH("FALSE",C546)))</formula>
    </cfRule>
  </conditionalFormatting>
  <conditionalFormatting sqref="C557:T557">
    <cfRule type="containsText" dxfId="1" priority="1" operator="containsText" text="TRUE">
      <formula>NOT(ISERROR(SEARCH("TRUE",C557)))</formula>
    </cfRule>
    <cfRule type="containsText" dxfId="0" priority="2" operator="containsText" text="FALSE">
      <formula>NOT(ISERROR(SEARCH("FALSE",C557)))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S145"/>
  <sheetViews>
    <sheetView showGridLines="0" zoomScaleNormal="100" zoomScaleSheetLayoutView="75" zoomScalePageLayoutView="58" workbookViewId="0">
      <selection activeCell="O5" sqref="O5"/>
    </sheetView>
  </sheetViews>
  <sheetFormatPr baseColWidth="10" defaultColWidth="8.83203125" defaultRowHeight="13" x14ac:dyDescent="0.15"/>
  <cols>
    <col min="1" max="1" width="33.6640625" style="52" customWidth="1"/>
    <col min="2" max="2" width="12.5" style="52" customWidth="1"/>
    <col min="3" max="4" width="23.5" style="52" customWidth="1"/>
    <col min="5" max="5" width="5" style="79" customWidth="1"/>
    <col min="6" max="6" width="16.6640625" style="52" customWidth="1"/>
    <col min="7" max="7" width="21.5" style="52" customWidth="1"/>
    <col min="8" max="8" width="16.6640625" style="52" hidden="1" customWidth="1"/>
    <col min="9" max="13" width="16.6640625" style="52" customWidth="1"/>
    <col min="14" max="16384" width="8.83203125" style="52"/>
  </cols>
  <sheetData>
    <row r="1" spans="1:19" ht="16.5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9" ht="16.5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9" ht="16.5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9" ht="16.5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9" ht="16.5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9" ht="16.5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9" ht="16.5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  <c r="O7" s="129"/>
      <c r="P7" s="129"/>
      <c r="Q7" s="129"/>
      <c r="R7" s="129"/>
      <c r="S7" s="129"/>
    </row>
    <row r="8" spans="1:19" ht="16.5" customHeight="1" x14ac:dyDescent="0.15">
      <c r="A8" s="50"/>
      <c r="B8" s="50"/>
      <c r="C8" s="50"/>
      <c r="D8" s="50"/>
      <c r="E8" s="51"/>
      <c r="F8" s="50"/>
      <c r="G8" s="50"/>
      <c r="H8" s="50"/>
      <c r="I8" s="50"/>
      <c r="J8" s="50"/>
      <c r="K8" s="50"/>
      <c r="L8" s="50"/>
      <c r="M8" s="50"/>
      <c r="O8" s="129"/>
      <c r="P8" s="129"/>
      <c r="Q8" s="129"/>
      <c r="R8" s="129"/>
      <c r="S8" s="129"/>
    </row>
    <row r="9" spans="1:19" ht="60" customHeight="1" x14ac:dyDescent="0.25">
      <c r="A9" s="50"/>
      <c r="B9" s="50"/>
      <c r="D9" s="55"/>
      <c r="E9" s="55"/>
      <c r="F9" s="200" t="s">
        <v>165</v>
      </c>
      <c r="G9" s="200"/>
      <c r="H9" s="200"/>
      <c r="I9" s="200"/>
      <c r="J9" s="200"/>
      <c r="K9" s="200"/>
      <c r="L9" s="200"/>
      <c r="M9" s="200"/>
      <c r="O9" s="129"/>
      <c r="P9" s="129"/>
      <c r="Q9" s="129"/>
      <c r="R9" s="129"/>
      <c r="S9" s="129"/>
    </row>
    <row r="10" spans="1:19" ht="23.25" customHeight="1" x14ac:dyDescent="0.15">
      <c r="A10" s="207" t="s">
        <v>174</v>
      </c>
      <c r="B10" s="207"/>
      <c r="C10" s="207"/>
      <c r="D10" s="207"/>
      <c r="E10" s="52"/>
      <c r="L10" s="129"/>
      <c r="O10" s="129"/>
      <c r="P10" s="129"/>
      <c r="Q10" s="129"/>
      <c r="R10" s="129"/>
      <c r="S10" s="129"/>
    </row>
    <row r="11" spans="1:19" ht="11.25" customHeight="1" x14ac:dyDescent="0.25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  <c r="O11" s="129"/>
      <c r="P11" s="129"/>
      <c r="Q11" s="129"/>
      <c r="R11" s="129"/>
      <c r="S11" s="129"/>
    </row>
    <row r="12" spans="1:19" ht="20" customHeight="1" x14ac:dyDescent="0.25"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  <c r="O12" s="129"/>
      <c r="P12" s="129"/>
      <c r="Q12" s="129"/>
      <c r="R12" s="129"/>
      <c r="S12" s="129"/>
    </row>
    <row r="13" spans="1:19" ht="11.25" customHeight="1" x14ac:dyDescent="0.15">
      <c r="A13" s="201"/>
      <c r="B13" s="201"/>
      <c r="C13" s="202"/>
      <c r="D13" s="202"/>
      <c r="E13" s="59"/>
      <c r="F13" s="50"/>
      <c r="G13" s="50"/>
      <c r="H13" s="50"/>
      <c r="I13" s="50"/>
      <c r="J13" s="50"/>
      <c r="K13" s="50"/>
      <c r="L13" s="50"/>
      <c r="M13" s="50"/>
      <c r="O13" s="129"/>
      <c r="P13" s="129"/>
      <c r="Q13" s="129"/>
      <c r="R13" s="129"/>
      <c r="S13" s="129"/>
    </row>
    <row r="14" spans="1:19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  <c r="O14" s="129"/>
      <c r="P14" s="129"/>
      <c r="Q14" s="129"/>
      <c r="R14" s="129"/>
      <c r="S14" s="129"/>
    </row>
    <row r="15" spans="1:19" ht="11.25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  <c r="O15" s="129"/>
      <c r="P15" s="129"/>
      <c r="Q15" s="129"/>
      <c r="R15" s="129"/>
      <c r="S15" s="129"/>
    </row>
    <row r="16" spans="1:19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  <c r="O16" s="129"/>
      <c r="P16" s="129"/>
      <c r="Q16" s="129"/>
      <c r="R16" s="129"/>
      <c r="S16" s="129"/>
    </row>
    <row r="17" spans="1:19" s="61" customFormat="1" ht="11.25" customHeight="1" x14ac:dyDescent="0.15">
      <c r="A17" s="201"/>
      <c r="B17" s="201"/>
      <c r="C17" s="202"/>
      <c r="D17" s="202"/>
      <c r="E17" s="59"/>
      <c r="F17" s="206"/>
      <c r="G17" s="206"/>
      <c r="H17" s="60"/>
      <c r="I17" s="60"/>
      <c r="J17" s="60"/>
      <c r="K17" s="60"/>
      <c r="L17" s="60"/>
      <c r="M17" s="60"/>
      <c r="O17" s="130"/>
      <c r="P17" s="130"/>
      <c r="Q17" s="130"/>
      <c r="R17" s="130"/>
      <c r="S17" s="130"/>
    </row>
    <row r="18" spans="1:19" s="61" customFormat="1" ht="20" customHeight="1" x14ac:dyDescent="0.2">
      <c r="A18" s="201"/>
      <c r="B18" s="201"/>
      <c r="C18" s="209"/>
      <c r="D18" s="209"/>
      <c r="E18" s="62"/>
      <c r="F18" s="204"/>
      <c r="G18" s="205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  <c r="O18" s="130"/>
      <c r="P18" s="130"/>
      <c r="Q18" s="130"/>
      <c r="R18" s="130"/>
      <c r="S18" s="130"/>
    </row>
    <row r="19" spans="1:19" s="65" customFormat="1" ht="11.25" customHeight="1" x14ac:dyDescent="0.15">
      <c r="A19" s="201"/>
      <c r="B19" s="201"/>
      <c r="C19" s="209"/>
      <c r="D19" s="209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  <c r="N19" s="65" t="s">
        <v>173</v>
      </c>
    </row>
    <row r="20" spans="1:19" s="65" customFormat="1" ht="20" customHeight="1" x14ac:dyDescent="0.2">
      <c r="A20" s="110"/>
      <c r="B20" s="110"/>
      <c r="C20" s="112"/>
      <c r="D20" s="112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9" s="65" customFormat="1" ht="11.25" customHeight="1" x14ac:dyDescent="0.15">
      <c r="A21" s="110"/>
      <c r="B21" s="110"/>
      <c r="C21" s="112"/>
      <c r="D21" s="112"/>
      <c r="E21" s="113"/>
      <c r="F21" s="60"/>
      <c r="G21" s="63"/>
      <c r="H21" s="64"/>
      <c r="I21" s="60"/>
      <c r="J21" s="60"/>
      <c r="K21" s="60"/>
      <c r="L21" s="60"/>
      <c r="M21" s="60"/>
    </row>
    <row r="22" spans="1:19" s="65" customFormat="1" ht="20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1</v>
      </c>
      <c r="J22" s="60"/>
      <c r="K22" s="67" t="s">
        <v>97</v>
      </c>
      <c r="L22" s="60"/>
      <c r="M22" s="60"/>
    </row>
    <row r="23" spans="1:19" s="65" customFormat="1" ht="20" customHeight="1" x14ac:dyDescent="0.15">
      <c r="A23" s="201"/>
      <c r="B23" s="201"/>
      <c r="C23" s="202"/>
      <c r="D23" s="202"/>
      <c r="E23" s="59"/>
      <c r="F23" s="60"/>
      <c r="G23" s="60"/>
      <c r="H23" s="60"/>
      <c r="I23" s="60"/>
      <c r="J23" s="60"/>
      <c r="K23" s="68"/>
      <c r="L23" s="60"/>
      <c r="M23" s="69"/>
    </row>
    <row r="24" spans="1:19" s="71" customFormat="1" ht="19.5" hidden="1" customHeight="1" x14ac:dyDescent="0.15">
      <c r="A24" s="201"/>
      <c r="B24" s="201"/>
      <c r="C24" s="202"/>
      <c r="D24" s="202"/>
      <c r="E24" s="59"/>
      <c r="F24" s="50"/>
      <c r="G24" s="50"/>
      <c r="H24" s="50"/>
      <c r="I24" s="50" t="s">
        <v>4</v>
      </c>
      <c r="J24" s="69" t="b">
        <v>0</v>
      </c>
      <c r="K24" s="70"/>
      <c r="L24" s="50"/>
      <c r="M24" s="50"/>
    </row>
    <row r="25" spans="1:19" s="71" customFormat="1" ht="20" hidden="1" customHeight="1" x14ac:dyDescent="0.15">
      <c r="A25" s="201"/>
      <c r="B25" s="201"/>
      <c r="C25" s="202"/>
      <c r="D25" s="202"/>
      <c r="E25" s="59"/>
      <c r="F25" s="50"/>
      <c r="G25" s="83"/>
      <c r="H25" s="50"/>
      <c r="I25" s="50"/>
      <c r="J25" s="69"/>
      <c r="K25" s="70"/>
      <c r="L25" s="50"/>
      <c r="M25" s="50"/>
    </row>
    <row r="26" spans="1:19" s="71" customFormat="1" ht="20" hidden="1" customHeight="1" x14ac:dyDescent="0.15">
      <c r="A26" s="201"/>
      <c r="B26" s="201"/>
      <c r="C26" s="202"/>
      <c r="D26" s="202"/>
      <c r="E26" s="59"/>
      <c r="F26" s="50"/>
      <c r="G26" s="84" t="s">
        <v>4</v>
      </c>
      <c r="H26" s="50"/>
      <c r="I26" s="50"/>
      <c r="J26" s="50"/>
      <c r="K26" s="50"/>
      <c r="L26" s="50"/>
      <c r="M26" s="50"/>
    </row>
    <row r="27" spans="1:19" s="73" customFormat="1" ht="20" x14ac:dyDescent="0.2">
      <c r="A27" s="201"/>
      <c r="B27" s="201"/>
      <c r="C27" s="202"/>
      <c r="D27" s="202"/>
      <c r="E27" s="59"/>
      <c r="F27" s="166" t="s">
        <v>105</v>
      </c>
      <c r="G27" s="166"/>
      <c r="H27" s="166" t="s">
        <v>99</v>
      </c>
      <c r="I27" s="167" t="s">
        <v>100</v>
      </c>
      <c r="J27" s="167" t="s">
        <v>101</v>
      </c>
      <c r="K27" s="167" t="s">
        <v>102</v>
      </c>
      <c r="L27" s="167" t="s">
        <v>103</v>
      </c>
      <c r="M27" s="167" t="s">
        <v>104</v>
      </c>
    </row>
    <row r="28" spans="1:19" s="74" customFormat="1" ht="18" x14ac:dyDescent="0.15">
      <c r="A28" s="201"/>
      <c r="B28" s="201"/>
      <c r="C28" s="202"/>
      <c r="D28" s="202"/>
      <c r="E28" s="59"/>
      <c r="F28" s="143" t="s">
        <v>159</v>
      </c>
      <c r="G28" s="144"/>
      <c r="H28" s="144">
        <v>0</v>
      </c>
      <c r="I28" s="144">
        <v>1000</v>
      </c>
      <c r="J28" s="144">
        <v>2000</v>
      </c>
      <c r="K28" s="144">
        <v>5000</v>
      </c>
      <c r="L28" s="144">
        <v>10000</v>
      </c>
      <c r="M28" s="145">
        <v>20000</v>
      </c>
    </row>
    <row r="29" spans="1:19" s="74" customFormat="1" ht="18" x14ac:dyDescent="0.15">
      <c r="A29" s="201"/>
      <c r="B29" s="201"/>
      <c r="C29" s="202"/>
      <c r="D29" s="202"/>
      <c r="E29" s="59"/>
      <c r="F29" s="146" t="s">
        <v>160</v>
      </c>
      <c r="G29" s="147"/>
      <c r="H29" s="147">
        <v>1000</v>
      </c>
      <c r="I29" s="147">
        <v>2000</v>
      </c>
      <c r="J29" s="147">
        <v>3000</v>
      </c>
      <c r="K29" s="147">
        <v>5000</v>
      </c>
      <c r="L29" s="147">
        <v>10000</v>
      </c>
      <c r="M29" s="148">
        <v>20000</v>
      </c>
    </row>
    <row r="30" spans="1:19" s="74" customFormat="1" ht="18" x14ac:dyDescent="0.15">
      <c r="A30" s="20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9" s="74" customFormat="1" ht="17.25" customHeight="1" x14ac:dyDescent="0.2">
      <c r="A31" s="211"/>
      <c r="B31" s="201"/>
      <c r="C31" s="202"/>
      <c r="D31" s="202"/>
      <c r="E31" s="59"/>
      <c r="F31" s="199" t="s">
        <v>26</v>
      </c>
      <c r="G31" s="199"/>
      <c r="H31" s="199"/>
      <c r="I31" s="199"/>
      <c r="J31" s="199"/>
      <c r="K31" s="199"/>
      <c r="L31" s="199"/>
      <c r="M31" s="199"/>
    </row>
    <row r="32" spans="1:19" s="75" customFormat="1" ht="18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VLOOKUP($M$16,Tablas!$A$6:$H$29,3,TRUE)</f>
        <v>53325</v>
      </c>
      <c r="I32" s="150">
        <f>(VLOOKUP($M$16,Tablas!$A$6:$H$29,4,TRUE))*1.1494</f>
        <v>48126.527399999999</v>
      </c>
      <c r="J32" s="150">
        <f>(VLOOKUP($M$16,Tablas!$A$6:$H$29,5,TRUE))*1.1494</f>
        <v>34031.4352</v>
      </c>
      <c r="K32" s="150">
        <f>(VLOOKUP($M$16,Tablas!$A$6:$H$29,6,TRUE))*1.1494</f>
        <v>26220.112799999999</v>
      </c>
      <c r="L32" s="150">
        <f>(VLOOKUP($M$16,Tablas!$A$6:$H$29,7,TRUE))*1.1494</f>
        <v>22996.0458</v>
      </c>
      <c r="M32" s="151">
        <f>(VLOOKUP($M$16,Tablas!$A$6:$H$29,8,TRUE))*1.1494</f>
        <v>19777.7258</v>
      </c>
    </row>
    <row r="33" spans="1:13" s="74" customFormat="1" ht="18" x14ac:dyDescent="0.15">
      <c r="A33" s="201"/>
      <c r="B33" s="201"/>
      <c r="C33" s="202"/>
      <c r="D33" s="202"/>
      <c r="E33" s="59"/>
      <c r="F33" s="152" t="s">
        <v>16</v>
      </c>
      <c r="G33" s="81"/>
      <c r="H33" s="81">
        <f>IF($J$16=1,0,(VLOOKUP($M$18,Tablas!$A$6:$H$29,3,TRUE)))</f>
        <v>91138</v>
      </c>
      <c r="I33" s="81">
        <f>(IF($J$16=1,0,(VLOOKUP($M$18,Tablas!$A$6:$H$29,4,TRUE))))*1.1494</f>
        <v>95149.630799999999</v>
      </c>
      <c r="J33" s="81">
        <f>(IF($J$16=1,0,(VLOOKUP($M$18,Tablas!$A$6:$H$29,5,TRUE))))*1.1494</f>
        <v>66576.696200000006</v>
      </c>
      <c r="K33" s="81">
        <f>(IF($J$16=1,0,(VLOOKUP($M$18,Tablas!$A$6:$H$29,6,TRUE))))*1.1494</f>
        <v>49600.058199999999</v>
      </c>
      <c r="L33" s="81">
        <f>(IF($J$16=1,0,(VLOOKUP($M$18,Tablas!$A$6:$H$29,7,TRUE))))*1.1494</f>
        <v>43064.569799999997</v>
      </c>
      <c r="M33" s="153">
        <f>(IF($J$16=1,0,(VLOOKUP($M$18,Tablas!$A$6:$H$29,8,TRUE))))*1.1494</f>
        <v>37391.131399999998</v>
      </c>
    </row>
    <row r="34" spans="1:13" s="74" customFormat="1" ht="18" x14ac:dyDescent="0.15">
      <c r="A34" s="201"/>
      <c r="B34" s="201"/>
      <c r="C34" s="202"/>
      <c r="D34" s="202"/>
      <c r="E34" s="76"/>
      <c r="F34" s="154" t="s">
        <v>17</v>
      </c>
      <c r="G34" s="82"/>
      <c r="H34" s="82">
        <f>IF($J$18=0,0,(VLOOKUP($J$18,Tablas!$A$30:$H$32,3,TRUE)))</f>
        <v>12930</v>
      </c>
      <c r="I34" s="82">
        <f>(IF($J$18=0,0,(VLOOKUP($J$18,Tablas!$A$30:$H$32,4,TRUE))))*1.1494</f>
        <v>9376.8052000000007</v>
      </c>
      <c r="J34" s="82">
        <f>(IF($J$18=0,0,(VLOOKUP($J$18,Tablas!$A$30:$H$32,5,TRUE))))*1.1494</f>
        <v>7044.6725999999999</v>
      </c>
      <c r="K34" s="82">
        <f>(IF($J$18=0,0,(VLOOKUP($J$18,Tablas!$A$30:$H$32,6,TRUE))))*1.1494</f>
        <v>5790.6772000000001</v>
      </c>
      <c r="L34" s="82">
        <f>(IF($J$18=0,0,(VLOOKUP($J$18,Tablas!$A$30:$H$32,7,TRUE))))*1.1494</f>
        <v>4749.3207999999995</v>
      </c>
      <c r="M34" s="155">
        <f>(IF($J$18=0,0,(VLOOKUP($J$18,Tablas!$A$30:$H$32,8,TRUE))))*1.1494</f>
        <v>3699.9186</v>
      </c>
    </row>
    <row r="35" spans="1:13" s="74" customFormat="1" ht="18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+IF($I$22=FALSE,0,Tablas!C$33)</f>
        <v>0</v>
      </c>
      <c r="I35" s="81">
        <f>+IF($I$22=FALSE,0,Tablas!D$33)</f>
        <v>0</v>
      </c>
      <c r="J35" s="81">
        <f>+IF($I$22=FALSE,0,Tablas!E$33)</f>
        <v>0</v>
      </c>
      <c r="K35" s="81">
        <f>(+IF($I$22=FALSE,0,Tablas!F$33))</f>
        <v>258.61500000000001</v>
      </c>
      <c r="L35" s="81">
        <f>+IF($I$22=FALSE,0,Tablas!G$33)</f>
        <v>258.61500000000001</v>
      </c>
      <c r="M35" s="153">
        <f>+IF($I$22=FALSE,0,Tablas!H$33)</f>
        <v>258.61500000000001</v>
      </c>
    </row>
    <row r="36" spans="1:13" s="74" customFormat="1" ht="18" x14ac:dyDescent="0.15">
      <c r="A36" s="201"/>
      <c r="B36" s="201"/>
      <c r="C36" s="202"/>
      <c r="D36" s="202"/>
      <c r="E36" s="59"/>
      <c r="F36" s="152" t="s">
        <v>116</v>
      </c>
      <c r="G36" s="81"/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153">
        <v>0</v>
      </c>
    </row>
    <row r="37" spans="1:13" s="74" customFormat="1" ht="18" x14ac:dyDescent="0.15">
      <c r="A37" s="201"/>
      <c r="B37" s="201"/>
      <c r="C37" s="210"/>
      <c r="D37" s="210"/>
      <c r="E37" s="59"/>
      <c r="F37" s="156" t="s">
        <v>19</v>
      </c>
      <c r="G37" s="138"/>
      <c r="H37" s="138">
        <f>SUM(H32:H36)</f>
        <v>157393</v>
      </c>
      <c r="I37" s="138">
        <f>(SUM(I32:I36))</f>
        <v>152652.96340000001</v>
      </c>
      <c r="J37" s="138">
        <f>(SUM(J32:J36))</f>
        <v>107652.80400000002</v>
      </c>
      <c r="K37" s="138">
        <f>(SUM(K32:K36))</f>
        <v>81869.463200000013</v>
      </c>
      <c r="L37" s="138">
        <f>(SUM(L32:L36))</f>
        <v>71068.551399999997</v>
      </c>
      <c r="M37" s="157">
        <f>(SUM(M32:M36))</f>
        <v>61127.390799999994</v>
      </c>
    </row>
    <row r="38" spans="1:13" s="75" customFormat="1" ht="18" x14ac:dyDescent="0.15">
      <c r="A38" s="201"/>
      <c r="B38" s="201"/>
      <c r="C38" s="202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74" customFormat="1" ht="18" x14ac:dyDescent="0.15">
      <c r="A39" s="201"/>
      <c r="B39" s="201"/>
      <c r="C39" s="212"/>
      <c r="D39" s="202"/>
      <c r="E39" s="59"/>
      <c r="F39" s="158" t="s">
        <v>18</v>
      </c>
      <c r="G39" s="159"/>
      <c r="H39" s="159">
        <f t="shared" ref="H39:M39" si="0">SUM(H37:H38)</f>
        <v>157468</v>
      </c>
      <c r="I39" s="159">
        <f t="shared" si="0"/>
        <v>152738.96340000001</v>
      </c>
      <c r="J39" s="159">
        <f t="shared" si="0"/>
        <v>107738.80400000002</v>
      </c>
      <c r="K39" s="159">
        <f t="shared" si="0"/>
        <v>81955.463200000013</v>
      </c>
      <c r="L39" s="159">
        <f t="shared" si="0"/>
        <v>71154.551399999997</v>
      </c>
      <c r="M39" s="160">
        <f t="shared" si="0"/>
        <v>61213.390799999994</v>
      </c>
    </row>
    <row r="40" spans="1:13" s="74" customFormat="1" ht="18" x14ac:dyDescent="0.15">
      <c r="A40" s="201"/>
      <c r="B40" s="201"/>
      <c r="C40" s="212"/>
      <c r="D40" s="202"/>
      <c r="E40" s="77"/>
      <c r="F40" s="81"/>
      <c r="G40" s="81"/>
      <c r="H40" s="81"/>
      <c r="I40" s="81"/>
      <c r="J40" s="81"/>
      <c r="K40" s="81"/>
      <c r="L40" s="81"/>
      <c r="M40" s="81"/>
    </row>
    <row r="41" spans="1:13" s="74" customFormat="1" ht="18" x14ac:dyDescent="0.15">
      <c r="A41" s="201"/>
      <c r="B41" s="201"/>
      <c r="C41" s="212"/>
      <c r="D41" s="202"/>
      <c r="E41" s="77"/>
      <c r="F41" s="140"/>
      <c r="G41" s="140"/>
      <c r="H41" s="140"/>
      <c r="I41" s="140"/>
      <c r="J41" s="140"/>
      <c r="K41" s="140"/>
      <c r="L41" s="140"/>
      <c r="M41" s="140"/>
    </row>
    <row r="42" spans="1:13" s="75" customFormat="1" ht="20" x14ac:dyDescent="0.2">
      <c r="A42" s="201"/>
      <c r="B42" s="201"/>
      <c r="C42" s="202"/>
      <c r="D42" s="202"/>
      <c r="E42" s="78"/>
      <c r="F42" s="199" t="s">
        <v>25</v>
      </c>
      <c r="G42" s="199"/>
      <c r="H42" s="199"/>
      <c r="I42" s="199"/>
      <c r="J42" s="199"/>
      <c r="K42" s="199"/>
      <c r="L42" s="199"/>
      <c r="M42" s="199"/>
    </row>
    <row r="43" spans="1:13" s="74" customFormat="1" ht="18" x14ac:dyDescent="0.15">
      <c r="A43" s="201"/>
      <c r="B43" s="201"/>
      <c r="C43" s="202"/>
      <c r="D43" s="202"/>
      <c r="E43" s="78"/>
      <c r="F43" s="161" t="s">
        <v>15</v>
      </c>
      <c r="G43" s="162"/>
      <c r="H43" s="162">
        <f>VLOOKUP($M$16,Tablas!$A$39:$H$62,3,TRUE)</f>
        <v>28262.25</v>
      </c>
      <c r="I43" s="162">
        <f>(VLOOKUP($M$16,Tablas!$A$39:$H$62,4,TRUE))*1.1494</f>
        <v>25507.059522</v>
      </c>
      <c r="J43" s="162">
        <f>(VLOOKUP($M$16,Tablas!$A$39:$H$62,5,TRUE))*1.1494</f>
        <v>18036.660656</v>
      </c>
      <c r="K43" s="162">
        <f>(VLOOKUP($M$16,Tablas!$A$39:$H$62,6,TRUE))*1.1494</f>
        <v>13896.659783999999</v>
      </c>
      <c r="L43" s="162">
        <f>(VLOOKUP($M$16,Tablas!$A$39:$H$62,7,TRUE))*1.1494</f>
        <v>12187.904274</v>
      </c>
      <c r="M43" s="163">
        <f>(VLOOKUP($M$16,Tablas!$A$39:$H$62,8,TRUE))*1.1494</f>
        <v>10482.194674</v>
      </c>
    </row>
    <row r="44" spans="1:13" s="75" customFormat="1" ht="18" x14ac:dyDescent="0.15">
      <c r="A44" s="215"/>
      <c r="B44" s="215"/>
      <c r="C44" s="202"/>
      <c r="D44" s="202"/>
      <c r="E44" s="78"/>
      <c r="F44" s="152" t="s">
        <v>16</v>
      </c>
      <c r="G44" s="81"/>
      <c r="H44" s="81">
        <f>IF($J$16=1,0,(VLOOKUP($M$18,Tablas!$A$39:$H$62,3,TRUE)))</f>
        <v>48303.14</v>
      </c>
      <c r="I44" s="81">
        <f>(IF($J$16=1,0,(VLOOKUP($M$18,Tablas!$A$39:$H$62,4,TRUE))))*1.1494</f>
        <v>50429.304323999997</v>
      </c>
      <c r="J44" s="81">
        <f>(IF($J$16=1,0,(VLOOKUP($M$18,Tablas!$A$39:$H$62,5,TRUE))))*1.1494</f>
        <v>35285.648986</v>
      </c>
      <c r="K44" s="81">
        <f>(IF($J$16=1,0,(VLOOKUP($M$18,Tablas!$A$39:$H$62,6,TRUE))))*1.1494</f>
        <v>26288.030845999998</v>
      </c>
      <c r="L44" s="81">
        <f>(IF($J$16=1,0,(VLOOKUP($M$18,Tablas!$A$39:$H$62,7,TRUE))))*1.1494</f>
        <v>22824.221994000003</v>
      </c>
      <c r="M44" s="153">
        <f>(IF($J$16=1,0,(VLOOKUP($M$18,Tablas!$A$39:$H$62,8,TRUE))))*1.1494</f>
        <v>19817.299641999998</v>
      </c>
    </row>
    <row r="45" spans="1:13" s="74" customFormat="1" ht="18" x14ac:dyDescent="0.15">
      <c r="A45" s="201"/>
      <c r="B45" s="201"/>
      <c r="C45" s="202"/>
      <c r="D45" s="202"/>
      <c r="E45" s="59"/>
      <c r="F45" s="152" t="s">
        <v>17</v>
      </c>
      <c r="G45" s="81"/>
      <c r="H45" s="81">
        <f>IF($J$18=0,0,(VLOOKUP($J$18,Tablas!$A$63:$H$65,3,TRUE)))</f>
        <v>6852.9000000000005</v>
      </c>
      <c r="I45" s="81">
        <f>(IF($J$18=0,0,(VLOOKUP($J$18,Tablas!$A$63:$H$65,4,TRUE))))*1.1494</f>
        <v>4969.7067559999996</v>
      </c>
      <c r="J45" s="81">
        <f>(IF($J$18=0,0,(VLOOKUP($J$18,Tablas!$A$63:$H$65,5,TRUE))))*1.1494</f>
        <v>3733.6764780000003</v>
      </c>
      <c r="K45" s="81">
        <f>(IF($J$18=0,0,(VLOOKUP($J$18,Tablas!$A$63:$H$65,6,TRUE))))*1.1494</f>
        <v>3069.0589160000004</v>
      </c>
      <c r="L45" s="81">
        <f>(IF($J$18=0,0,(VLOOKUP($J$18,Tablas!$A$63:$H$65,7,TRUE))))*1.1494</f>
        <v>2517.1400239999998</v>
      </c>
      <c r="M45" s="153">
        <f>(IF($J$18=0,0,(VLOOKUP($J$18,Tablas!$A$63:$H$65,8,TRUE))))*1.1494</f>
        <v>1960.9568580000002</v>
      </c>
    </row>
    <row r="46" spans="1:13" s="74" customFormat="1" ht="18" x14ac:dyDescent="0.15">
      <c r="A46" s="201"/>
      <c r="B46" s="201"/>
      <c r="C46" s="212"/>
      <c r="D46" s="202"/>
      <c r="E46" s="59"/>
      <c r="F46" s="152" t="s">
        <v>20</v>
      </c>
      <c r="G46" s="81"/>
      <c r="H46" s="81">
        <f>+IF($I$22=FALSE,0,Tablas!C$66)</f>
        <v>0</v>
      </c>
      <c r="I46" s="81">
        <f>+IF($I$22=FALSE,0,Tablas!D$66)</f>
        <v>0</v>
      </c>
      <c r="J46" s="81">
        <f>+IF($I$22=FALSE,0,Tablas!E$66)</f>
        <v>0</v>
      </c>
      <c r="K46" s="81">
        <f>+IF($I$22=FALSE,0,Tablas!F$66)</f>
        <v>137.07</v>
      </c>
      <c r="L46" s="81">
        <f>+IF($I$22=FALSE,0,Tablas!G$66)</f>
        <v>137.07</v>
      </c>
      <c r="M46" s="153">
        <f>+IF($I$22=FALSE,0,Tablas!H$66)</f>
        <v>137.07</v>
      </c>
    </row>
    <row r="47" spans="1:13" s="74" customFormat="1" ht="18" x14ac:dyDescent="0.15">
      <c r="A47" s="201"/>
      <c r="B47" s="201"/>
      <c r="C47" s="202"/>
      <c r="D47" s="202"/>
      <c r="E47" s="59"/>
      <c r="F47" s="152" t="s">
        <v>116</v>
      </c>
      <c r="G47" s="81"/>
      <c r="H47" s="81">
        <v>0</v>
      </c>
      <c r="I47" s="81">
        <v>0</v>
      </c>
      <c r="J47" s="81">
        <v>0</v>
      </c>
      <c r="K47" s="81">
        <v>0</v>
      </c>
      <c r="L47" s="81">
        <v>0</v>
      </c>
      <c r="M47" s="153">
        <v>0</v>
      </c>
    </row>
    <row r="48" spans="1:13" s="74" customFormat="1" ht="18" x14ac:dyDescent="0.15">
      <c r="A48" s="201"/>
      <c r="B48" s="201"/>
      <c r="C48" s="202"/>
      <c r="D48" s="202"/>
      <c r="E48" s="59"/>
      <c r="F48" s="156" t="s">
        <v>19</v>
      </c>
      <c r="G48" s="138"/>
      <c r="H48" s="138">
        <f>SUM(H43:H47)</f>
        <v>83418.289999999994</v>
      </c>
      <c r="I48" s="138">
        <f>(SUM(I43:I47))</f>
        <v>80906.070601999993</v>
      </c>
      <c r="J48" s="138">
        <f>(SUM(J43:J47))</f>
        <v>57055.986120000001</v>
      </c>
      <c r="K48" s="138">
        <f>(SUM(K43:K47))</f>
        <v>43390.819545999999</v>
      </c>
      <c r="L48" s="138">
        <f>(SUM(L43:L47))</f>
        <v>37666.336292000007</v>
      </c>
      <c r="M48" s="157">
        <f>(SUM(M43:M47))</f>
        <v>32397.521173999998</v>
      </c>
    </row>
    <row r="49" spans="1:13" s="74" customFormat="1" ht="18" x14ac:dyDescent="0.15">
      <c r="A49" s="201"/>
      <c r="B49" s="201"/>
      <c r="C49" s="202"/>
      <c r="D49" s="202"/>
      <c r="E49" s="59"/>
      <c r="F49" s="152" t="s">
        <v>21</v>
      </c>
      <c r="G49" s="81"/>
      <c r="H49" s="81">
        <v>75</v>
      </c>
      <c r="I49" s="81">
        <v>86</v>
      </c>
      <c r="J49" s="81">
        <v>86</v>
      </c>
      <c r="K49" s="81">
        <v>86</v>
      </c>
      <c r="L49" s="81">
        <v>86</v>
      </c>
      <c r="M49" s="153">
        <v>86</v>
      </c>
    </row>
    <row r="50" spans="1:13" s="75" customFormat="1" ht="18" x14ac:dyDescent="0.15">
      <c r="A50" s="201"/>
      <c r="B50" s="201"/>
      <c r="C50" s="202"/>
      <c r="D50" s="202"/>
      <c r="E50" s="59"/>
      <c r="F50" s="164" t="s">
        <v>23</v>
      </c>
      <c r="G50" s="141"/>
      <c r="H50" s="141">
        <f t="shared" ref="H50:M50" si="1">SUM(H48:H49)</f>
        <v>83493.289999999994</v>
      </c>
      <c r="I50" s="141">
        <f t="shared" si="1"/>
        <v>80992.070601999993</v>
      </c>
      <c r="J50" s="141">
        <f t="shared" si="1"/>
        <v>57141.986120000001</v>
      </c>
      <c r="K50" s="141">
        <f t="shared" si="1"/>
        <v>43476.819545999999</v>
      </c>
      <c r="L50" s="141">
        <f t="shared" si="1"/>
        <v>37752.336292000007</v>
      </c>
      <c r="M50" s="165">
        <f t="shared" si="1"/>
        <v>32483.521173999998</v>
      </c>
    </row>
    <row r="51" spans="1:13" s="74" customFormat="1" ht="18" x14ac:dyDescent="0.15">
      <c r="A51" s="211"/>
      <c r="B51" s="211"/>
      <c r="C51" s="214"/>
      <c r="D51" s="214"/>
      <c r="E51" s="59"/>
      <c r="F51" s="158" t="s">
        <v>24</v>
      </c>
      <c r="G51" s="159"/>
      <c r="H51" s="159">
        <f t="shared" ref="H51:M51" si="2">+H48</f>
        <v>83418.289999999994</v>
      </c>
      <c r="I51" s="159">
        <f t="shared" si="2"/>
        <v>80906.070601999993</v>
      </c>
      <c r="J51" s="159">
        <f t="shared" si="2"/>
        <v>57055.986120000001</v>
      </c>
      <c r="K51" s="159">
        <f t="shared" si="2"/>
        <v>43390.819545999999</v>
      </c>
      <c r="L51" s="159">
        <f t="shared" si="2"/>
        <v>37666.336292000007</v>
      </c>
      <c r="M51" s="160">
        <f t="shared" si="2"/>
        <v>32397.521173999998</v>
      </c>
    </row>
    <row r="52" spans="1:13" s="74" customFormat="1" ht="18" x14ac:dyDescent="0.2">
      <c r="A52" s="211"/>
      <c r="B52" s="211"/>
      <c r="C52" s="214"/>
      <c r="D52" s="214"/>
      <c r="E52" s="77"/>
      <c r="F52" s="208" t="s">
        <v>181</v>
      </c>
      <c r="G52" s="208"/>
      <c r="H52" s="208"/>
      <c r="I52" s="208"/>
      <c r="J52" s="208"/>
      <c r="K52" s="208"/>
      <c r="L52" s="208"/>
      <c r="M52" s="208"/>
    </row>
    <row r="53" spans="1:13" s="74" customFormat="1" ht="18" x14ac:dyDescent="0.2">
      <c r="A53" s="52"/>
      <c r="B53" s="52"/>
      <c r="C53" s="52"/>
      <c r="D53" s="52"/>
      <c r="E53" s="77"/>
      <c r="F53" s="142"/>
      <c r="G53" s="142"/>
      <c r="H53" s="142"/>
      <c r="I53" s="142"/>
      <c r="J53" s="142"/>
      <c r="K53" s="142"/>
      <c r="L53" s="142"/>
      <c r="M53" s="142"/>
    </row>
    <row r="54" spans="1:13" s="75" customFormat="1" ht="14" x14ac:dyDescent="0.15">
      <c r="A54" s="52"/>
      <c r="B54" s="52" t="s">
        <v>4</v>
      </c>
      <c r="C54" s="52"/>
      <c r="D54" s="52"/>
      <c r="E54" s="59"/>
      <c r="F54" s="213" t="s">
        <v>163</v>
      </c>
      <c r="G54" s="213"/>
      <c r="H54" s="213"/>
      <c r="I54" s="213"/>
      <c r="J54" s="213"/>
      <c r="K54" s="213"/>
      <c r="L54" s="213"/>
      <c r="M54" s="213"/>
    </row>
    <row r="55" spans="1:13" s="75" customFormat="1" ht="14" x14ac:dyDescent="0.15">
      <c r="A55" s="52"/>
      <c r="B55" s="52" t="s">
        <v>4</v>
      </c>
      <c r="C55" s="52"/>
      <c r="D55" s="52"/>
      <c r="E55" s="62"/>
      <c r="F55" s="213"/>
      <c r="G55" s="213"/>
      <c r="H55" s="213"/>
      <c r="I55" s="213"/>
      <c r="J55" s="213"/>
      <c r="K55" s="213"/>
      <c r="L55" s="213"/>
      <c r="M55" s="213"/>
    </row>
    <row r="56" spans="1:13" ht="14" x14ac:dyDescent="0.15">
      <c r="E56" s="62"/>
      <c r="F56" s="213"/>
      <c r="G56" s="213"/>
      <c r="H56" s="213"/>
      <c r="I56" s="213"/>
      <c r="J56" s="213"/>
      <c r="K56" s="213"/>
      <c r="L56" s="213"/>
      <c r="M56" s="213"/>
    </row>
    <row r="57" spans="1:13" x14ac:dyDescent="0.15">
      <c r="F57" s="213"/>
      <c r="G57" s="213"/>
      <c r="H57" s="213"/>
      <c r="I57" s="213"/>
      <c r="J57" s="213"/>
      <c r="K57" s="213"/>
      <c r="L57" s="213"/>
      <c r="M57" s="213"/>
    </row>
    <row r="140" spans="1:13" x14ac:dyDescent="0.15">
      <c r="A140" s="61"/>
      <c r="B140" s="61"/>
      <c r="C140" s="61"/>
      <c r="D140" s="61"/>
      <c r="M140" s="52" t="s">
        <v>164</v>
      </c>
    </row>
    <row r="141" spans="1:13" x14ac:dyDescent="0.15">
      <c r="A141" s="61"/>
      <c r="B141" s="61"/>
      <c r="C141" s="61"/>
      <c r="D141" s="61"/>
    </row>
    <row r="142" spans="1:13" x14ac:dyDescent="0.15">
      <c r="A142" s="131"/>
      <c r="B142" s="131"/>
      <c r="C142" s="131"/>
      <c r="D142" s="131"/>
    </row>
    <row r="143" spans="1:13" x14ac:dyDescent="0.15">
      <c r="A143" s="131"/>
      <c r="B143" s="131"/>
      <c r="C143" s="131"/>
      <c r="D143" s="131"/>
    </row>
    <row r="144" spans="1:13" x14ac:dyDescent="0.15">
      <c r="A144" s="131"/>
      <c r="B144" s="131"/>
      <c r="C144" s="131"/>
      <c r="D144" s="131"/>
    </row>
    <row r="145" spans="1:4" x14ac:dyDescent="0.15">
      <c r="A145" s="131"/>
      <c r="B145" s="131"/>
      <c r="C145" s="131"/>
      <c r="D145" s="131"/>
    </row>
  </sheetData>
  <sheetProtection algorithmName="SHA-512" hashValue="YIJgWr8x5zevtZZw/6EQy+szEWox7uu5+ihOiMUrJ6GCPxAi/xqG4x8nRk5drf+hDi/N3cENHamkJazJPM7ktA==" saltValue="fHW2Rawaq+aH6p3mqKHQ9A==" spinCount="100000" sheet="1" objects="1" scenarios="1"/>
  <mergeCells count="79">
    <mergeCell ref="F54:M57"/>
    <mergeCell ref="A51:B52"/>
    <mergeCell ref="C51:D52"/>
    <mergeCell ref="A38:B38"/>
    <mergeCell ref="A39:B39"/>
    <mergeCell ref="A40:B40"/>
    <mergeCell ref="A48:B48"/>
    <mergeCell ref="A43:B43"/>
    <mergeCell ref="A44:B44"/>
    <mergeCell ref="C48:D48"/>
    <mergeCell ref="C39:D39"/>
    <mergeCell ref="C44:D44"/>
    <mergeCell ref="C45:D45"/>
    <mergeCell ref="C42:D42"/>
    <mergeCell ref="C46:D46"/>
    <mergeCell ref="A46:B46"/>
    <mergeCell ref="A47:B47"/>
    <mergeCell ref="C47:D47"/>
    <mergeCell ref="A42:B42"/>
    <mergeCell ref="C40:D40"/>
    <mergeCell ref="A41:B41"/>
    <mergeCell ref="C41:D41"/>
    <mergeCell ref="A45:B45"/>
    <mergeCell ref="A37:B37"/>
    <mergeCell ref="A34:B35"/>
    <mergeCell ref="C43:D43"/>
    <mergeCell ref="C38:D38"/>
    <mergeCell ref="C36:D36"/>
    <mergeCell ref="C35:D35"/>
    <mergeCell ref="A16:B16"/>
    <mergeCell ref="A17:B17"/>
    <mergeCell ref="A22:B22"/>
    <mergeCell ref="A23:B23"/>
    <mergeCell ref="A24:B24"/>
    <mergeCell ref="C30:D30"/>
    <mergeCell ref="A30:B30"/>
    <mergeCell ref="C32:D32"/>
    <mergeCell ref="C33:D33"/>
    <mergeCell ref="A31:B31"/>
    <mergeCell ref="C31:D31"/>
    <mergeCell ref="A32:B32"/>
    <mergeCell ref="C29:D29"/>
    <mergeCell ref="C24:D24"/>
    <mergeCell ref="C25:D25"/>
    <mergeCell ref="C26:D26"/>
    <mergeCell ref="A27:B28"/>
    <mergeCell ref="A29:B29"/>
    <mergeCell ref="A14:B14"/>
    <mergeCell ref="C27:D27"/>
    <mergeCell ref="A15:B15"/>
    <mergeCell ref="F52:M52"/>
    <mergeCell ref="C13:D13"/>
    <mergeCell ref="C14:D14"/>
    <mergeCell ref="C15:D15"/>
    <mergeCell ref="C16:D16"/>
    <mergeCell ref="C17:D17"/>
    <mergeCell ref="C22:D22"/>
    <mergeCell ref="C23:D23"/>
    <mergeCell ref="C28:D28"/>
    <mergeCell ref="C34:D34"/>
    <mergeCell ref="C49:D49"/>
    <mergeCell ref="C18:D19"/>
    <mergeCell ref="C37:D37"/>
    <mergeCell ref="F31:M31"/>
    <mergeCell ref="F42:M42"/>
    <mergeCell ref="F9:M9"/>
    <mergeCell ref="A50:B50"/>
    <mergeCell ref="C50:D50"/>
    <mergeCell ref="H12:M12"/>
    <mergeCell ref="H14:M14"/>
    <mergeCell ref="F18:G18"/>
    <mergeCell ref="F17:G17"/>
    <mergeCell ref="A10:D10"/>
    <mergeCell ref="A13:B13"/>
    <mergeCell ref="A49:B49"/>
    <mergeCell ref="A33:B33"/>
    <mergeCell ref="A25:B26"/>
    <mergeCell ref="A18:B19"/>
    <mergeCell ref="A36:B36"/>
  </mergeCells>
  <phoneticPr fontId="5" type="noConversion"/>
  <conditionalFormatting sqref="J16">
    <cfRule type="cellIs" dxfId="55" priority="1" stopIfTrue="1" operator="greaterThan">
      <formula>2</formula>
    </cfRule>
    <cfRule type="cellIs" dxfId="54" priority="2" stopIfTrue="1" operator="lessThan">
      <formula>1</formula>
    </cfRule>
  </conditionalFormatting>
  <conditionalFormatting sqref="M16 M18">
    <cfRule type="cellIs" dxfId="53" priority="3" stopIfTrue="1" operator="greaterThan">
      <formula>73</formula>
    </cfRule>
    <cfRule type="cellIs" dxfId="52" priority="4" stopIfTrue="1" operator="lessThan">
      <formula>18</formula>
    </cfRule>
  </conditionalFormatting>
  <printOptions horizontalCentered="1"/>
  <pageMargins left="0.7" right="0.7" top="0.75" bottom="0.75" header="0.3" footer="0.3"/>
  <pageSetup scale="60" fitToHeight="2" orientation="portrait" horizontalDpi="300" verticalDpi="300" r:id="rId1"/>
  <headerFooter alignWithMargins="0"/>
  <rowBreaks count="1" manualBreakCount="1">
    <brk id="81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660400</xdr:colOff>
                    <xdr:row>21</xdr:row>
                    <xdr:rowOff>76200</xdr:rowOff>
                  </from>
                  <to>
                    <xdr:col>9</xdr:col>
                    <xdr:colOff>927100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60"/>
  <sheetViews>
    <sheetView showGridLines="0" zoomScaleNormal="100" zoomScaleSheetLayoutView="75" zoomScalePageLayoutView="98" workbookViewId="0">
      <selection activeCell="N11" sqref="N11"/>
    </sheetView>
  </sheetViews>
  <sheetFormatPr baseColWidth="10" defaultColWidth="8.83203125" defaultRowHeight="13" x14ac:dyDescent="0.15"/>
  <cols>
    <col min="1" max="1" width="33.6640625" style="85" customWidth="1"/>
    <col min="2" max="2" width="12.5" style="85" customWidth="1"/>
    <col min="3" max="3" width="22.6640625" style="85" customWidth="1"/>
    <col min="4" max="4" width="27.33203125" style="85" customWidth="1"/>
    <col min="5" max="5" width="1.5" style="93" customWidth="1"/>
    <col min="6" max="6" width="16.6640625" style="85" customWidth="1"/>
    <col min="7" max="7" width="20.5" style="85" customWidth="1"/>
    <col min="8" max="8" width="1.5" style="85" hidden="1" customWidth="1"/>
    <col min="9" max="12" width="16.6640625" style="85" customWidth="1"/>
    <col min="13" max="13" width="19.1640625" style="85" customWidth="1"/>
    <col min="14" max="16384" width="8.83203125" style="85"/>
  </cols>
  <sheetData>
    <row r="1" spans="1:13" ht="16.5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6.5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6.5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6.5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6.5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6.5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6.5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</row>
    <row r="8" spans="1:13" ht="16.5" customHeight="1" x14ac:dyDescent="0.15">
      <c r="A8" s="50"/>
      <c r="B8" s="50"/>
      <c r="C8" s="50"/>
      <c r="D8" s="50"/>
      <c r="E8" s="51"/>
      <c r="F8" s="50"/>
      <c r="G8" s="50"/>
      <c r="H8" s="50"/>
      <c r="I8" s="50"/>
      <c r="J8" s="50"/>
      <c r="K8" s="50"/>
      <c r="L8" s="50"/>
      <c r="M8" s="50"/>
    </row>
    <row r="9" spans="1:13" ht="16.5" customHeight="1" x14ac:dyDescent="0.15">
      <c r="A9" s="50"/>
      <c r="B9" s="50"/>
      <c r="C9" s="50"/>
      <c r="D9" s="50"/>
      <c r="E9" s="51"/>
      <c r="F9" s="216" t="s">
        <v>184</v>
      </c>
      <c r="G9" s="216"/>
      <c r="H9" s="216"/>
      <c r="I9" s="216"/>
      <c r="J9" s="216"/>
      <c r="K9" s="216"/>
      <c r="L9" s="216"/>
      <c r="M9" s="216"/>
    </row>
    <row r="10" spans="1:13" ht="24.75" customHeight="1" x14ac:dyDescent="0.25">
      <c r="A10" s="55"/>
      <c r="B10" s="55"/>
      <c r="C10" s="55"/>
      <c r="D10" s="55"/>
      <c r="E10" s="55"/>
      <c r="F10" s="216"/>
      <c r="G10" s="216"/>
      <c r="H10" s="216"/>
      <c r="I10" s="216"/>
      <c r="J10" s="216"/>
      <c r="K10" s="216"/>
      <c r="L10" s="216"/>
      <c r="M10" s="216"/>
    </row>
    <row r="11" spans="1:13" ht="23" x14ac:dyDescent="0.25">
      <c r="A11" s="56"/>
      <c r="B11" s="56"/>
      <c r="C11" s="56"/>
      <c r="D11" s="56"/>
      <c r="E11" s="57"/>
      <c r="F11" s="216"/>
      <c r="G11" s="216"/>
      <c r="H11" s="216"/>
      <c r="I11" s="216"/>
      <c r="J11" s="216"/>
      <c r="K11" s="216"/>
      <c r="L11" s="216"/>
      <c r="M11" s="216"/>
    </row>
    <row r="12" spans="1:13" ht="20.25" customHeight="1" x14ac:dyDescent="0.25">
      <c r="A12" s="207" t="s">
        <v>183</v>
      </c>
      <c r="B12" s="207"/>
      <c r="C12" s="207"/>
      <c r="D12" s="207"/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</row>
    <row r="13" spans="1:13" ht="12" customHeight="1" x14ac:dyDescent="0.15">
      <c r="A13" s="201"/>
      <c r="B13" s="201"/>
      <c r="C13" s="202"/>
      <c r="D13" s="202"/>
      <c r="E13" s="59"/>
      <c r="F13" s="50"/>
      <c r="G13" s="50"/>
      <c r="H13" s="50"/>
      <c r="I13" s="50"/>
      <c r="J13" s="50"/>
      <c r="K13" s="50"/>
      <c r="L13" s="50"/>
      <c r="M13" s="50"/>
    </row>
    <row r="14" spans="1:13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</row>
    <row r="15" spans="1:13" ht="12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</row>
    <row r="16" spans="1:13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</row>
    <row r="17" spans="1:13" s="86" customFormat="1" ht="12" customHeight="1" x14ac:dyDescent="0.15">
      <c r="A17" s="201"/>
      <c r="B17" s="201"/>
      <c r="C17" s="202"/>
      <c r="D17" s="202"/>
      <c r="E17" s="59"/>
      <c r="F17" s="206"/>
      <c r="G17" s="206"/>
      <c r="H17" s="60"/>
      <c r="I17" s="60"/>
      <c r="J17" s="60"/>
      <c r="K17" s="60"/>
      <c r="L17" s="60"/>
      <c r="M17" s="60"/>
    </row>
    <row r="18" spans="1:13" s="86" customFormat="1" ht="20" customHeight="1" x14ac:dyDescent="0.2">
      <c r="A18" s="201"/>
      <c r="B18" s="201"/>
      <c r="C18" s="209"/>
      <c r="D18" s="209"/>
      <c r="E18" s="62"/>
      <c r="F18" s="169"/>
      <c r="G18" s="170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</row>
    <row r="19" spans="1:13" s="65" customFormat="1" ht="12" customHeight="1" x14ac:dyDescent="0.15">
      <c r="A19" s="201"/>
      <c r="B19" s="201"/>
      <c r="C19" s="209"/>
      <c r="D19" s="209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</row>
    <row r="20" spans="1:13" s="65" customFormat="1" ht="20" customHeight="1" x14ac:dyDescent="0.2">
      <c r="A20" s="110"/>
      <c r="B20" s="110"/>
      <c r="C20" s="112"/>
      <c r="D20" s="112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3" s="65" customFormat="1" ht="12" customHeight="1" x14ac:dyDescent="0.15">
      <c r="A21" s="110"/>
      <c r="B21" s="110"/>
      <c r="C21" s="112"/>
      <c r="D21" s="112"/>
      <c r="E21" s="113"/>
      <c r="F21" s="60"/>
      <c r="G21" s="63"/>
      <c r="H21" s="64"/>
      <c r="I21" s="60"/>
      <c r="J21" s="60"/>
      <c r="K21" s="60"/>
      <c r="L21" s="60"/>
      <c r="M21" s="60"/>
    </row>
    <row r="22" spans="1:13" s="65" customFormat="1" ht="20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0</v>
      </c>
      <c r="J22" s="60"/>
      <c r="K22" s="68" t="s">
        <v>97</v>
      </c>
      <c r="L22" s="60"/>
      <c r="M22" s="60"/>
    </row>
    <row r="23" spans="1:13" s="65" customFormat="1" ht="12" customHeight="1" x14ac:dyDescent="0.15">
      <c r="A23" s="201"/>
      <c r="B23" s="201"/>
      <c r="C23" s="202"/>
      <c r="D23" s="202"/>
      <c r="E23" s="59"/>
      <c r="F23" s="60"/>
      <c r="G23" s="60"/>
      <c r="H23" s="60"/>
      <c r="I23" s="60"/>
      <c r="J23" s="60"/>
      <c r="K23" s="68"/>
      <c r="L23" s="60"/>
      <c r="M23" s="69"/>
    </row>
    <row r="24" spans="1:13" s="71" customFormat="1" ht="20" hidden="1" customHeight="1" x14ac:dyDescent="0.15">
      <c r="A24" s="201"/>
      <c r="B24" s="201"/>
      <c r="C24" s="202"/>
      <c r="D24" s="202"/>
      <c r="E24" s="59"/>
      <c r="F24" s="50"/>
      <c r="G24" s="50"/>
      <c r="H24" s="50"/>
      <c r="I24" s="50" t="s">
        <v>4</v>
      </c>
      <c r="J24" s="69" t="b">
        <v>0</v>
      </c>
      <c r="K24" s="70"/>
      <c r="L24" s="50"/>
      <c r="M24" s="50"/>
    </row>
    <row r="25" spans="1:13" s="71" customFormat="1" ht="20" hidden="1" customHeight="1" x14ac:dyDescent="0.15">
      <c r="A25" s="201"/>
      <c r="B25" s="201"/>
      <c r="C25" s="202"/>
      <c r="D25" s="202"/>
      <c r="E25" s="59"/>
      <c r="F25" s="50"/>
      <c r="G25" s="50"/>
      <c r="H25" s="50"/>
      <c r="I25" s="50"/>
      <c r="J25" s="69"/>
      <c r="K25" s="7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20" hidden="1" customHeight="1" x14ac:dyDescent="0.15">
      <c r="A29" s="201"/>
      <c r="B29" s="201"/>
      <c r="C29" s="202"/>
      <c r="D29" s="202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1.75" customHeight="1" x14ac:dyDescent="0.15">
      <c r="A30" s="21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VLOOKUP($M$16,Tablas!$A$73:$H$96,3,TRUE)</f>
        <v>38965</v>
      </c>
      <c r="I32" s="150">
        <f>(VLOOKUP($M$16,Tablas!$A$73:$H$96,4,TRUE))*1.1494</f>
        <v>35156.697800000002</v>
      </c>
      <c r="J32" s="150">
        <f>(VLOOKUP($M$16,Tablas!$A$73:$H$96,5,TRUE))*1.1494</f>
        <v>24856.9244</v>
      </c>
      <c r="K32" s="150">
        <f>(VLOOKUP($M$16,Tablas!$A$73:$H$96,6,TRUE))*1.1494</f>
        <v>19162.7968</v>
      </c>
      <c r="L32" s="150">
        <f>(VLOOKUP($M$16,Tablas!$A$73:$H$96,7,TRUE))*1.1494</f>
        <v>16798.481</v>
      </c>
      <c r="M32" s="151">
        <f>(VLOOKUP($M$16,Tablas!$A$73:$H$96,8,TRUE))*1.1494</f>
        <v>14452.5556</v>
      </c>
    </row>
    <row r="33" spans="1:13" s="88" customFormat="1" ht="20" customHeight="1" x14ac:dyDescent="0.15">
      <c r="A33" s="201"/>
      <c r="B33" s="201"/>
      <c r="C33" s="202"/>
      <c r="D33" s="202"/>
      <c r="E33" s="76"/>
      <c r="F33" s="152" t="s">
        <v>16</v>
      </c>
      <c r="G33" s="81"/>
      <c r="H33" s="81">
        <f>IF($J$16=1,0,(VLOOKUP($M$18,Tablas!$A$73:$H$96,3,TRUE)))</f>
        <v>66622</v>
      </c>
      <c r="I33" s="81">
        <f>(IF($J$16=1,0,(VLOOKUP($M$18,Tablas!$A$73:$H$96,4,TRUE))))*1.1494</f>
        <v>69543.297600000005</v>
      </c>
      <c r="J33" s="81">
        <f>(IF($J$16=1,0,(VLOOKUP($M$18,Tablas!$A$73:$H$96,5,TRUE))))*1.1494</f>
        <v>48647.205600000001</v>
      </c>
      <c r="K33" s="81">
        <f>(IF($J$16=1,0,(VLOOKUP($M$18,Tablas!$A$73:$H$96,6,TRUE))))*1.1494</f>
        <v>36270.466399999998</v>
      </c>
      <c r="L33" s="81">
        <f>(IF($J$16=1,0,(VLOOKUP($M$18,Tablas!$A$73:$H$96,7,TRUE))))*1.1494</f>
        <v>31488.9624</v>
      </c>
      <c r="M33" s="153">
        <f>(IF($J$16=1,0,(VLOOKUP($M$18,Tablas!$A$73:$H$96,8,TRUE))))*1.1494</f>
        <v>27337.329600000001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IF($J$18=0,0,(VLOOKUP($J$18,Tablas!$A$97:$H$99,3,TRUE)))</f>
        <v>9453</v>
      </c>
      <c r="I34" s="82">
        <f>(IF($J$18=0,0,(VLOOKUP($J$18,Tablas!$A$97:$H$99,4,TRUE))))*1.1494</f>
        <v>6859.6192000000001</v>
      </c>
      <c r="J34" s="82">
        <f>(IF($J$18=0,0,(VLOOKUP($J$18,Tablas!$A$97:$H$99,5,TRUE))))*1.1494</f>
        <v>5149.3119999999999</v>
      </c>
      <c r="K34" s="82">
        <f>(IF($J$18=0,0,(VLOOKUP($J$18,Tablas!$A$97:$H$99,6,TRUE))))*1.1494</f>
        <v>4238.9871999999996</v>
      </c>
      <c r="L34" s="82">
        <f>(IF($J$18=0,0,(VLOOKUP($J$18,Tablas!$A$97:$H$99,7,TRUE))))*1.1494</f>
        <v>3474.6361999999999</v>
      </c>
      <c r="M34" s="155">
        <f>(IF($J$18=0,0,(VLOOKUP($J$18,Tablas!$A$97:$H$99,8,TRUE))))*1.1494</f>
        <v>2710.2851999999998</v>
      </c>
    </row>
    <row r="35" spans="1:13" s="88" customFormat="1" ht="20" customHeight="1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+IF($I$22=FALSE,0,Tablas!C$100)</f>
        <v>0</v>
      </c>
      <c r="I35" s="81">
        <f>+IF($I$22=FALSE,0,Tablas!D$100)</f>
        <v>0</v>
      </c>
      <c r="J35" s="81">
        <f>+IF($I$22=FALSE,0,Tablas!E$100)</f>
        <v>0</v>
      </c>
      <c r="K35" s="81">
        <f>+IF($I$22=FALSE,0,Tablas!F$100)</f>
        <v>0</v>
      </c>
      <c r="L35" s="81">
        <f>+IF($I$22=FALSE,0,Tablas!G$100)</f>
        <v>0</v>
      </c>
      <c r="M35" s="153">
        <f>+IF($I$22=FALSE,0,Tablas!H$100)</f>
        <v>0</v>
      </c>
    </row>
    <row r="36" spans="1:13" s="88" customFormat="1" ht="20" customHeight="1" x14ac:dyDescent="0.15">
      <c r="A36" s="201"/>
      <c r="B36" s="201"/>
      <c r="C36" s="210"/>
      <c r="D36" s="210"/>
      <c r="E36" s="59"/>
      <c r="F36" s="152" t="s">
        <v>117</v>
      </c>
      <c r="G36" s="81"/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153">
        <v>0</v>
      </c>
    </row>
    <row r="37" spans="1:13" s="90" customFormat="1" ht="20" customHeight="1" x14ac:dyDescent="0.15">
      <c r="A37" s="201"/>
      <c r="B37" s="201"/>
      <c r="C37" s="202"/>
      <c r="D37" s="202"/>
      <c r="E37" s="59"/>
      <c r="F37" s="156" t="s">
        <v>19</v>
      </c>
      <c r="G37" s="138"/>
      <c r="H37" s="138">
        <f>SUM(H32:H36)</f>
        <v>115040</v>
      </c>
      <c r="I37" s="138">
        <f>(SUM(I32:I36))</f>
        <v>111559.61460000002</v>
      </c>
      <c r="J37" s="138">
        <f>(SUM(J32:J36))</f>
        <v>78653.44200000001</v>
      </c>
      <c r="K37" s="138">
        <f>(SUM(K32:K36))</f>
        <v>59672.250400000004</v>
      </c>
      <c r="L37" s="138">
        <f>(SUM(L32:L36))</f>
        <v>51762.079600000005</v>
      </c>
      <c r="M37" s="157">
        <f>(SUM(M32:M36))</f>
        <v>44500.170400000003</v>
      </c>
    </row>
    <row r="38" spans="1:13" s="88" customFormat="1" ht="19.5" customHeight="1" x14ac:dyDescent="0.15">
      <c r="A38" s="201"/>
      <c r="B38" s="201"/>
      <c r="C38" s="212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1"/>
      <c r="B39" s="201"/>
      <c r="C39" s="212"/>
      <c r="D39" s="202"/>
      <c r="E39" s="77"/>
      <c r="F39" s="158" t="s">
        <v>18</v>
      </c>
      <c r="G39" s="159"/>
      <c r="H39" s="159">
        <f t="shared" ref="H39:M39" si="0">SUM(H37:H38)</f>
        <v>115115</v>
      </c>
      <c r="I39" s="159">
        <f t="shared" si="0"/>
        <v>111645.61460000002</v>
      </c>
      <c r="J39" s="159">
        <f t="shared" si="0"/>
        <v>78739.44200000001</v>
      </c>
      <c r="K39" s="159">
        <f t="shared" si="0"/>
        <v>59758.250400000004</v>
      </c>
      <c r="L39" s="159">
        <f t="shared" si="0"/>
        <v>51848.079600000005</v>
      </c>
      <c r="M39" s="160">
        <f t="shared" si="0"/>
        <v>44586.170400000003</v>
      </c>
    </row>
    <row r="40" spans="1:13" s="88" customFormat="1" ht="20" customHeight="1" x14ac:dyDescent="0.15">
      <c r="A40" s="201"/>
      <c r="B40" s="201"/>
      <c r="C40" s="212"/>
      <c r="D40" s="20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" customHeight="1" x14ac:dyDescent="0.15">
      <c r="A41" s="201"/>
      <c r="B41" s="201"/>
      <c r="C41" s="202"/>
      <c r="D41" s="202"/>
      <c r="E41" s="78"/>
      <c r="F41" s="217" t="s">
        <v>25</v>
      </c>
      <c r="G41" s="217"/>
      <c r="H41" s="217"/>
      <c r="I41" s="217"/>
      <c r="J41" s="217"/>
      <c r="K41" s="217"/>
      <c r="L41" s="217"/>
      <c r="M41" s="217"/>
    </row>
    <row r="42" spans="1:13" s="90" customFormat="1" ht="20" customHeight="1" x14ac:dyDescent="0.15">
      <c r="A42" s="201"/>
      <c r="B42" s="201"/>
      <c r="C42" s="202"/>
      <c r="D42" s="202"/>
      <c r="E42" s="78"/>
      <c r="F42" s="161" t="s">
        <v>15</v>
      </c>
      <c r="G42" s="162"/>
      <c r="H42" s="162">
        <f>VLOOKUP($M$16,Tablas!$A$106:$H$129,3,TRUE)</f>
        <v>20651.45</v>
      </c>
      <c r="I42" s="162">
        <f>(VLOOKUP($M$16,Tablas!$A$106:$H$129,4,TRUE))*1.1494</f>
        <v>18633.049834000001</v>
      </c>
      <c r="J42" s="162">
        <f>(VLOOKUP($M$16,Tablas!$A$106:$H$129,5,TRUE))*1.1494</f>
        <v>13174.169932000001</v>
      </c>
      <c r="K42" s="162">
        <f>(VLOOKUP($M$16,Tablas!$A$106:$H$129,6,TRUE))*1.1494</f>
        <v>10156.282304</v>
      </c>
      <c r="L42" s="162">
        <f>(VLOOKUP($M$16,Tablas!$A$106:$H$129,7,TRUE))*1.1494</f>
        <v>8903.1949300000015</v>
      </c>
      <c r="M42" s="163">
        <f>(VLOOKUP($M$16,Tablas!$A$106:$H$129,8,TRUE))*1.1494</f>
        <v>7659.8544680000005</v>
      </c>
    </row>
    <row r="43" spans="1:13" s="88" customFormat="1" ht="20" customHeight="1" x14ac:dyDescent="0.15">
      <c r="A43" s="215"/>
      <c r="B43" s="215"/>
      <c r="C43" s="202"/>
      <c r="D43" s="202"/>
      <c r="E43" s="78"/>
      <c r="F43" s="152" t="s">
        <v>16</v>
      </c>
      <c r="G43" s="81"/>
      <c r="H43" s="81">
        <f>IF($J$16=1,0,(VLOOKUP($M$18,Tablas!$A$106:$H$129,3,TRUE)))</f>
        <v>35309.660000000003</v>
      </c>
      <c r="I43" s="81">
        <f>(IF($J$16=1,0,(VLOOKUP($M$18,Tablas!$A$106:$H$129,4,TRUE))))*1.1494</f>
        <v>36857.947727999999</v>
      </c>
      <c r="J43" s="81">
        <f>(IF($J$16=1,0,(VLOOKUP($M$18,Tablas!$A$106:$H$129,5,TRUE))))*1.1494</f>
        <v>25783.018968</v>
      </c>
      <c r="K43" s="81">
        <f>(IF($J$16=1,0,(VLOOKUP($M$18,Tablas!$A$106:$H$129,6,TRUE))))*1.1494</f>
        <v>19223.347192000001</v>
      </c>
      <c r="L43" s="81">
        <f>(IF($J$16=1,0,(VLOOKUP($M$18,Tablas!$A$106:$H$129,7,TRUE))))*1.1494</f>
        <v>16689.150072</v>
      </c>
      <c r="M43" s="153">
        <f>(IF($J$16=1,0,(VLOOKUP($M$18,Tablas!$A$106:$H$129,8,TRUE))))*1.1494</f>
        <v>14488.784688</v>
      </c>
    </row>
    <row r="44" spans="1:13" s="90" customFormat="1" ht="20" customHeight="1" x14ac:dyDescent="0.15">
      <c r="A44" s="201"/>
      <c r="B44" s="201"/>
      <c r="C44" s="202"/>
      <c r="D44" s="202"/>
      <c r="E44" s="78"/>
      <c r="F44" s="152" t="s">
        <v>17</v>
      </c>
      <c r="G44" s="81"/>
      <c r="H44" s="81">
        <f>IF($J$18=0,0,(VLOOKUP($J$18,Tablas!$A$130:$H$132,3,TRUE)))</f>
        <v>5010.09</v>
      </c>
      <c r="I44" s="81">
        <f>(IF($J$18=0,0,(VLOOKUP($J$18,Tablas!$A$130:$H$132,4,TRUE))))*1.1494</f>
        <v>3635.598176</v>
      </c>
      <c r="J44" s="81">
        <f>(IF($J$18=0,0,(VLOOKUP($J$18,Tablas!$A$130:$H$132,5,TRUE))))*1.1494</f>
        <v>2729.1353600000002</v>
      </c>
      <c r="K44" s="81">
        <f>(IF($J$18=0,0,(VLOOKUP($J$18,Tablas!$A$130:$H$132,6,TRUE))))*1.1494</f>
        <v>2246.6632159999999</v>
      </c>
      <c r="L44" s="81">
        <f>(IF($J$18=0,0,(VLOOKUP($J$18,Tablas!$A$130:$H$132,7,TRUE))))*1.1494</f>
        <v>1841.557186</v>
      </c>
      <c r="M44" s="153">
        <f>(IF($J$18=0,0,(VLOOKUP($J$18,Tablas!$A$130:$H$132,8,TRUE))))*1.1494</f>
        <v>1436.4511560000001</v>
      </c>
    </row>
    <row r="45" spans="1:13" s="88" customFormat="1" ht="20" customHeight="1" x14ac:dyDescent="0.15">
      <c r="A45" s="201"/>
      <c r="B45" s="201"/>
      <c r="C45" s="212"/>
      <c r="D45" s="202"/>
      <c r="E45" s="59"/>
      <c r="F45" s="152" t="s">
        <v>20</v>
      </c>
      <c r="G45" s="81"/>
      <c r="H45" s="81">
        <f>+IF($I$22=FALSE,0,Tablas!C$133)</f>
        <v>0</v>
      </c>
      <c r="I45" s="81">
        <f>+IF($I$22=FALSE,0,Tablas!D$133)</f>
        <v>0</v>
      </c>
      <c r="J45" s="81">
        <f>+IF($I$22=FALSE,0,Tablas!E$133)</f>
        <v>0</v>
      </c>
      <c r="K45" s="81">
        <f>+IF($I$22=FALSE,0,Tablas!F$133)</f>
        <v>0</v>
      </c>
      <c r="L45" s="81">
        <f>+IF($I$22=FALSE,0,Tablas!G$133)</f>
        <v>0</v>
      </c>
      <c r="M45" s="153">
        <f>+IF($I$22=FALSE,0,Tablas!H$133)</f>
        <v>0</v>
      </c>
    </row>
    <row r="46" spans="1:13" s="88" customFormat="1" ht="20" customHeight="1" x14ac:dyDescent="0.15">
      <c r="A46" s="201"/>
      <c r="B46" s="201"/>
      <c r="C46" s="202"/>
      <c r="D46" s="202"/>
      <c r="E46" s="59"/>
      <c r="F46" s="152" t="s">
        <v>117</v>
      </c>
      <c r="G46" s="81"/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153">
        <v>0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60971.199999999997</v>
      </c>
      <c r="I47" s="138">
        <f>(SUM(I42:I46))</f>
        <v>59126.595738000004</v>
      </c>
      <c r="J47" s="138">
        <f>(SUM(J42:J46))</f>
        <v>41686.324260000001</v>
      </c>
      <c r="K47" s="138">
        <f>(SUM(K42:K46))</f>
        <v>31626.292712000002</v>
      </c>
      <c r="L47" s="138">
        <f>(SUM(L42:L46))</f>
        <v>27433.902188</v>
      </c>
      <c r="M47" s="157">
        <f>(SUM(M42:M46))</f>
        <v>23585.090312</v>
      </c>
    </row>
    <row r="48" spans="1:13" s="88" customFormat="1" ht="20" customHeight="1" x14ac:dyDescent="0.15">
      <c r="A48" s="201"/>
      <c r="B48" s="201"/>
      <c r="C48" s="202"/>
      <c r="D48" s="202"/>
      <c r="E48" s="59"/>
      <c r="F48" s="152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61046.2</v>
      </c>
      <c r="I49" s="141">
        <f t="shared" si="1"/>
        <v>59212.595738000004</v>
      </c>
      <c r="J49" s="141">
        <f t="shared" si="1"/>
        <v>41772.324260000001</v>
      </c>
      <c r="K49" s="141">
        <f t="shared" si="1"/>
        <v>31712.292712000002</v>
      </c>
      <c r="L49" s="141">
        <f t="shared" si="1"/>
        <v>27519.902188</v>
      </c>
      <c r="M49" s="165">
        <f t="shared" si="1"/>
        <v>23671.090312</v>
      </c>
    </row>
    <row r="50" spans="1:13" s="90" customFormat="1" ht="20" customHeight="1" x14ac:dyDescent="0.15">
      <c r="A50" s="211"/>
      <c r="B50" s="211"/>
      <c r="C50" s="214"/>
      <c r="D50" s="214"/>
      <c r="E50" s="59"/>
      <c r="F50" s="158" t="s">
        <v>24</v>
      </c>
      <c r="G50" s="159"/>
      <c r="H50" s="159" t="e">
        <f>+(H47+#REF!+#REF!)*1</f>
        <v>#REF!</v>
      </c>
      <c r="I50" s="159">
        <f>+I47</f>
        <v>59126.595738000004</v>
      </c>
      <c r="J50" s="159">
        <f>+J47</f>
        <v>41686.324260000001</v>
      </c>
      <c r="K50" s="159">
        <f>+K47</f>
        <v>31626.292712000002</v>
      </c>
      <c r="L50" s="159">
        <f>+L47</f>
        <v>27433.902188</v>
      </c>
      <c r="M50" s="160">
        <f>+M47</f>
        <v>23585.090312</v>
      </c>
    </row>
    <row r="51" spans="1:13" s="88" customFormat="1" ht="20" customHeight="1" x14ac:dyDescent="0.2">
      <c r="A51" s="211"/>
      <c r="B51" s="211"/>
      <c r="C51" s="214"/>
      <c r="D51" s="214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s="88" customFormat="1" ht="20" customHeight="1" x14ac:dyDescent="0.2">
      <c r="A52" s="201"/>
      <c r="B52" s="201"/>
      <c r="C52" s="202"/>
      <c r="D52" s="202"/>
      <c r="E52" s="77"/>
      <c r="F52" s="168"/>
      <c r="G52" s="168"/>
      <c r="H52" s="168"/>
      <c r="I52" s="168"/>
      <c r="J52" s="168"/>
      <c r="K52" s="168"/>
      <c r="L52" s="168"/>
      <c r="M52" s="168"/>
    </row>
    <row r="53" spans="1:13" s="88" customFormat="1" ht="20" customHeight="1" x14ac:dyDescent="0.15">
      <c r="A53" s="201"/>
      <c r="B53" s="201"/>
      <c r="C53" s="202"/>
      <c r="D53" s="202"/>
      <c r="E53" s="77"/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s="88" customFormat="1" ht="20" hidden="1" customHeight="1" x14ac:dyDescent="0.15">
      <c r="A54" s="91"/>
      <c r="B54" s="91"/>
      <c r="C54" s="91"/>
      <c r="D54" s="91"/>
      <c r="E54" s="92"/>
      <c r="F54" s="213"/>
      <c r="G54" s="213"/>
      <c r="H54" s="213"/>
      <c r="I54" s="213"/>
      <c r="J54" s="213"/>
      <c r="K54" s="213"/>
      <c r="L54" s="213"/>
      <c r="M54" s="213"/>
    </row>
    <row r="55" spans="1:13" s="90" customFormat="1" ht="20" customHeight="1" x14ac:dyDescent="0.15">
      <c r="A55" s="201"/>
      <c r="B55" s="201"/>
      <c r="C55" s="202"/>
      <c r="D55" s="202"/>
      <c r="E55" s="59"/>
      <c r="F55" s="213"/>
      <c r="G55" s="213"/>
      <c r="H55" s="213"/>
      <c r="I55" s="213"/>
      <c r="J55" s="213"/>
      <c r="K55" s="213"/>
      <c r="L55" s="213"/>
      <c r="M55" s="213"/>
    </row>
    <row r="56" spans="1:13" s="90" customFormat="1" ht="20" customHeight="1" x14ac:dyDescent="0.15">
      <c r="A56" s="211"/>
      <c r="B56" s="211"/>
      <c r="C56" s="214"/>
      <c r="D56" s="214"/>
      <c r="E56" s="62"/>
      <c r="F56" s="213"/>
      <c r="G56" s="213"/>
      <c r="H56" s="213"/>
      <c r="I56" s="213"/>
      <c r="J56" s="213"/>
      <c r="K56" s="213"/>
      <c r="L56" s="213"/>
      <c r="M56" s="213"/>
    </row>
    <row r="57" spans="1:13" ht="20" customHeight="1" x14ac:dyDescent="0.15">
      <c r="A57" s="211"/>
      <c r="B57" s="211"/>
      <c r="C57" s="214"/>
      <c r="D57" s="214"/>
      <c r="E57" s="62"/>
      <c r="F57" s="213"/>
      <c r="G57" s="213"/>
      <c r="H57" s="213"/>
      <c r="I57" s="213"/>
      <c r="J57" s="213"/>
      <c r="K57" s="213"/>
      <c r="L57" s="213"/>
      <c r="M57" s="213"/>
    </row>
    <row r="59" spans="1:13" x14ac:dyDescent="0.15">
      <c r="B59" s="85" t="s">
        <v>4</v>
      </c>
    </row>
    <row r="60" spans="1:13" x14ac:dyDescent="0.15">
      <c r="B60" s="85" t="s">
        <v>4</v>
      </c>
    </row>
  </sheetData>
  <sheetProtection algorithmName="SHA-512" hashValue="Q+moSg4X+bQrqPJ+wDMcvEaiUJdEzO22vuDSzvRzQF3BFmkuJbBIe+S4Q/74UffJFIxUl45rBKBfsZ2MYoj3Jg==" saltValue="CsJFTg/pgaVe/33+1iNMIA==" spinCount="100000" sheet="1" objects="1" scenarios="1"/>
  <mergeCells count="85">
    <mergeCell ref="F53:M57"/>
    <mergeCell ref="A46:B46"/>
    <mergeCell ref="A47:B47"/>
    <mergeCell ref="A48:B48"/>
    <mergeCell ref="A42:B42"/>
    <mergeCell ref="A43:B43"/>
    <mergeCell ref="A44:B44"/>
    <mergeCell ref="A45:B45"/>
    <mergeCell ref="A56:B57"/>
    <mergeCell ref="C50:D51"/>
    <mergeCell ref="C49:D49"/>
    <mergeCell ref="A52:B52"/>
    <mergeCell ref="C52:D52"/>
    <mergeCell ref="A49:B49"/>
    <mergeCell ref="A53:B53"/>
    <mergeCell ref="C53:D53"/>
    <mergeCell ref="A22:B22"/>
    <mergeCell ref="A23:B23"/>
    <mergeCell ref="C18:D19"/>
    <mergeCell ref="C33:D33"/>
    <mergeCell ref="C34:D34"/>
    <mergeCell ref="A24:B24"/>
    <mergeCell ref="A29:B29"/>
    <mergeCell ref="C27:D27"/>
    <mergeCell ref="A25:B25"/>
    <mergeCell ref="C31:D31"/>
    <mergeCell ref="C32:D32"/>
    <mergeCell ref="C28:D28"/>
    <mergeCell ref="C25:D25"/>
    <mergeCell ref="A26:B27"/>
    <mergeCell ref="A28:B28"/>
    <mergeCell ref="C29:D29"/>
    <mergeCell ref="A17:B17"/>
    <mergeCell ref="A18:B19"/>
    <mergeCell ref="A13:B13"/>
    <mergeCell ref="A14:B14"/>
    <mergeCell ref="A15:B15"/>
    <mergeCell ref="A30:B30"/>
    <mergeCell ref="F51:M51"/>
    <mergeCell ref="C13:D13"/>
    <mergeCell ref="C14:D14"/>
    <mergeCell ref="C15:D15"/>
    <mergeCell ref="C16:D16"/>
    <mergeCell ref="C17:D17"/>
    <mergeCell ref="C24:D24"/>
    <mergeCell ref="C38:D38"/>
    <mergeCell ref="C39:D39"/>
    <mergeCell ref="C40:D40"/>
    <mergeCell ref="C41:D41"/>
    <mergeCell ref="C42:D42"/>
    <mergeCell ref="C43:D43"/>
    <mergeCell ref="C44:D44"/>
    <mergeCell ref="C22:D22"/>
    <mergeCell ref="A55:B55"/>
    <mergeCell ref="C55:D55"/>
    <mergeCell ref="A50:B51"/>
    <mergeCell ref="C47:D47"/>
    <mergeCell ref="A38:B38"/>
    <mergeCell ref="A39:B39"/>
    <mergeCell ref="A40:B40"/>
    <mergeCell ref="A41:B41"/>
    <mergeCell ref="C45:D45"/>
    <mergeCell ref="C56:D57"/>
    <mergeCell ref="C48:D48"/>
    <mergeCell ref="C46:D46"/>
    <mergeCell ref="C23:D23"/>
    <mergeCell ref="C26:D26"/>
    <mergeCell ref="C30:D30"/>
    <mergeCell ref="C35:D35"/>
    <mergeCell ref="F9:M11"/>
    <mergeCell ref="F31:M31"/>
    <mergeCell ref="F41:M41"/>
    <mergeCell ref="C36:D36"/>
    <mergeCell ref="C37:D37"/>
    <mergeCell ref="H12:M12"/>
    <mergeCell ref="H14:M14"/>
    <mergeCell ref="F17:G17"/>
    <mergeCell ref="A12:D12"/>
    <mergeCell ref="A16:B16"/>
    <mergeCell ref="A31:B31"/>
    <mergeCell ref="A32:B32"/>
    <mergeCell ref="A33:B34"/>
    <mergeCell ref="A35:B35"/>
    <mergeCell ref="A36:B36"/>
    <mergeCell ref="A37:B37"/>
  </mergeCells>
  <phoneticPr fontId="5" type="noConversion"/>
  <conditionalFormatting sqref="J16">
    <cfRule type="cellIs" dxfId="51" priority="1" stopIfTrue="1" operator="greaterThan">
      <formula>2</formula>
    </cfRule>
    <cfRule type="cellIs" dxfId="50" priority="2" stopIfTrue="1" operator="lessThan">
      <formula>1</formula>
    </cfRule>
  </conditionalFormatting>
  <conditionalFormatting sqref="M16 M18">
    <cfRule type="cellIs" dxfId="49" priority="3" stopIfTrue="1" operator="greaterThan">
      <formula>73</formula>
    </cfRule>
    <cfRule type="cellIs" dxfId="4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78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4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M55"/>
  <sheetViews>
    <sheetView showGridLines="0" zoomScaleNormal="100" zoomScaleSheetLayoutView="75" workbookViewId="0">
      <selection activeCell="I32" sqref="I32"/>
    </sheetView>
  </sheetViews>
  <sheetFormatPr baseColWidth="10" defaultColWidth="8.83203125" defaultRowHeight="13" x14ac:dyDescent="0.15"/>
  <cols>
    <col min="1" max="1" width="33.6640625" style="85" customWidth="1"/>
    <col min="2" max="2" width="12.5" style="85" customWidth="1"/>
    <col min="3" max="4" width="22.6640625" style="85" customWidth="1"/>
    <col min="5" max="5" width="1.5" style="93" customWidth="1"/>
    <col min="6" max="6" width="16.6640625" style="85" customWidth="1"/>
    <col min="7" max="7" width="20.1640625" style="85" customWidth="1"/>
    <col min="8" max="8" width="16.6640625" style="85" hidden="1" customWidth="1"/>
    <col min="9" max="9" width="19" style="85" customWidth="1"/>
    <col min="10" max="12" width="16.6640625" style="85" customWidth="1"/>
    <col min="13" max="13" width="19.83203125" style="85" customWidth="1"/>
    <col min="14" max="16384" width="8.83203125" style="85"/>
  </cols>
  <sheetData>
    <row r="1" spans="1:13" ht="18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8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8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8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8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8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8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</row>
    <row r="8" spans="1:13" ht="18" customHeight="1" x14ac:dyDescent="0.15">
      <c r="A8" s="50"/>
      <c r="B8" s="50"/>
      <c r="C8" s="50"/>
      <c r="D8" s="50"/>
      <c r="E8" s="51"/>
      <c r="F8" s="200" t="s">
        <v>185</v>
      </c>
      <c r="G8" s="200"/>
      <c r="H8" s="200"/>
      <c r="I8" s="200"/>
      <c r="J8" s="200"/>
      <c r="K8" s="200"/>
      <c r="L8" s="200"/>
      <c r="M8" s="200"/>
    </row>
    <row r="9" spans="1:13" x14ac:dyDescent="0.15">
      <c r="A9" s="50"/>
      <c r="B9" s="50"/>
      <c r="C9" s="50"/>
      <c r="D9" s="50"/>
      <c r="E9" s="51"/>
      <c r="F9" s="200"/>
      <c r="G9" s="200"/>
      <c r="H9" s="200"/>
      <c r="I9" s="200"/>
      <c r="J9" s="200"/>
      <c r="K9" s="200"/>
      <c r="L9" s="200"/>
      <c r="M9" s="200"/>
    </row>
    <row r="10" spans="1:13" ht="23" x14ac:dyDescent="0.25">
      <c r="A10" s="55"/>
      <c r="B10" s="55"/>
      <c r="D10" s="55"/>
      <c r="E10" s="55"/>
      <c r="F10" s="200"/>
      <c r="G10" s="200"/>
      <c r="H10" s="200"/>
      <c r="I10" s="200"/>
      <c r="J10" s="200"/>
      <c r="K10" s="200"/>
      <c r="L10" s="200"/>
      <c r="M10" s="200"/>
    </row>
    <row r="11" spans="1:13" ht="23" x14ac:dyDescent="0.25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</row>
    <row r="12" spans="1:13" ht="20" customHeight="1" x14ac:dyDescent="0.25">
      <c r="A12" s="207" t="s">
        <v>186</v>
      </c>
      <c r="B12" s="207"/>
      <c r="C12" s="207"/>
      <c r="D12" s="207"/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</row>
    <row r="13" spans="1:13" ht="20" customHeight="1" x14ac:dyDescent="0.15">
      <c r="A13" s="201"/>
      <c r="B13" s="201"/>
      <c r="C13" s="202"/>
      <c r="D13" s="202"/>
      <c r="E13" s="59"/>
      <c r="F13" s="50"/>
      <c r="G13" s="50"/>
      <c r="H13" s="50"/>
      <c r="I13" s="50"/>
      <c r="J13" s="50"/>
      <c r="K13" s="50"/>
      <c r="L13" s="50"/>
      <c r="M13" s="50"/>
    </row>
    <row r="14" spans="1:13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</row>
    <row r="15" spans="1:13" ht="20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</row>
    <row r="16" spans="1:13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</row>
    <row r="17" spans="1:13" s="86" customFormat="1" ht="20" customHeight="1" x14ac:dyDescent="0.15">
      <c r="A17" s="201"/>
      <c r="B17" s="201"/>
      <c r="C17" s="202"/>
      <c r="D17" s="202"/>
      <c r="E17" s="59"/>
      <c r="F17" s="206"/>
      <c r="G17" s="206"/>
      <c r="H17" s="60"/>
      <c r="I17" s="60"/>
      <c r="J17" s="60"/>
      <c r="K17" s="60"/>
      <c r="L17" s="60"/>
      <c r="M17" s="60"/>
    </row>
    <row r="18" spans="1:13" s="86" customFormat="1" ht="20" customHeight="1" x14ac:dyDescent="0.2">
      <c r="A18" s="201"/>
      <c r="B18" s="201"/>
      <c r="C18" s="209"/>
      <c r="D18" s="209"/>
      <c r="E18" s="62"/>
      <c r="F18" s="169"/>
      <c r="G18" s="170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</row>
    <row r="19" spans="1:13" s="65" customFormat="1" ht="20" customHeight="1" x14ac:dyDescent="0.15">
      <c r="A19" s="201"/>
      <c r="B19" s="201"/>
      <c r="C19" s="209"/>
      <c r="D19" s="209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</row>
    <row r="20" spans="1:13" s="65" customFormat="1" ht="20" customHeight="1" x14ac:dyDescent="0.2">
      <c r="A20" s="110"/>
      <c r="B20" s="110"/>
      <c r="C20" s="112"/>
      <c r="D20" s="112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3" s="65" customFormat="1" ht="20" customHeight="1" x14ac:dyDescent="0.15">
      <c r="A21" s="110"/>
      <c r="B21" s="110"/>
      <c r="C21" s="112"/>
      <c r="D21" s="112"/>
      <c r="E21" s="113"/>
      <c r="F21" s="60"/>
      <c r="G21" s="63"/>
      <c r="H21" s="64"/>
      <c r="I21" s="60"/>
      <c r="J21" s="60"/>
      <c r="K21" s="60"/>
      <c r="L21" s="60"/>
      <c r="M21" s="60"/>
    </row>
    <row r="22" spans="1:13" s="65" customFormat="1" ht="20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0</v>
      </c>
      <c r="J22" s="60"/>
      <c r="K22" s="68" t="s">
        <v>97</v>
      </c>
      <c r="L22" s="60"/>
      <c r="M22" s="60"/>
    </row>
    <row r="23" spans="1:13" s="65" customFormat="1" ht="20" customHeight="1" x14ac:dyDescent="0.15">
      <c r="A23" s="201"/>
      <c r="B23" s="201"/>
      <c r="C23" s="202"/>
      <c r="D23" s="202"/>
      <c r="E23" s="59"/>
      <c r="F23" s="60"/>
      <c r="G23" s="60"/>
      <c r="H23" s="60"/>
      <c r="I23" s="60"/>
      <c r="J23" s="60"/>
      <c r="K23" s="68"/>
      <c r="L23" s="60"/>
      <c r="M23" s="69"/>
    </row>
    <row r="24" spans="1:13" s="71" customFormat="1" ht="20" hidden="1" customHeight="1" x14ac:dyDescent="0.15">
      <c r="A24" s="201"/>
      <c r="B24" s="201"/>
      <c r="C24" s="202"/>
      <c r="D24" s="202"/>
      <c r="E24" s="59"/>
      <c r="F24" s="50"/>
      <c r="G24" s="50"/>
      <c r="H24" s="50"/>
      <c r="I24" s="50" t="s">
        <v>4</v>
      </c>
      <c r="J24" s="69" t="b">
        <v>0</v>
      </c>
      <c r="K24" s="70"/>
      <c r="L24" s="50"/>
      <c r="M24" s="50"/>
    </row>
    <row r="25" spans="1:13" s="71" customFormat="1" ht="20" hidden="1" customHeight="1" x14ac:dyDescent="0.15">
      <c r="A25" s="201"/>
      <c r="B25" s="201"/>
      <c r="C25" s="202"/>
      <c r="D25" s="202"/>
      <c r="E25" s="59"/>
      <c r="F25" s="50"/>
      <c r="G25" s="50"/>
      <c r="H25" s="50"/>
      <c r="I25" s="50"/>
      <c r="J25" s="69"/>
      <c r="K25" s="7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11" customHeight="1" x14ac:dyDescent="0.15">
      <c r="A29" s="201"/>
      <c r="B29" s="201"/>
      <c r="C29" s="202"/>
      <c r="D29" s="202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0" customHeight="1" x14ac:dyDescent="0.15">
      <c r="A30" s="21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VLOOKUP($M$16,Tablas!$A$140:$H$163,3,TRUE)</f>
        <v>45633</v>
      </c>
      <c r="I32" s="150">
        <f>(VLOOKUP($M$16,Tablas!$A$140:$H$163,4,TRUE))*1.1494</f>
        <v>41535.8678</v>
      </c>
      <c r="J32" s="150">
        <f>(VLOOKUP($M$16,Tablas!$A$140:$H$163,5,TRUE))*1.1494</f>
        <v>29895.894</v>
      </c>
      <c r="K32" s="150">
        <f>(VLOOKUP($M$16,Tablas!$A$140:$H$163,6,TRUE))*1.1494</f>
        <v>22844.325000000001</v>
      </c>
      <c r="L32" s="150">
        <f>(VLOOKUP($M$16,Tablas!$A$140:$H$163,7,TRUE))*1.1494</f>
        <v>20205.302599999999</v>
      </c>
      <c r="M32" s="151">
        <f>(VLOOKUP($M$16,Tablas!$A$140:$H$163,8,TRUE))*1.1494</f>
        <v>17162.840799999998</v>
      </c>
    </row>
    <row r="33" spans="1:13" s="88" customFormat="1" ht="20" customHeight="1" x14ac:dyDescent="0.15">
      <c r="A33" s="201"/>
      <c r="B33" s="201"/>
      <c r="C33" s="202"/>
      <c r="D33" s="202"/>
      <c r="E33" s="76"/>
      <c r="F33" s="152" t="s">
        <v>16</v>
      </c>
      <c r="G33" s="81"/>
      <c r="H33" s="81">
        <f>IF($J$16=1,0,(VLOOKUP($M$18,Tablas!$A$140:$H$163,3,TRUE)))</f>
        <v>77987</v>
      </c>
      <c r="I33" s="81">
        <f>(IF($J$16=1,0,(VLOOKUP($M$18,Tablas!$A$140:$H$163,4,TRUE))))*1.1494</f>
        <v>82103.940799999997</v>
      </c>
      <c r="J33" s="81">
        <f>(IF($J$16=1,0,(VLOOKUP($M$18,Tablas!$A$140:$H$163,5,TRUE))))*1.1494</f>
        <v>58465.380400000002</v>
      </c>
      <c r="K33" s="81">
        <f>(IF($J$16=1,0,(VLOOKUP($M$18,Tablas!$A$140:$H$163,6,TRUE))))*1.1494</f>
        <v>43189.854399999997</v>
      </c>
      <c r="L33" s="81">
        <f>(IF($J$16=1,0,(VLOOKUP($M$18,Tablas!$A$140:$H$163,7,TRUE))))*1.1494</f>
        <v>37827.903400000003</v>
      </c>
      <c r="M33" s="153">
        <f>(IF($J$16=1,0,(VLOOKUP($M$18,Tablas!$A$140:$H$163,8,TRUE))))*1.1494</f>
        <v>32423.424599999998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IF($J$18=0,0,(VLOOKUP($J$18,Tablas!$A$164:$H$166,3,TRUE)))</f>
        <v>10779</v>
      </c>
      <c r="I34" s="82">
        <f>(IF($J$18=0,0,(VLOOKUP($J$18,Tablas!$A$164:$H$166,4,TRUE))))*1.1494</f>
        <v>7898.6768000000002</v>
      </c>
      <c r="J34" s="82">
        <f>(IF($J$18=0,0,(VLOOKUP($J$18,Tablas!$A$164:$H$166,5,TRUE))))*1.1494</f>
        <v>5876.8822</v>
      </c>
      <c r="K34" s="82">
        <f>(IF($J$18=0,0,(VLOOKUP($J$18,Tablas!$A$164:$H$166,6,TRUE))))*1.1494</f>
        <v>4594.1517999999996</v>
      </c>
      <c r="L34" s="82">
        <f>(IF($J$18=0,0,(VLOOKUP($J$18,Tablas!$A$164:$H$166,7,TRUE))))*1.1494</f>
        <v>3771.1813999999999</v>
      </c>
      <c r="M34" s="155">
        <f>(IF($J$18=0,0,(VLOOKUP($J$18,Tablas!$A$164:$H$166,8,TRUE))))*1.1494</f>
        <v>2795.3407999999999</v>
      </c>
    </row>
    <row r="35" spans="1:13" s="88" customFormat="1" ht="20" customHeight="1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+IF($I$22=FALSE,0,Tablas!C$167)</f>
        <v>0</v>
      </c>
      <c r="I35" s="81">
        <f>+IF($I$22=FALSE,0,Tablas!D$167)</f>
        <v>0</v>
      </c>
      <c r="J35" s="81">
        <f>+IF($I$22=FALSE,0,Tablas!E$167)</f>
        <v>0</v>
      </c>
      <c r="K35" s="81">
        <f>+IF($I$22=FALSE,0,Tablas!F$167)</f>
        <v>0</v>
      </c>
      <c r="L35" s="81">
        <f>+IF($I$22=FALSE,0,Tablas!G$167)</f>
        <v>0</v>
      </c>
      <c r="M35" s="153">
        <f>+IF($I$22=FALSE,0,Tablas!H$167)</f>
        <v>0</v>
      </c>
    </row>
    <row r="36" spans="1:13" s="88" customFormat="1" ht="20" customHeight="1" x14ac:dyDescent="0.15">
      <c r="A36" s="201"/>
      <c r="B36" s="201"/>
      <c r="C36" s="210"/>
      <c r="D36" s="210"/>
      <c r="E36" s="59"/>
      <c r="F36" s="152" t="s">
        <v>117</v>
      </c>
      <c r="G36" s="81"/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153">
        <v>0</v>
      </c>
    </row>
    <row r="37" spans="1:13" s="90" customFormat="1" ht="20" customHeight="1" x14ac:dyDescent="0.15">
      <c r="A37" s="201"/>
      <c r="B37" s="201"/>
      <c r="C37" s="202"/>
      <c r="D37" s="202"/>
      <c r="E37" s="59"/>
      <c r="F37" s="156" t="s">
        <v>19</v>
      </c>
      <c r="G37" s="138"/>
      <c r="H37" s="138">
        <f>SUM(H32:H36)</f>
        <v>134399</v>
      </c>
      <c r="I37" s="138">
        <f>(SUM(I32:I36))</f>
        <v>131538.48539999998</v>
      </c>
      <c r="J37" s="138">
        <f>(SUM(J32:J36))</f>
        <v>94238.156599999988</v>
      </c>
      <c r="K37" s="138">
        <f>(SUM(K32:K36))</f>
        <v>70628.331199999986</v>
      </c>
      <c r="L37" s="138">
        <f>(SUM(L32:L36))</f>
        <v>61804.387400000007</v>
      </c>
      <c r="M37" s="157">
        <f>(SUM(M32:M36))</f>
        <v>52381.606199999995</v>
      </c>
    </row>
    <row r="38" spans="1:13" s="88" customFormat="1" ht="20" customHeight="1" x14ac:dyDescent="0.15">
      <c r="A38" s="201"/>
      <c r="B38" s="201"/>
      <c r="C38" s="212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1"/>
      <c r="B39" s="201"/>
      <c r="C39" s="212"/>
      <c r="D39" s="202"/>
      <c r="E39" s="77"/>
      <c r="F39" s="158" t="s">
        <v>18</v>
      </c>
      <c r="G39" s="159"/>
      <c r="H39" s="159">
        <f t="shared" ref="H39:M39" si="0">SUM(H37:H38)</f>
        <v>134474</v>
      </c>
      <c r="I39" s="159">
        <f t="shared" si="0"/>
        <v>131624.48539999998</v>
      </c>
      <c r="J39" s="159">
        <f t="shared" si="0"/>
        <v>94324.156599999988</v>
      </c>
      <c r="K39" s="159">
        <f t="shared" si="0"/>
        <v>70714.331199999986</v>
      </c>
      <c r="L39" s="159">
        <f t="shared" si="0"/>
        <v>61890.387400000007</v>
      </c>
      <c r="M39" s="160">
        <f t="shared" si="0"/>
        <v>52467.606199999995</v>
      </c>
    </row>
    <row r="40" spans="1:13" s="88" customFormat="1" ht="20" customHeight="1" x14ac:dyDescent="0.15">
      <c r="A40" s="201"/>
      <c r="B40" s="201"/>
      <c r="C40" s="212"/>
      <c r="D40" s="20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" customHeight="1" x14ac:dyDescent="0.15">
      <c r="A41" s="201"/>
      <c r="B41" s="201"/>
      <c r="C41" s="202"/>
      <c r="D41" s="202"/>
      <c r="E41" s="78"/>
      <c r="F41" s="217" t="s">
        <v>25</v>
      </c>
      <c r="G41" s="217"/>
      <c r="H41" s="217"/>
      <c r="I41" s="217"/>
      <c r="J41" s="217"/>
      <c r="K41" s="217"/>
      <c r="L41" s="217"/>
      <c r="M41" s="217"/>
    </row>
    <row r="42" spans="1:13" s="90" customFormat="1" ht="20" customHeight="1" x14ac:dyDescent="0.15">
      <c r="A42" s="201"/>
      <c r="B42" s="201"/>
      <c r="C42" s="202"/>
      <c r="D42" s="202"/>
      <c r="E42" s="78"/>
      <c r="F42" s="161" t="s">
        <v>15</v>
      </c>
      <c r="G42" s="162"/>
      <c r="H42" s="162">
        <f>VLOOKUP($M$16,Tablas!$A$173:$H$196,3,TRUE)</f>
        <v>24185.49</v>
      </c>
      <c r="I42" s="162">
        <f>(VLOOKUP($M$16,Tablas!$A$173:$H$196,4,TRUE))*1.1494</f>
        <v>22014.009934000002</v>
      </c>
      <c r="J42" s="162">
        <f>(VLOOKUP($M$16,Tablas!$A$173:$H$196,5,TRUE))*1.1494</f>
        <v>15844.823820000001</v>
      </c>
      <c r="K42" s="162">
        <f>(VLOOKUP($M$16,Tablas!$A$173:$H$196,6,TRUE))*1.1494</f>
        <v>12107.492249999999</v>
      </c>
      <c r="L42" s="162">
        <f>(VLOOKUP($M$16,Tablas!$A$173:$H$196,7,TRUE))*1.1494</f>
        <v>10708.810378</v>
      </c>
      <c r="M42" s="163">
        <f>(VLOOKUP($M$16,Tablas!$A$173:$H$196,8,TRUE))*1.1494</f>
        <v>9096.3056240000005</v>
      </c>
    </row>
    <row r="43" spans="1:13" s="88" customFormat="1" ht="20" customHeight="1" x14ac:dyDescent="0.15">
      <c r="A43" s="215"/>
      <c r="B43" s="215"/>
      <c r="C43" s="202"/>
      <c r="D43" s="202"/>
      <c r="E43" s="78"/>
      <c r="F43" s="152" t="s">
        <v>16</v>
      </c>
      <c r="G43" s="81"/>
      <c r="H43" s="81">
        <f>IF($J$16=1,0,(VLOOKUP($M$18,Tablas!$A$173:$H$196,3,TRUE)))</f>
        <v>41333.11</v>
      </c>
      <c r="I43" s="81">
        <f>(IF($J$16=1,0,(VLOOKUP($M$18,Tablas!$A$173:$H$196,4,TRUE))))*1.1494</f>
        <v>43515.088623999996</v>
      </c>
      <c r="J43" s="81">
        <f>(IF($J$16=1,0,(VLOOKUP($M$18,Tablas!$A$173:$H$196,5,TRUE))))*1.1494</f>
        <v>30986.651611999998</v>
      </c>
      <c r="K43" s="81">
        <f>(IF($J$16=1,0,(VLOOKUP($M$18,Tablas!$A$173:$H$196,6,TRUE))))*1.1494</f>
        <v>22890.622832000001</v>
      </c>
      <c r="L43" s="81">
        <f>(IF($J$16=1,0,(VLOOKUP($M$18,Tablas!$A$173:$H$196,7,TRUE))))*1.1494</f>
        <v>20048.788802000003</v>
      </c>
      <c r="M43" s="153">
        <f>(IF($J$16=1,0,(VLOOKUP($M$18,Tablas!$A$173:$H$196,8,TRUE))))*1.1494</f>
        <v>17184.415037999999</v>
      </c>
    </row>
    <row r="44" spans="1:13" s="90" customFormat="1" ht="20" customHeight="1" x14ac:dyDescent="0.15">
      <c r="A44" s="201"/>
      <c r="B44" s="201"/>
      <c r="C44" s="202"/>
      <c r="D44" s="202"/>
      <c r="E44" s="78"/>
      <c r="F44" s="152" t="s">
        <v>17</v>
      </c>
      <c r="G44" s="81"/>
      <c r="H44" s="81">
        <f>IF($J$18=0,0,(VLOOKUP($J$18,Tablas!$A$197:$H$199,3,TRUE)))</f>
        <v>5712.87</v>
      </c>
      <c r="I44" s="81">
        <f>(IF($J$18=0,0,(VLOOKUP($J$18,Tablas!$A$197:$H$199,4,TRUE))))*1.1494</f>
        <v>4186.2987040000007</v>
      </c>
      <c r="J44" s="81">
        <f>(IF($J$18=0,0,(VLOOKUP($J$18,Tablas!$A$197:$H$199,5,TRUE))))*1.1494</f>
        <v>3114.7475660000005</v>
      </c>
      <c r="K44" s="81">
        <f>(IF($J$18=0,0,(VLOOKUP($J$18,Tablas!$A$197:$H$199,6,TRUE))))*1.1494</f>
        <v>2434.9004540000001</v>
      </c>
      <c r="L44" s="81">
        <f>(IF($J$18=0,0,(VLOOKUP($J$18,Tablas!$A$197:$H$199,7,TRUE))))*1.1494</f>
        <v>1998.726142</v>
      </c>
      <c r="M44" s="153">
        <f>(IF($J$18=0,0,(VLOOKUP($J$18,Tablas!$A$197:$H$199,8,TRUE))))*1.1494</f>
        <v>1481.530624</v>
      </c>
    </row>
    <row r="45" spans="1:13" s="88" customFormat="1" ht="20" customHeight="1" x14ac:dyDescent="0.15">
      <c r="A45" s="201"/>
      <c r="B45" s="201"/>
      <c r="C45" s="212"/>
      <c r="D45" s="202"/>
      <c r="E45" s="59"/>
      <c r="F45" s="152" t="s">
        <v>20</v>
      </c>
      <c r="G45" s="81"/>
      <c r="H45" s="81">
        <f>+IF($I$22=FALSE,0,Tablas!C$200)</f>
        <v>0</v>
      </c>
      <c r="I45" s="81">
        <f>+IF($I$22=FALSE,0,Tablas!D$200)</f>
        <v>0</v>
      </c>
      <c r="J45" s="81">
        <f>+IF($I$22=FALSE,0,Tablas!E$200)</f>
        <v>0</v>
      </c>
      <c r="K45" s="81">
        <f>+IF($I$22=FALSE,0,Tablas!F$200)</f>
        <v>0</v>
      </c>
      <c r="L45" s="81">
        <f>+IF($I$22=FALSE,0,Tablas!G$200)</f>
        <v>0</v>
      </c>
      <c r="M45" s="153">
        <f>+IF($I$22=FALSE,0,Tablas!H$200)</f>
        <v>0</v>
      </c>
    </row>
    <row r="46" spans="1:13" s="88" customFormat="1" ht="20" customHeight="1" x14ac:dyDescent="0.15">
      <c r="A46" s="201"/>
      <c r="B46" s="201"/>
      <c r="C46" s="202"/>
      <c r="D46" s="202"/>
      <c r="E46" s="59"/>
      <c r="F46" s="152" t="s">
        <v>117</v>
      </c>
      <c r="G46" s="81"/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153">
        <v>0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71231.47</v>
      </c>
      <c r="I47" s="138">
        <f>(SUM(I42:I46))</f>
        <v>69715.397261999999</v>
      </c>
      <c r="J47" s="138">
        <f>(SUM(J42:J46))</f>
        <v>49946.222997999997</v>
      </c>
      <c r="K47" s="138">
        <f>(SUM(K42:K46))</f>
        <v>37433.015536000006</v>
      </c>
      <c r="L47" s="138">
        <f>(SUM(L42:L46))</f>
        <v>32756.325322000004</v>
      </c>
      <c r="M47" s="157">
        <f>(SUM(M42:M46))</f>
        <v>27762.251285999999</v>
      </c>
    </row>
    <row r="48" spans="1:13" s="88" customFormat="1" ht="20" customHeight="1" x14ac:dyDescent="0.15">
      <c r="A48" s="201"/>
      <c r="B48" s="201"/>
      <c r="C48" s="202"/>
      <c r="D48" s="202"/>
      <c r="E48" s="59"/>
      <c r="F48" s="152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71306.47</v>
      </c>
      <c r="I49" s="141">
        <f t="shared" si="1"/>
        <v>69801.397261999999</v>
      </c>
      <c r="J49" s="141">
        <f t="shared" si="1"/>
        <v>50032.222997999997</v>
      </c>
      <c r="K49" s="141">
        <f t="shared" si="1"/>
        <v>37519.015536000006</v>
      </c>
      <c r="L49" s="141">
        <f t="shared" si="1"/>
        <v>32842.325322000004</v>
      </c>
      <c r="M49" s="165">
        <f t="shared" si="1"/>
        <v>27848.251285999999</v>
      </c>
    </row>
    <row r="50" spans="1:13" s="90" customFormat="1" ht="20" customHeight="1" x14ac:dyDescent="0.15">
      <c r="A50" s="211"/>
      <c r="B50" s="211"/>
      <c r="C50" s="214"/>
      <c r="D50" s="214"/>
      <c r="E50" s="59"/>
      <c r="F50" s="158" t="s">
        <v>24</v>
      </c>
      <c r="G50" s="159"/>
      <c r="H50" s="159" t="e">
        <f>+(H47+#REF!+#REF!)*1</f>
        <v>#REF!</v>
      </c>
      <c r="I50" s="159">
        <f>+I47</f>
        <v>69715.397261999999</v>
      </c>
      <c r="J50" s="159">
        <f>+J47</f>
        <v>49946.222997999997</v>
      </c>
      <c r="K50" s="159">
        <f>+K47</f>
        <v>37433.015536000006</v>
      </c>
      <c r="L50" s="159">
        <f>+L47</f>
        <v>32756.325322000004</v>
      </c>
      <c r="M50" s="160">
        <f>+M47</f>
        <v>27762.251285999999</v>
      </c>
    </row>
    <row r="51" spans="1:13" s="88" customFormat="1" ht="20" customHeight="1" x14ac:dyDescent="0.2">
      <c r="A51" s="211"/>
      <c r="B51" s="211"/>
      <c r="C51" s="214"/>
      <c r="D51" s="214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ht="18" x14ac:dyDescent="0.2">
      <c r="F52" s="168"/>
      <c r="G52" s="168"/>
      <c r="H52" s="168"/>
      <c r="I52" s="168"/>
      <c r="J52" s="168"/>
      <c r="K52" s="168"/>
      <c r="L52" s="168"/>
      <c r="M52" s="168"/>
    </row>
    <row r="53" spans="1:13" x14ac:dyDescent="0.15">
      <c r="B53" s="85" t="s">
        <v>4</v>
      </c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x14ac:dyDescent="0.15">
      <c r="B54" s="85" t="s">
        <v>4</v>
      </c>
      <c r="F54" s="213"/>
      <c r="G54" s="213"/>
      <c r="H54" s="213"/>
      <c r="I54" s="213"/>
      <c r="J54" s="213"/>
      <c r="K54" s="213"/>
      <c r="L54" s="213"/>
      <c r="M54" s="213"/>
    </row>
    <row r="55" spans="1:13" ht="23" customHeight="1" x14ac:dyDescent="0.15">
      <c r="F55" s="213"/>
      <c r="G55" s="213"/>
      <c r="H55" s="213"/>
      <c r="I55" s="213"/>
      <c r="J55" s="213"/>
      <c r="K55" s="213"/>
      <c r="L55" s="213"/>
      <c r="M55" s="213"/>
    </row>
  </sheetData>
  <sheetProtection algorithmName="SHA-512" hashValue="bEFLI2d7WF17P7gqpsenkXGaCyXBVJE4nXHtrNvuR0WdF0ra7ZwBLquyeUjGcsYToBjIk/yAy3uMHwwBtcPAeA==" saltValue="iiwBut1n8VQdeUJtM1BrmQ==" spinCount="100000" sheet="1" objects="1" scenarios="1"/>
  <mergeCells count="77">
    <mergeCell ref="F53:M55"/>
    <mergeCell ref="A44:B44"/>
    <mergeCell ref="C44:D44"/>
    <mergeCell ref="A45:B45"/>
    <mergeCell ref="C45:D45"/>
    <mergeCell ref="A50:B51"/>
    <mergeCell ref="C50:D51"/>
    <mergeCell ref="F51:M51"/>
    <mergeCell ref="A33:B34"/>
    <mergeCell ref="A35:B35"/>
    <mergeCell ref="A39:B39"/>
    <mergeCell ref="C39:D39"/>
    <mergeCell ref="A40:B40"/>
    <mergeCell ref="C40:D40"/>
    <mergeCell ref="C34:D34"/>
    <mergeCell ref="C35:D35"/>
    <mergeCell ref="A41:B41"/>
    <mergeCell ref="C41:D41"/>
    <mergeCell ref="A42:B42"/>
    <mergeCell ref="C42:D42"/>
    <mergeCell ref="A43:B43"/>
    <mergeCell ref="C43:D43"/>
    <mergeCell ref="A32:B32"/>
    <mergeCell ref="C48:D48"/>
    <mergeCell ref="C49:D49"/>
    <mergeCell ref="C46:D46"/>
    <mergeCell ref="C47:D47"/>
    <mergeCell ref="C33:D33"/>
    <mergeCell ref="A36:B36"/>
    <mergeCell ref="A37:B37"/>
    <mergeCell ref="A38:B38"/>
    <mergeCell ref="C36:D36"/>
    <mergeCell ref="C37:D37"/>
    <mergeCell ref="A46:B46"/>
    <mergeCell ref="A47:B47"/>
    <mergeCell ref="C38:D38"/>
    <mergeCell ref="A48:B48"/>
    <mergeCell ref="A49:B49"/>
    <mergeCell ref="C32:D32"/>
    <mergeCell ref="C26:D26"/>
    <mergeCell ref="C30:D30"/>
    <mergeCell ref="C25:D25"/>
    <mergeCell ref="C29:D29"/>
    <mergeCell ref="C27:D27"/>
    <mergeCell ref="C28:D28"/>
    <mergeCell ref="C31:D31"/>
    <mergeCell ref="A30:B30"/>
    <mergeCell ref="A31:B31"/>
    <mergeCell ref="C22:D22"/>
    <mergeCell ref="C23:D23"/>
    <mergeCell ref="A22:B22"/>
    <mergeCell ref="A23:B23"/>
    <mergeCell ref="A24:B24"/>
    <mergeCell ref="A25:B25"/>
    <mergeCell ref="A26:B27"/>
    <mergeCell ref="A28:B28"/>
    <mergeCell ref="A29:B29"/>
    <mergeCell ref="C24:D24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F8:M10"/>
    <mergeCell ref="A12:D12"/>
    <mergeCell ref="A13:B13"/>
    <mergeCell ref="A14:B14"/>
    <mergeCell ref="A15:B15"/>
    <mergeCell ref="F31:M31"/>
    <mergeCell ref="F41:M41"/>
    <mergeCell ref="H12:M12"/>
    <mergeCell ref="H14:M14"/>
    <mergeCell ref="F17:G17"/>
  </mergeCells>
  <phoneticPr fontId="5" type="noConversion"/>
  <conditionalFormatting sqref="J16">
    <cfRule type="cellIs" dxfId="47" priority="1" stopIfTrue="1" operator="greaterThan">
      <formula>2</formula>
    </cfRule>
    <cfRule type="cellIs" dxfId="46" priority="2" stopIfTrue="1" operator="lessThan">
      <formula>1</formula>
    </cfRule>
  </conditionalFormatting>
  <conditionalFormatting sqref="M16 M18">
    <cfRule type="cellIs" dxfId="45" priority="3" stopIfTrue="1" operator="greaterThan">
      <formula>73</formula>
    </cfRule>
    <cfRule type="cellIs" dxfId="4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3" fitToHeight="2" orientation="portrait" horizontalDpi="300" verticalDpi="300" r:id="rId1"/>
  <headerFooter alignWithMargins="0"/>
  <rowBreaks count="1" manualBreakCount="1">
    <brk id="72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4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55"/>
  <sheetViews>
    <sheetView showGridLines="0" zoomScaleNormal="100" zoomScaleSheetLayoutView="75" workbookViewId="0">
      <selection activeCell="I26" sqref="I26"/>
    </sheetView>
  </sheetViews>
  <sheetFormatPr baseColWidth="10" defaultColWidth="8.83203125" defaultRowHeight="13" x14ac:dyDescent="0.15"/>
  <cols>
    <col min="1" max="1" width="33.6640625" style="85" customWidth="1"/>
    <col min="2" max="2" width="12.5" style="85" customWidth="1"/>
    <col min="3" max="3" width="22.6640625" style="85" customWidth="1"/>
    <col min="4" max="4" width="20.33203125" style="85" customWidth="1"/>
    <col min="5" max="5" width="1.5" style="93" customWidth="1"/>
    <col min="6" max="6" width="16.6640625" style="85" customWidth="1"/>
    <col min="7" max="7" width="20.1640625" style="85" customWidth="1"/>
    <col min="8" max="8" width="22.83203125" style="85" hidden="1" customWidth="1"/>
    <col min="9" max="12" width="16.6640625" style="85" customWidth="1"/>
    <col min="13" max="13" width="17.6640625" style="85" customWidth="1"/>
    <col min="14" max="16384" width="8.83203125" style="85"/>
  </cols>
  <sheetData>
    <row r="1" spans="1:13" ht="18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8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8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8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8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8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8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</row>
    <row r="8" spans="1:13" ht="18" customHeight="1" x14ac:dyDescent="0.15">
      <c r="A8" s="50"/>
      <c r="B8" s="50"/>
      <c r="C8" s="50"/>
      <c r="D8" s="50"/>
      <c r="E8" s="51"/>
      <c r="F8" s="200" t="s">
        <v>166</v>
      </c>
      <c r="G8" s="200"/>
      <c r="H8" s="200"/>
      <c r="I8" s="200"/>
      <c r="J8" s="200"/>
      <c r="K8" s="200"/>
      <c r="L8" s="200"/>
      <c r="M8" s="200"/>
    </row>
    <row r="9" spans="1:13" x14ac:dyDescent="0.15">
      <c r="A9" s="50"/>
      <c r="B9" s="50"/>
      <c r="C9" s="50"/>
      <c r="D9" s="50"/>
      <c r="E9" s="51"/>
      <c r="F9" s="200"/>
      <c r="G9" s="200"/>
      <c r="H9" s="200"/>
      <c r="I9" s="200"/>
      <c r="J9" s="200"/>
      <c r="K9" s="200"/>
      <c r="L9" s="200"/>
      <c r="M9" s="200"/>
    </row>
    <row r="10" spans="1:13" ht="21.75" customHeight="1" x14ac:dyDescent="0.25">
      <c r="A10" s="55"/>
      <c r="B10" s="55"/>
      <c r="D10" s="55"/>
      <c r="E10" s="55"/>
      <c r="F10" s="200"/>
      <c r="G10" s="200"/>
      <c r="H10" s="200"/>
      <c r="I10" s="200"/>
      <c r="J10" s="200"/>
      <c r="K10" s="200"/>
      <c r="L10" s="200"/>
      <c r="M10" s="200"/>
    </row>
    <row r="11" spans="1:13" ht="23" x14ac:dyDescent="0.25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</row>
    <row r="12" spans="1:13" ht="20" customHeight="1" x14ac:dyDescent="0.25">
      <c r="A12" s="207" t="s">
        <v>187</v>
      </c>
      <c r="B12" s="207"/>
      <c r="C12" s="207"/>
      <c r="D12" s="207"/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</row>
    <row r="13" spans="1:13" ht="11.25" customHeight="1" x14ac:dyDescent="0.15">
      <c r="A13" s="201"/>
      <c r="B13" s="201"/>
      <c r="C13" s="202"/>
      <c r="D13" s="202"/>
      <c r="E13" s="59"/>
      <c r="F13" s="50"/>
      <c r="G13" s="50"/>
      <c r="H13" s="50"/>
      <c r="I13" s="50"/>
      <c r="J13" s="50"/>
      <c r="K13" s="50"/>
      <c r="L13" s="50"/>
      <c r="M13" s="50"/>
    </row>
    <row r="14" spans="1:13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</row>
    <row r="15" spans="1:13" ht="11.25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</row>
    <row r="16" spans="1:13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</row>
    <row r="17" spans="1:13" s="86" customFormat="1" ht="11.25" customHeight="1" x14ac:dyDescent="0.15">
      <c r="A17" s="201"/>
      <c r="B17" s="201"/>
      <c r="C17" s="202"/>
      <c r="D17" s="202"/>
      <c r="E17" s="59"/>
      <c r="F17" s="206"/>
      <c r="G17" s="206"/>
      <c r="H17" s="60"/>
      <c r="I17" s="60"/>
      <c r="J17" s="60"/>
      <c r="K17" s="60"/>
      <c r="L17" s="60"/>
      <c r="M17" s="60"/>
    </row>
    <row r="18" spans="1:13" s="86" customFormat="1" ht="20" customHeight="1" x14ac:dyDescent="0.2">
      <c r="A18" s="201"/>
      <c r="B18" s="201"/>
      <c r="C18" s="209"/>
      <c r="D18" s="209"/>
      <c r="E18" s="62"/>
      <c r="F18" s="218"/>
      <c r="G18" s="219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</row>
    <row r="19" spans="1:13" s="65" customFormat="1" ht="11.25" customHeight="1" x14ac:dyDescent="0.15">
      <c r="A19" s="201"/>
      <c r="B19" s="201"/>
      <c r="C19" s="209"/>
      <c r="D19" s="209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</row>
    <row r="20" spans="1:13" s="65" customFormat="1" ht="20" customHeight="1" x14ac:dyDescent="0.2">
      <c r="A20" s="110"/>
      <c r="B20" s="110"/>
      <c r="C20" s="112"/>
      <c r="D20" s="112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3" s="65" customFormat="1" ht="11.25" customHeight="1" x14ac:dyDescent="0.15">
      <c r="A21" s="110"/>
      <c r="B21" s="110"/>
      <c r="C21" s="112"/>
      <c r="D21" s="112"/>
      <c r="E21" s="113"/>
      <c r="F21" s="60"/>
      <c r="G21" s="63"/>
      <c r="H21" s="64"/>
      <c r="I21" s="60"/>
      <c r="J21" s="60"/>
      <c r="K21" s="60"/>
      <c r="L21" s="60"/>
      <c r="M21" s="60"/>
    </row>
    <row r="22" spans="1:13" s="65" customFormat="1" ht="19.5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0</v>
      </c>
      <c r="J22" s="60"/>
      <c r="K22" s="68" t="s">
        <v>97</v>
      </c>
      <c r="L22" s="60"/>
      <c r="M22" s="60"/>
    </row>
    <row r="23" spans="1:13" s="65" customFormat="1" ht="11.25" customHeight="1" x14ac:dyDescent="0.15">
      <c r="A23" s="201"/>
      <c r="B23" s="201"/>
      <c r="C23" s="202"/>
      <c r="D23" s="202"/>
      <c r="E23" s="59"/>
      <c r="F23" s="60"/>
      <c r="G23" s="60"/>
      <c r="H23" s="60"/>
      <c r="I23" s="60"/>
      <c r="J23" s="60"/>
      <c r="K23" s="68"/>
      <c r="L23" s="60"/>
      <c r="M23" s="69"/>
    </row>
    <row r="24" spans="1:13" s="71" customFormat="1" ht="20" hidden="1" customHeight="1" x14ac:dyDescent="0.15">
      <c r="A24" s="201"/>
      <c r="B24" s="201"/>
      <c r="C24" s="202"/>
      <c r="D24" s="202"/>
      <c r="E24" s="59"/>
      <c r="F24" s="50"/>
      <c r="G24" s="50"/>
      <c r="H24" s="50"/>
      <c r="I24" s="50" t="s">
        <v>4</v>
      </c>
      <c r="J24" s="69" t="b">
        <v>0</v>
      </c>
      <c r="K24" s="70"/>
      <c r="L24" s="50"/>
      <c r="M24" s="50"/>
    </row>
    <row r="25" spans="1:13" s="71" customFormat="1" ht="20" hidden="1" customHeight="1" x14ac:dyDescent="0.15">
      <c r="A25" s="201"/>
      <c r="B25" s="201"/>
      <c r="C25" s="202"/>
      <c r="D25" s="202"/>
      <c r="E25" s="59"/>
      <c r="F25" s="50"/>
      <c r="G25" s="50"/>
      <c r="H25" s="50"/>
      <c r="I25" s="50"/>
      <c r="J25" s="69"/>
      <c r="K25" s="7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20" customHeight="1" x14ac:dyDescent="0.15">
      <c r="A29" s="201"/>
      <c r="B29" s="201"/>
      <c r="C29" s="202"/>
      <c r="D29" s="202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44.25" hidden="1" customHeight="1" x14ac:dyDescent="0.15">
      <c r="A30" s="21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VLOOKUP($M$16,Tablas!$A$207:$H$230,3,TRUE)</f>
        <v>33632</v>
      </c>
      <c r="I32" s="150">
        <f>(VLOOKUP($M$16,Tablas!$A$207:$H$230,4,TRUE))*1.1494</f>
        <v>30609.671399999999</v>
      </c>
      <c r="J32" s="150">
        <f>(VLOOKUP($M$16,Tablas!$A$207:$H$230,5,TRUE))*1.1494</f>
        <v>22031.699199999999</v>
      </c>
      <c r="K32" s="150">
        <f>(VLOOKUP($M$16,Tablas!$A$207:$H$230,6,TRUE))*1.1494</f>
        <v>16844.456999999999</v>
      </c>
      <c r="L32" s="150">
        <f>(VLOOKUP($M$16,Tablas!$A$207:$H$230,7,TRUE))*1.1494</f>
        <v>14897.3734</v>
      </c>
      <c r="M32" s="151">
        <f>(VLOOKUP($M$16,Tablas!$A$207:$H$230,8,TRUE))*1.1494</f>
        <v>12651.4458</v>
      </c>
    </row>
    <row r="33" spans="1:13" s="88" customFormat="1" ht="20" customHeight="1" x14ac:dyDescent="0.15">
      <c r="A33" s="201"/>
      <c r="B33" s="201"/>
      <c r="C33" s="202"/>
      <c r="D33" s="202"/>
      <c r="E33" s="76"/>
      <c r="F33" s="152" t="s">
        <v>16</v>
      </c>
      <c r="G33" s="81"/>
      <c r="H33" s="81">
        <f>IF($J$16=1,0,(VLOOKUP($M$18,Tablas!$A$207:$H$230,3,TRUE)))</f>
        <v>57498</v>
      </c>
      <c r="I33" s="81">
        <f>(IF($J$16=1,0,(VLOOKUP($M$18,Tablas!$A$207:$H$230,4,TRUE))))*1.1494</f>
        <v>60535.449800000002</v>
      </c>
      <c r="J33" s="81">
        <f>(IF($J$16=1,0,(VLOOKUP($M$18,Tablas!$A$207:$H$230,5,TRUE))))*1.1494</f>
        <v>43103.649400000002</v>
      </c>
      <c r="K33" s="81">
        <f>(IF($J$16=1,0,(VLOOKUP($M$18,Tablas!$A$207:$H$230,6,TRUE))))*1.1494</f>
        <v>31862.517400000001</v>
      </c>
      <c r="L33" s="81">
        <f>(IF($J$16=1,0,(VLOOKUP($M$18,Tablas!$A$207:$H$230,7,TRUE))))*1.1494</f>
        <v>27909.730800000001</v>
      </c>
      <c r="M33" s="153">
        <f>(IF($J$16=1,0,(VLOOKUP($M$18,Tablas!$A$207:$H$230,8,TRUE))))*1.1494</f>
        <v>23921.3128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IF($J$18=0,0,(VLOOKUP($J$18,Tablas!$A$231:$H$233,3,TRUE)))</f>
        <v>7951</v>
      </c>
      <c r="I34" s="82">
        <f>(IF($J$18=0,0,(VLOOKUP($J$18,Tablas!$A$231:$H$233,4,TRUE))))*1.1494</f>
        <v>5824.0097999999998</v>
      </c>
      <c r="J34" s="82">
        <f>(IF($J$18=0,0,(VLOOKUP($J$18,Tablas!$A$231:$H$233,5,TRUE))))*1.1494</f>
        <v>4345.8814000000002</v>
      </c>
      <c r="K34" s="82">
        <f>(IF($J$18=0,0,(VLOOKUP($J$18,Tablas!$A$231:$H$233,6,TRUE))))*1.1494</f>
        <v>3390.73</v>
      </c>
      <c r="L34" s="82">
        <f>(IF($J$18=0,0,(VLOOKUP($J$18,Tablas!$A$231:$H$233,7,TRUE))))*1.1494</f>
        <v>2782.6974</v>
      </c>
      <c r="M34" s="155">
        <f>(IF($J$18=0,0,(VLOOKUP($J$18,Tablas!$A$231:$H$233,8,TRUE))))*1.1494</f>
        <v>2062.0236</v>
      </c>
    </row>
    <row r="35" spans="1:13" s="88" customFormat="1" ht="20" customHeight="1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+IF($I$22=FALSE,0,Tablas!C$234)</f>
        <v>0</v>
      </c>
      <c r="I35" s="81">
        <f>+IF($I$22=FALSE,0,Tablas!D$234)</f>
        <v>0</v>
      </c>
      <c r="J35" s="81">
        <f>+IF($I$22=FALSE,0,Tablas!E$234)</f>
        <v>0</v>
      </c>
      <c r="K35" s="81">
        <f>+IF($I$22=FALSE,0,Tablas!F$234)</f>
        <v>0</v>
      </c>
      <c r="L35" s="81">
        <f>+IF($I$22=FALSE,0,Tablas!G$234)</f>
        <v>0</v>
      </c>
      <c r="M35" s="153">
        <f>+IF($I$22=FALSE,0,Tablas!H$234)</f>
        <v>0</v>
      </c>
    </row>
    <row r="36" spans="1:13" s="88" customFormat="1" ht="20" customHeight="1" x14ac:dyDescent="0.15">
      <c r="A36" s="201"/>
      <c r="B36" s="201"/>
      <c r="C36" s="210"/>
      <c r="D36" s="210"/>
      <c r="E36" s="59"/>
      <c r="F36" s="152" t="s">
        <v>117</v>
      </c>
      <c r="G36" s="81"/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153">
        <v>0</v>
      </c>
    </row>
    <row r="37" spans="1:13" s="90" customFormat="1" ht="20" customHeight="1" x14ac:dyDescent="0.15">
      <c r="A37" s="201"/>
      <c r="B37" s="201"/>
      <c r="C37" s="202"/>
      <c r="D37" s="202"/>
      <c r="E37" s="59"/>
      <c r="F37" s="156" t="s">
        <v>19</v>
      </c>
      <c r="G37" s="138"/>
      <c r="H37" s="138">
        <f>SUM(H32:H36)</f>
        <v>99081</v>
      </c>
      <c r="I37" s="138">
        <f>(SUM(I32:I36))</f>
        <v>96969.130999999994</v>
      </c>
      <c r="J37" s="138">
        <f>(SUM(J32:J36))</f>
        <v>69481.23</v>
      </c>
      <c r="K37" s="138">
        <f>(SUM(K32:K36))</f>
        <v>52097.704400000002</v>
      </c>
      <c r="L37" s="138">
        <f>(SUM(L32:L36))</f>
        <v>45589.801599999999</v>
      </c>
      <c r="M37" s="157">
        <f>(SUM(M32:M36))</f>
        <v>38634.782200000001</v>
      </c>
    </row>
    <row r="38" spans="1:13" s="88" customFormat="1" ht="20" customHeight="1" x14ac:dyDescent="0.15">
      <c r="A38" s="201"/>
      <c r="B38" s="201"/>
      <c r="C38" s="212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1"/>
      <c r="B39" s="201"/>
      <c r="C39" s="212"/>
      <c r="D39" s="202"/>
      <c r="E39" s="77"/>
      <c r="F39" s="158" t="s">
        <v>18</v>
      </c>
      <c r="G39" s="159"/>
      <c r="H39" s="159">
        <f t="shared" ref="H39:M39" si="0">SUM(H37:H38)</f>
        <v>99156</v>
      </c>
      <c r="I39" s="159">
        <f t="shared" si="0"/>
        <v>97055.130999999994</v>
      </c>
      <c r="J39" s="159">
        <f t="shared" si="0"/>
        <v>69567.23</v>
      </c>
      <c r="K39" s="159">
        <f t="shared" si="0"/>
        <v>52183.704400000002</v>
      </c>
      <c r="L39" s="159">
        <f t="shared" si="0"/>
        <v>45675.801599999999</v>
      </c>
      <c r="M39" s="160">
        <f t="shared" si="0"/>
        <v>38720.782200000001</v>
      </c>
    </row>
    <row r="40" spans="1:13" s="88" customFormat="1" ht="20" customHeight="1" x14ac:dyDescent="0.15">
      <c r="A40" s="201"/>
      <c r="B40" s="201"/>
      <c r="C40" s="212"/>
      <c r="D40" s="20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" customHeight="1" x14ac:dyDescent="0.15">
      <c r="A41" s="201"/>
      <c r="B41" s="201"/>
      <c r="C41" s="202"/>
      <c r="D41" s="202"/>
      <c r="E41" s="78"/>
      <c r="F41" s="217" t="s">
        <v>25</v>
      </c>
      <c r="G41" s="217"/>
      <c r="H41" s="217"/>
      <c r="I41" s="217"/>
      <c r="J41" s="217"/>
      <c r="K41" s="217"/>
      <c r="L41" s="217"/>
      <c r="M41" s="217"/>
    </row>
    <row r="42" spans="1:13" s="90" customFormat="1" ht="20" customHeight="1" x14ac:dyDescent="0.15">
      <c r="A42" s="201"/>
      <c r="B42" s="201"/>
      <c r="C42" s="202"/>
      <c r="D42" s="202"/>
      <c r="E42" s="78"/>
      <c r="F42" s="161" t="s">
        <v>15</v>
      </c>
      <c r="G42" s="162"/>
      <c r="H42" s="162">
        <f>VLOOKUP($M$16,Tablas!$A$240:$H$263,3,TRUE)</f>
        <v>17824.96</v>
      </c>
      <c r="I42" s="162">
        <f>(VLOOKUP($M$16,Tablas!$A$240:$H$263,4,TRUE))*1.1494</f>
        <v>16223.125841999999</v>
      </c>
      <c r="J42" s="162">
        <f>(VLOOKUP($M$16,Tablas!$A$240:$H$263,5,TRUE))*1.1494</f>
        <v>11676.800576000001</v>
      </c>
      <c r="K42" s="162">
        <f>(VLOOKUP($M$16,Tablas!$A$240:$H$263,6,TRUE))*1.1494</f>
        <v>8927.5622100000001</v>
      </c>
      <c r="L42" s="162">
        <f>(VLOOKUP($M$16,Tablas!$A$240:$H$263,7,TRUE))*1.1494</f>
        <v>7895.6079019999997</v>
      </c>
      <c r="M42" s="163">
        <f>(VLOOKUP($M$16,Tablas!$A$240:$H$263,8,TRUE))*1.1494</f>
        <v>6705.2662739999996</v>
      </c>
    </row>
    <row r="43" spans="1:13" s="88" customFormat="1" ht="20" customHeight="1" x14ac:dyDescent="0.15">
      <c r="A43" s="215"/>
      <c r="B43" s="215"/>
      <c r="C43" s="202"/>
      <c r="D43" s="202"/>
      <c r="E43" s="78"/>
      <c r="F43" s="152" t="s">
        <v>16</v>
      </c>
      <c r="G43" s="81"/>
      <c r="H43" s="81">
        <f>IF($J$16=1,0,(VLOOKUP($M$18,Tablas!$A$240:$H$263,3,TRUE)))</f>
        <v>30473.940000000002</v>
      </c>
      <c r="I43" s="81">
        <f>(IF($J$16=1,0,(VLOOKUP($M$18,Tablas!$A$240:$H$263,4,TRUE))))*1.1494</f>
        <v>32083.788394000003</v>
      </c>
      <c r="J43" s="81">
        <f>(IF($J$16=1,0,(VLOOKUP($M$18,Tablas!$A$240:$H$263,5,TRUE))))*1.1494</f>
        <v>22844.934182000001</v>
      </c>
      <c r="K43" s="81">
        <f>(IF($J$16=1,0,(VLOOKUP($M$18,Tablas!$A$240:$H$263,6,TRUE))))*1.1494</f>
        <v>16887.134222000001</v>
      </c>
      <c r="L43" s="81">
        <f>(IF($J$16=1,0,(VLOOKUP($M$18,Tablas!$A$240:$H$263,7,TRUE))))*1.1494</f>
        <v>14792.157324000002</v>
      </c>
      <c r="M43" s="153">
        <f>(IF($J$16=1,0,(VLOOKUP($M$18,Tablas!$A$240:$H$263,8,TRUE))))*1.1494</f>
        <v>12678.295784</v>
      </c>
    </row>
    <row r="44" spans="1:13" s="90" customFormat="1" ht="20" customHeight="1" x14ac:dyDescent="0.15">
      <c r="A44" s="201"/>
      <c r="B44" s="201"/>
      <c r="C44" s="202"/>
      <c r="D44" s="202"/>
      <c r="E44" s="78"/>
      <c r="F44" s="152" t="s">
        <v>17</v>
      </c>
      <c r="G44" s="81"/>
      <c r="H44" s="81">
        <f>IF($J$18=0,0,(VLOOKUP($J$18,Tablas!$A$264:$H$266,3,TRUE)))</f>
        <v>4214.0300000000007</v>
      </c>
      <c r="I44" s="81">
        <f>(IF($J$18=0,0,(VLOOKUP($J$18,Tablas!$A$264:$H$266,4,TRUE))))*1.1494</f>
        <v>3086.7251940000001</v>
      </c>
      <c r="J44" s="81">
        <f>(IF($J$18=0,0,(VLOOKUP($J$18,Tablas!$A$264:$H$266,5,TRUE))))*1.1494</f>
        <v>2303.3171419999999</v>
      </c>
      <c r="K44" s="81">
        <f>(IF($J$18=0,0,(VLOOKUP($J$18,Tablas!$A$264:$H$266,6,TRUE))))*1.1494</f>
        <v>1797.0869</v>
      </c>
      <c r="L44" s="81">
        <f>(IF($J$18=0,0,(VLOOKUP($J$18,Tablas!$A$264:$H$266,7,TRUE))))*1.1494</f>
        <v>1474.8296220000002</v>
      </c>
      <c r="M44" s="153">
        <f>(IF($J$18=0,0,(VLOOKUP($J$18,Tablas!$A$264:$H$266,8,TRUE))))*1.1494</f>
        <v>1092.8725079999999</v>
      </c>
    </row>
    <row r="45" spans="1:13" s="88" customFormat="1" ht="20" customHeight="1" x14ac:dyDescent="0.15">
      <c r="A45" s="201"/>
      <c r="B45" s="201"/>
      <c r="C45" s="212"/>
      <c r="D45" s="202"/>
      <c r="E45" s="59"/>
      <c r="F45" s="152" t="s">
        <v>20</v>
      </c>
      <c r="G45" s="81"/>
      <c r="H45" s="81">
        <f>+IF($I$22=FALSE,0,Tablas!C$267)</f>
        <v>0</v>
      </c>
      <c r="I45" s="81">
        <f>+IF($I$22=FALSE,0,Tablas!D$267)</f>
        <v>0</v>
      </c>
      <c r="J45" s="81">
        <f>+IF($I$22=FALSE,0,Tablas!E$267)</f>
        <v>0</v>
      </c>
      <c r="K45" s="81">
        <f>+IF($I$22=FALSE,0,Tablas!F$267)</f>
        <v>0</v>
      </c>
      <c r="L45" s="81">
        <f>+IF($I$22=FALSE,0,Tablas!G$267)</f>
        <v>0</v>
      </c>
      <c r="M45" s="153">
        <f>+IF($I$22=FALSE,0,Tablas!H$267)</f>
        <v>0</v>
      </c>
    </row>
    <row r="46" spans="1:13" s="88" customFormat="1" ht="20" customHeight="1" x14ac:dyDescent="0.15">
      <c r="A46" s="201"/>
      <c r="B46" s="201"/>
      <c r="C46" s="202"/>
      <c r="D46" s="202"/>
      <c r="E46" s="59"/>
      <c r="F46" s="152" t="s">
        <v>117</v>
      </c>
      <c r="G46" s="81"/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153">
        <v>0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52512.93</v>
      </c>
      <c r="I47" s="138">
        <f>(SUM(I42:I46))</f>
        <v>51393.639430000003</v>
      </c>
      <c r="J47" s="138">
        <f>(SUM(J42:J46))</f>
        <v>36825.051900000006</v>
      </c>
      <c r="K47" s="138">
        <f>(SUM(K42:K46))</f>
        <v>27611.783331999999</v>
      </c>
      <c r="L47" s="138">
        <f>(SUM(L42:L46))</f>
        <v>24162.594848000004</v>
      </c>
      <c r="M47" s="157">
        <f>(SUM(M42:M46))</f>
        <v>20476.434566</v>
      </c>
    </row>
    <row r="48" spans="1:13" s="88" customFormat="1" ht="20" customHeight="1" x14ac:dyDescent="0.15">
      <c r="A48" s="201"/>
      <c r="B48" s="201"/>
      <c r="C48" s="202"/>
      <c r="D48" s="202"/>
      <c r="E48" s="59"/>
      <c r="F48" s="152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52587.93</v>
      </c>
      <c r="I49" s="141">
        <f t="shared" si="1"/>
        <v>51479.639430000003</v>
      </c>
      <c r="J49" s="141">
        <f t="shared" si="1"/>
        <v>36911.051900000006</v>
      </c>
      <c r="K49" s="141">
        <f t="shared" si="1"/>
        <v>27697.783331999999</v>
      </c>
      <c r="L49" s="141">
        <f t="shared" si="1"/>
        <v>24248.594848000004</v>
      </c>
      <c r="M49" s="165">
        <f t="shared" si="1"/>
        <v>20562.434566</v>
      </c>
    </row>
    <row r="50" spans="1:13" s="90" customFormat="1" ht="20" customHeight="1" x14ac:dyDescent="0.15">
      <c r="A50" s="211"/>
      <c r="B50" s="211"/>
      <c r="C50" s="214"/>
      <c r="D50" s="214"/>
      <c r="E50" s="59"/>
      <c r="F50" s="158" t="s">
        <v>24</v>
      </c>
      <c r="G50" s="159"/>
      <c r="H50" s="159" t="e">
        <f>+(H47+#REF!+#REF!)*1</f>
        <v>#REF!</v>
      </c>
      <c r="I50" s="159">
        <f>+I47</f>
        <v>51393.639430000003</v>
      </c>
      <c r="J50" s="159">
        <f>+J47</f>
        <v>36825.051900000006</v>
      </c>
      <c r="K50" s="159">
        <f>+K47</f>
        <v>27611.783331999999</v>
      </c>
      <c r="L50" s="159">
        <f>+L47</f>
        <v>24162.594848000004</v>
      </c>
      <c r="M50" s="160">
        <f>+M47</f>
        <v>20476.434566</v>
      </c>
    </row>
    <row r="51" spans="1:13" s="88" customFormat="1" ht="20" customHeight="1" x14ac:dyDescent="0.2">
      <c r="A51" s="211"/>
      <c r="B51" s="211"/>
      <c r="C51" s="214"/>
      <c r="D51" s="214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ht="18" x14ac:dyDescent="0.2">
      <c r="F52" s="168"/>
      <c r="G52" s="168"/>
      <c r="H52" s="168"/>
      <c r="I52" s="168"/>
      <c r="J52" s="168"/>
      <c r="K52" s="168"/>
      <c r="L52" s="168"/>
      <c r="M52" s="168"/>
    </row>
    <row r="53" spans="1:13" x14ac:dyDescent="0.15">
      <c r="B53" s="85" t="s">
        <v>4</v>
      </c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x14ac:dyDescent="0.15">
      <c r="B54" s="85" t="s">
        <v>4</v>
      </c>
      <c r="F54" s="213"/>
      <c r="G54" s="213"/>
      <c r="H54" s="213"/>
      <c r="I54" s="213"/>
      <c r="J54" s="213"/>
      <c r="K54" s="213"/>
      <c r="L54" s="213"/>
      <c r="M54" s="213"/>
    </row>
    <row r="55" spans="1:13" ht="33" customHeight="1" x14ac:dyDescent="0.15">
      <c r="F55" s="213"/>
      <c r="G55" s="213"/>
      <c r="H55" s="213"/>
      <c r="I55" s="213"/>
      <c r="J55" s="213"/>
      <c r="K55" s="213"/>
      <c r="L55" s="213"/>
      <c r="M55" s="213"/>
    </row>
  </sheetData>
  <sheetProtection algorithmName="SHA-512" hashValue="NR/12jmHmHd6WREx4cbLTUxrV1V32tuAgDS2K8YkteycrCW/gwP/KFaoOAK9qZU41AY6JrK9a/JGPgWBS6MijA==" saltValue="MLWD6bRsBJ1jDjRuvVjMPg==" spinCount="100000" sheet="1" objects="1" scenarios="1"/>
  <mergeCells count="78">
    <mergeCell ref="F53:M55"/>
    <mergeCell ref="A45:B45"/>
    <mergeCell ref="C45:D45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2:B22"/>
    <mergeCell ref="A23:B23"/>
    <mergeCell ref="F51:M51"/>
    <mergeCell ref="C13:D13"/>
    <mergeCell ref="C14:D14"/>
    <mergeCell ref="C15:D15"/>
    <mergeCell ref="C16:D16"/>
    <mergeCell ref="C31:D31"/>
    <mergeCell ref="C17:D17"/>
    <mergeCell ref="C22:D22"/>
    <mergeCell ref="C23:D23"/>
    <mergeCell ref="C18:D19"/>
    <mergeCell ref="C33:D33"/>
    <mergeCell ref="C34:D34"/>
    <mergeCell ref="C27:D27"/>
    <mergeCell ref="C25:D25"/>
    <mergeCell ref="C28:D28"/>
    <mergeCell ref="A24:B24"/>
    <mergeCell ref="A32:B32"/>
    <mergeCell ref="C32:D32"/>
    <mergeCell ref="A33:B34"/>
    <mergeCell ref="A35:B35"/>
    <mergeCell ref="A25:B25"/>
    <mergeCell ref="A26:B27"/>
    <mergeCell ref="A28:B28"/>
    <mergeCell ref="C24:D24"/>
    <mergeCell ref="C26:D26"/>
    <mergeCell ref="C35:D35"/>
    <mergeCell ref="C29:D29"/>
    <mergeCell ref="A29:B29"/>
    <mergeCell ref="A30:B30"/>
    <mergeCell ref="C30:D30"/>
    <mergeCell ref="A31:B31"/>
    <mergeCell ref="A44:B44"/>
    <mergeCell ref="C44:D44"/>
    <mergeCell ref="A36:B36"/>
    <mergeCell ref="C38:D38"/>
    <mergeCell ref="C36:D36"/>
    <mergeCell ref="C37:D37"/>
    <mergeCell ref="C40:D40"/>
    <mergeCell ref="A41:B41"/>
    <mergeCell ref="C41:D41"/>
    <mergeCell ref="A42:B42"/>
    <mergeCell ref="C42:D42"/>
    <mergeCell ref="C39:D39"/>
    <mergeCell ref="A40:B40"/>
    <mergeCell ref="A43:B43"/>
    <mergeCell ref="C43:D43"/>
    <mergeCell ref="F8:M10"/>
    <mergeCell ref="F41:M41"/>
    <mergeCell ref="F31:M31"/>
    <mergeCell ref="A50:B51"/>
    <mergeCell ref="C50:D51"/>
    <mergeCell ref="A47:B47"/>
    <mergeCell ref="A48:B48"/>
    <mergeCell ref="A49:B49"/>
    <mergeCell ref="C48:D48"/>
    <mergeCell ref="C47:D47"/>
    <mergeCell ref="C49:D49"/>
    <mergeCell ref="A37:B37"/>
    <mergeCell ref="A38:B38"/>
    <mergeCell ref="C46:D46"/>
    <mergeCell ref="A46:B46"/>
    <mergeCell ref="A39:B39"/>
  </mergeCells>
  <phoneticPr fontId="5" type="noConversion"/>
  <conditionalFormatting sqref="J16">
    <cfRule type="cellIs" dxfId="43" priority="1" stopIfTrue="1" operator="greaterThan">
      <formula>2</formula>
    </cfRule>
    <cfRule type="cellIs" dxfId="42" priority="2" stopIfTrue="1" operator="lessThan">
      <formula>1</formula>
    </cfRule>
  </conditionalFormatting>
  <conditionalFormatting sqref="M16 M18">
    <cfRule type="cellIs" dxfId="41" priority="3" stopIfTrue="1" operator="greaterThan">
      <formula>73</formula>
    </cfRule>
    <cfRule type="cellIs" dxfId="4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76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4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63500</xdr:rowOff>
                  </from>
                  <to>
                    <xdr:col>9</xdr:col>
                    <xdr:colOff>1117600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M57"/>
  <sheetViews>
    <sheetView showGridLines="0" zoomScaleNormal="100" zoomScaleSheetLayoutView="75" workbookViewId="0">
      <selection activeCell="O10" sqref="O10"/>
    </sheetView>
  </sheetViews>
  <sheetFormatPr baseColWidth="10" defaultColWidth="8.83203125" defaultRowHeight="13" x14ac:dyDescent="0.15"/>
  <cols>
    <col min="1" max="1" width="35" style="85" customWidth="1"/>
    <col min="2" max="2" width="12.5" style="85" customWidth="1"/>
    <col min="3" max="3" width="22.6640625" style="85" customWidth="1"/>
    <col min="4" max="4" width="27.5" style="85" customWidth="1"/>
    <col min="5" max="5" width="1.5" style="93" customWidth="1"/>
    <col min="6" max="6" width="16.6640625" style="85" customWidth="1"/>
    <col min="7" max="7" width="20" style="85" customWidth="1"/>
    <col min="8" max="8" width="16.6640625" style="85" hidden="1" customWidth="1"/>
    <col min="9" max="12" width="16.6640625" style="85" customWidth="1"/>
    <col min="13" max="13" width="19.6640625" style="85" customWidth="1"/>
    <col min="14" max="16384" width="8.83203125" style="85"/>
  </cols>
  <sheetData>
    <row r="1" spans="1:13" ht="19.5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9.5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9.5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9.5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9.5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9.5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9.5" customHeight="1" x14ac:dyDescent="0.15">
      <c r="A7" s="50"/>
      <c r="B7" s="50"/>
      <c r="C7" s="50"/>
      <c r="D7" s="50"/>
      <c r="E7" s="51"/>
      <c r="F7" s="220" t="s">
        <v>167</v>
      </c>
      <c r="G7" s="220"/>
      <c r="H7" s="220"/>
      <c r="I7" s="220"/>
      <c r="J7" s="220"/>
      <c r="K7" s="220"/>
      <c r="L7" s="220"/>
      <c r="M7" s="220"/>
    </row>
    <row r="8" spans="1:13" ht="21.75" customHeight="1" x14ac:dyDescent="0.15">
      <c r="A8" s="50"/>
      <c r="B8" s="50"/>
      <c r="C8" s="50"/>
      <c r="D8" s="50"/>
      <c r="E8" s="51"/>
      <c r="F8" s="220"/>
      <c r="G8" s="220"/>
      <c r="H8" s="220"/>
      <c r="I8" s="220"/>
      <c r="J8" s="220"/>
      <c r="K8" s="220"/>
      <c r="L8" s="220"/>
      <c r="M8" s="220"/>
    </row>
    <row r="9" spans="1:13" ht="12.75" customHeight="1" x14ac:dyDescent="0.15">
      <c r="A9" s="50"/>
      <c r="B9" s="50"/>
      <c r="C9" s="50"/>
      <c r="D9" s="50"/>
      <c r="E9" s="51"/>
      <c r="F9" s="220"/>
      <c r="G9" s="220"/>
      <c r="H9" s="220"/>
      <c r="I9" s="220"/>
      <c r="J9" s="220"/>
      <c r="K9" s="220"/>
      <c r="L9" s="220"/>
      <c r="M9" s="220"/>
    </row>
    <row r="10" spans="1:13" ht="18" customHeight="1" x14ac:dyDescent="0.25">
      <c r="A10" s="55"/>
      <c r="B10" s="55"/>
      <c r="D10" s="96"/>
      <c r="E10" s="96"/>
    </row>
    <row r="11" spans="1:13" ht="20" customHeight="1" x14ac:dyDescent="0.25">
      <c r="A11" s="207" t="s">
        <v>188</v>
      </c>
      <c r="B11" s="207"/>
      <c r="C11" s="207"/>
      <c r="D11" s="207"/>
      <c r="E11" s="58"/>
      <c r="F11" s="56"/>
      <c r="G11" s="132" t="s">
        <v>175</v>
      </c>
      <c r="H11" s="203" t="str">
        <f>+'INGRESO DE DATOS'!$D$14</f>
        <v>NOMBRE Y APELLIDO</v>
      </c>
      <c r="I11" s="203"/>
      <c r="J11" s="203"/>
      <c r="K11" s="203"/>
      <c r="L11" s="203"/>
      <c r="M11" s="203"/>
    </row>
    <row r="12" spans="1:13" ht="11.25" customHeight="1" x14ac:dyDescent="0.15">
      <c r="A12" s="201"/>
      <c r="B12" s="201"/>
      <c r="C12" s="202"/>
      <c r="D12" s="202"/>
      <c r="E12" s="59"/>
      <c r="F12" s="50"/>
      <c r="G12" s="50"/>
      <c r="H12" s="50"/>
      <c r="I12" s="50"/>
      <c r="J12" s="50"/>
      <c r="K12" s="50"/>
      <c r="L12" s="50"/>
      <c r="M12" s="50"/>
    </row>
    <row r="13" spans="1:13" ht="20" customHeight="1" x14ac:dyDescent="0.25">
      <c r="A13" s="201"/>
      <c r="B13" s="201"/>
      <c r="C13" s="202"/>
      <c r="D13" s="202"/>
      <c r="E13" s="59"/>
      <c r="F13" s="56"/>
      <c r="G13" s="132" t="s">
        <v>176</v>
      </c>
      <c r="H13" s="203" t="str">
        <f>+'INGRESO DE DATOS'!$D$24</f>
        <v>AGENCIA</v>
      </c>
      <c r="I13" s="203"/>
      <c r="J13" s="203"/>
      <c r="K13" s="203"/>
      <c r="L13" s="203"/>
      <c r="M13" s="203"/>
    </row>
    <row r="14" spans="1:13" ht="11.25" customHeight="1" x14ac:dyDescent="0.25">
      <c r="A14" s="201"/>
      <c r="B14" s="201"/>
      <c r="C14" s="202"/>
      <c r="D14" s="202"/>
      <c r="E14" s="59"/>
      <c r="F14" s="56"/>
      <c r="G14" s="56"/>
      <c r="H14" s="50"/>
      <c r="I14" s="50"/>
      <c r="J14" s="50"/>
      <c r="K14" s="50"/>
      <c r="L14" s="50"/>
      <c r="M14" s="50"/>
    </row>
    <row r="15" spans="1:13" ht="20" customHeight="1" x14ac:dyDescent="0.2">
      <c r="A15" s="201"/>
      <c r="B15" s="201"/>
      <c r="C15" s="202"/>
      <c r="D15" s="202"/>
      <c r="E15" s="59"/>
      <c r="F15" s="50"/>
      <c r="G15" s="50"/>
      <c r="H15" s="50"/>
      <c r="I15" s="132" t="s">
        <v>177</v>
      </c>
      <c r="J15" s="134">
        <f>+'INGRESO DE DATOS'!$G$16</f>
        <v>2</v>
      </c>
      <c r="K15" s="50"/>
      <c r="L15" s="132" t="s">
        <v>179</v>
      </c>
      <c r="M15" s="134">
        <f>+'INGRESO DE DATOS'!$G$18</f>
        <v>65</v>
      </c>
    </row>
    <row r="16" spans="1:13" s="86" customFormat="1" ht="11.25" customHeight="1" x14ac:dyDescent="0.15">
      <c r="A16" s="201"/>
      <c r="B16" s="201"/>
      <c r="C16" s="202"/>
      <c r="D16" s="202"/>
      <c r="E16" s="59"/>
      <c r="F16" s="206"/>
      <c r="G16" s="206"/>
      <c r="H16" s="60"/>
      <c r="I16" s="60"/>
      <c r="J16" s="60"/>
      <c r="K16" s="60"/>
      <c r="L16" s="60"/>
      <c r="M16" s="60"/>
    </row>
    <row r="17" spans="1:13" s="86" customFormat="1" ht="20" customHeight="1" x14ac:dyDescent="0.2">
      <c r="A17" s="201"/>
      <c r="B17" s="201"/>
      <c r="C17" s="214"/>
      <c r="D17" s="214"/>
      <c r="E17" s="62"/>
      <c r="F17" s="169"/>
      <c r="G17" s="170"/>
      <c r="H17" s="60"/>
      <c r="I17" s="132" t="s">
        <v>178</v>
      </c>
      <c r="J17" s="134">
        <f>+'INGRESO DE DATOS'!$J$16</f>
        <v>3</v>
      </c>
      <c r="K17" s="60"/>
      <c r="L17" s="132" t="s">
        <v>180</v>
      </c>
      <c r="M17" s="134">
        <f>+'INGRESO DE DATOS'!$J$18</f>
        <v>71</v>
      </c>
    </row>
    <row r="18" spans="1:13" s="65" customFormat="1" ht="11.25" customHeight="1" x14ac:dyDescent="0.15">
      <c r="A18" s="201"/>
      <c r="B18" s="201"/>
      <c r="C18" s="202"/>
      <c r="D18" s="202"/>
      <c r="E18" s="62"/>
      <c r="F18" s="60"/>
      <c r="G18" s="63"/>
      <c r="H18" s="64"/>
      <c r="I18" s="60"/>
      <c r="J18" s="60" t="s">
        <v>4</v>
      </c>
      <c r="K18" s="60" t="s">
        <v>4</v>
      </c>
      <c r="L18" s="60" t="s">
        <v>4</v>
      </c>
      <c r="M18" s="60"/>
    </row>
    <row r="19" spans="1:13" s="65" customFormat="1" ht="20" customHeight="1" x14ac:dyDescent="0.2">
      <c r="A19" s="110"/>
      <c r="B19" s="110"/>
      <c r="C19" s="111"/>
      <c r="D19" s="111"/>
      <c r="E19" s="113"/>
      <c r="F19" s="60"/>
      <c r="G19" s="63"/>
      <c r="H19" s="64"/>
      <c r="I19" s="132" t="s">
        <v>182</v>
      </c>
      <c r="J19" s="133">
        <f ca="1">+TODAY()</f>
        <v>44538</v>
      </c>
      <c r="K19" s="60"/>
      <c r="L19" s="60"/>
      <c r="M19" s="60"/>
    </row>
    <row r="20" spans="1:13" s="65" customFormat="1" ht="11.25" customHeight="1" x14ac:dyDescent="0.15">
      <c r="A20" s="110"/>
      <c r="B20" s="110"/>
      <c r="C20" s="111"/>
      <c r="D20" s="111"/>
      <c r="E20" s="113"/>
      <c r="F20" s="60"/>
      <c r="G20" s="63"/>
      <c r="H20" s="64"/>
      <c r="I20" s="60"/>
      <c r="J20" s="60"/>
      <c r="K20" s="60"/>
      <c r="L20" s="60"/>
      <c r="M20" s="60"/>
    </row>
    <row r="21" spans="1:13" s="65" customFormat="1" ht="20" customHeight="1" x14ac:dyDescent="0.15">
      <c r="A21" s="201"/>
      <c r="B21" s="201"/>
      <c r="C21" s="202"/>
      <c r="D21" s="202"/>
      <c r="E21" s="59"/>
      <c r="F21" s="94"/>
      <c r="G21" s="60"/>
      <c r="H21" s="60"/>
      <c r="I21" s="66" t="b">
        <v>0</v>
      </c>
      <c r="J21" s="60"/>
      <c r="K21" s="68" t="s">
        <v>97</v>
      </c>
      <c r="L21" s="60"/>
      <c r="M21" s="60"/>
    </row>
    <row r="22" spans="1:13" s="65" customFormat="1" ht="11.25" customHeight="1" x14ac:dyDescent="0.15">
      <c r="A22" s="201"/>
      <c r="B22" s="201"/>
      <c r="C22" s="202"/>
      <c r="D22" s="202"/>
      <c r="E22" s="59"/>
      <c r="F22" s="60"/>
      <c r="G22" s="60"/>
      <c r="H22" s="60"/>
      <c r="I22" s="95"/>
      <c r="J22" s="60"/>
      <c r="K22" s="68"/>
      <c r="L22" s="60"/>
      <c r="M22" s="69"/>
    </row>
    <row r="23" spans="1:13" s="71" customFormat="1" ht="21" customHeight="1" x14ac:dyDescent="0.15">
      <c r="A23" s="201"/>
      <c r="B23" s="201"/>
      <c r="C23" s="214"/>
      <c r="D23" s="214"/>
      <c r="E23" s="59"/>
      <c r="F23" s="50"/>
      <c r="G23" s="50"/>
      <c r="H23" s="50"/>
      <c r="I23" s="66" t="b">
        <v>0</v>
      </c>
      <c r="J23" s="50"/>
      <c r="K23" s="70" t="s">
        <v>98</v>
      </c>
      <c r="L23" s="50"/>
      <c r="M23" s="50"/>
    </row>
    <row r="24" spans="1:13" s="71" customFormat="1" ht="32.25" hidden="1" customHeight="1" x14ac:dyDescent="0.15">
      <c r="A24" s="201"/>
      <c r="B24" s="201"/>
      <c r="C24" s="214"/>
      <c r="D24" s="214"/>
      <c r="E24" s="59"/>
      <c r="F24" s="50"/>
      <c r="G24" s="50"/>
      <c r="H24" s="50"/>
      <c r="I24" s="50"/>
      <c r="J24" s="69"/>
      <c r="K24" s="70"/>
      <c r="L24" s="50"/>
      <c r="M24" s="50"/>
    </row>
    <row r="25" spans="1:13" s="71" customFormat="1" ht="12.75" customHeight="1" x14ac:dyDescent="0.15">
      <c r="A25" s="201"/>
      <c r="B25" s="201"/>
      <c r="C25" s="202"/>
      <c r="D25" s="202"/>
      <c r="E25" s="59"/>
      <c r="F25" s="50"/>
      <c r="G25" s="72" t="s">
        <v>4</v>
      </c>
      <c r="H25" s="50"/>
      <c r="I25" s="50"/>
      <c r="J25" s="50"/>
      <c r="K25" s="5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7" customHeight="1" x14ac:dyDescent="0.15">
      <c r="A27" s="21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31.5" customHeight="1" x14ac:dyDescent="0.15">
      <c r="A28" s="201"/>
      <c r="B28" s="201"/>
      <c r="C28" s="214"/>
      <c r="D28" s="214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31.5" hidden="1" customHeight="1" x14ac:dyDescent="0.15">
      <c r="A29" s="201"/>
      <c r="B29" s="201"/>
      <c r="C29" s="214"/>
      <c r="D29" s="214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0" customHeight="1" x14ac:dyDescent="0.15">
      <c r="A30" s="20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VLOOKUP($M$15,Tablas!$A$341:$H$364,3,TRUE)</f>
        <v>25634</v>
      </c>
      <c r="I32" s="150">
        <f>(VLOOKUP($M$15,Tablas!$A$341:$H$364,4,TRUE))*1.1494</f>
        <v>20609.8914</v>
      </c>
      <c r="J32" s="150">
        <f>(VLOOKUP($M$15,Tablas!$A$341:$H$364,5,TRUE))*1.1494</f>
        <v>16243.3208</v>
      </c>
      <c r="K32" s="150">
        <f>(VLOOKUP($M$15,Tablas!$A$341:$H$364,6,TRUE))*1.1494</f>
        <v>12049.1602</v>
      </c>
      <c r="L32" s="150">
        <f>(VLOOKUP($M$15,Tablas!$A$341:$H$364,7,TRUE))*1.1494</f>
        <v>9271.0604000000003</v>
      </c>
      <c r="M32" s="151">
        <f>(VLOOKUP($M$15,Tablas!$A$341:$H$364,8,TRUE))*1.1494</f>
        <v>7533.1675999999998</v>
      </c>
    </row>
    <row r="33" spans="1:13" s="88" customFormat="1" ht="20" customHeight="1" x14ac:dyDescent="0.15">
      <c r="A33" s="201"/>
      <c r="B33" s="201"/>
      <c r="C33" s="210"/>
      <c r="D33" s="210"/>
      <c r="E33" s="76"/>
      <c r="F33" s="152" t="s">
        <v>16</v>
      </c>
      <c r="G33" s="81"/>
      <c r="H33" s="81">
        <f>IF($J$15=1,0,(VLOOKUP($M$17,Tablas!$A$341:$H$364,3,TRUE)))</f>
        <v>39877</v>
      </c>
      <c r="I33" s="81">
        <f>(IF($J$15=1,0,(VLOOKUP($M$17,Tablas!$A$341:$H$364,4,TRUE))))*1.1494</f>
        <v>31798.150999999998</v>
      </c>
      <c r="J33" s="81">
        <f>(IF($J$15=1,0,(VLOOKUP($M$17,Tablas!$A$341:$H$364,5,TRUE))))*1.1494</f>
        <v>25147.722600000001</v>
      </c>
      <c r="K33" s="81">
        <f>(IF($J$15=1,0,(VLOOKUP($M$17,Tablas!$A$341:$H$364,6,TRUE))))*1.1494</f>
        <v>18638.670399999999</v>
      </c>
      <c r="L33" s="81">
        <f>(IF($J$15=1,0,(VLOOKUP($M$17,Tablas!$A$341:$H$364,7,TRUE))))*1.1494</f>
        <v>14404.2808</v>
      </c>
      <c r="M33" s="153">
        <f>(IF($J$15=1,0,(VLOOKUP($M$17,Tablas!$A$341:$H$364,8,TRUE))))*1.1494</f>
        <v>11635.376200000001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IF($J$17=0,0,(VLOOKUP($J$17,Tablas!$A$365:$H$367,3,TRUE)))</f>
        <v>5360</v>
      </c>
      <c r="I34" s="82">
        <f>(IF($J$17=0,0,(VLOOKUP($J$17,Tablas!$A$365:$H$367,4,TRUE))))*1.1494</f>
        <v>5040.1189999999997</v>
      </c>
      <c r="J34" s="82">
        <f>(IF($J$17=0,0,(VLOOKUP($J$17,Tablas!$A$365:$H$367,5,TRUE))))*1.1494</f>
        <v>3533.2556</v>
      </c>
      <c r="K34" s="82">
        <f>(IF($J$17=0,0,(VLOOKUP($J$17,Tablas!$A$365:$H$367,6,TRUE))))*1.1494</f>
        <v>2770.0540000000001</v>
      </c>
      <c r="L34" s="82">
        <f>(IF($J$17=0,0,(VLOOKUP($J$17,Tablas!$A$365:$H$367,7,TRUE))))*1.1494</f>
        <v>2383.8555999999999</v>
      </c>
      <c r="M34" s="155">
        <f>(IF($J$17=0,0,(VLOOKUP($J$17,Tablas!$A$365:$H$367,8,TRUE))))*1.1494</f>
        <v>1672.377</v>
      </c>
    </row>
    <row r="35" spans="1:13" s="88" customFormat="1" ht="20" customHeight="1" x14ac:dyDescent="0.15">
      <c r="A35" s="201"/>
      <c r="B35" s="201"/>
      <c r="C35" s="212"/>
      <c r="D35" s="202"/>
      <c r="E35" s="59"/>
      <c r="F35" s="152" t="s">
        <v>20</v>
      </c>
      <c r="G35" s="81"/>
      <c r="H35" s="81">
        <f>+IF($I$21=FALSE,0,Tablas!C$368)</f>
        <v>0</v>
      </c>
      <c r="I35" s="81">
        <f>+IF($I$21=FALSE,0,Tablas!D$368)</f>
        <v>0</v>
      </c>
      <c r="J35" s="81">
        <f>+IF($I$21=FALSE,0,Tablas!E$368)</f>
        <v>0</v>
      </c>
      <c r="K35" s="81">
        <f>+IF($I$21=FALSE,0,Tablas!F$368)</f>
        <v>0</v>
      </c>
      <c r="L35" s="81">
        <f>+IF($I$21=FALSE,0,Tablas!G$368)</f>
        <v>0</v>
      </c>
      <c r="M35" s="153">
        <f>+IF($I$21=FALSE,0,Tablas!H$368)</f>
        <v>0</v>
      </c>
    </row>
    <row r="36" spans="1:13" s="88" customFormat="1" ht="20" customHeight="1" x14ac:dyDescent="0.15">
      <c r="A36" s="201"/>
      <c r="B36" s="201"/>
      <c r="C36" s="212"/>
      <c r="D36" s="202"/>
      <c r="E36" s="59"/>
      <c r="F36" s="152" t="s">
        <v>22</v>
      </c>
      <c r="G36" s="81"/>
      <c r="H36" s="81">
        <f>IF($I$23=FALSE,0,Tablas!C$369)</f>
        <v>0</v>
      </c>
      <c r="I36" s="81">
        <f>IF($I$23=FALSE,0,Tablas!D$369)</f>
        <v>0</v>
      </c>
      <c r="J36" s="81">
        <f>IF($I$23=FALSE,0,Tablas!E$369)</f>
        <v>0</v>
      </c>
      <c r="K36" s="81">
        <f>IF($I$23=FALSE,0,Tablas!F$369)</f>
        <v>0</v>
      </c>
      <c r="L36" s="81">
        <f>IF($I$23=FALSE,0,Tablas!G$369)</f>
        <v>0</v>
      </c>
      <c r="M36" s="153">
        <f>IF($I$23=FALSE,0,Tablas!H$369)</f>
        <v>0</v>
      </c>
    </row>
    <row r="37" spans="1:13" s="90" customFormat="1" ht="20" customHeight="1" x14ac:dyDescent="0.15">
      <c r="A37" s="202"/>
      <c r="B37" s="202"/>
      <c r="C37" s="222"/>
      <c r="D37" s="222"/>
      <c r="E37" s="59"/>
      <c r="F37" s="156" t="s">
        <v>19</v>
      </c>
      <c r="G37" s="138"/>
      <c r="H37" s="138">
        <f>SUM(H32:H36)</f>
        <v>70871</v>
      </c>
      <c r="I37" s="138">
        <f>(SUM(I32:I36))</f>
        <v>57448.161399999997</v>
      </c>
      <c r="J37" s="138">
        <f>(SUM(J32:J36))</f>
        <v>44924.298999999999</v>
      </c>
      <c r="K37" s="138">
        <f>(SUM(K32:K36))</f>
        <v>33457.884600000005</v>
      </c>
      <c r="L37" s="138">
        <f>(SUM(L32:L36))</f>
        <v>26059.196800000002</v>
      </c>
      <c r="M37" s="157">
        <f>(SUM(M32:M36))</f>
        <v>20840.9208</v>
      </c>
    </row>
    <row r="38" spans="1:13" s="88" customFormat="1" ht="20" customHeight="1" x14ac:dyDescent="0.15">
      <c r="A38" s="202"/>
      <c r="B38" s="202"/>
      <c r="C38" s="222"/>
      <c r="D38" s="22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2"/>
      <c r="B39" s="202"/>
      <c r="C39" s="222"/>
      <c r="D39" s="222"/>
      <c r="E39" s="77"/>
      <c r="F39" s="158" t="s">
        <v>18</v>
      </c>
      <c r="G39" s="159"/>
      <c r="H39" s="159">
        <f t="shared" ref="H39:M39" si="0">SUM(H37:H38)</f>
        <v>70946</v>
      </c>
      <c r="I39" s="159">
        <f t="shared" si="0"/>
        <v>57534.161399999997</v>
      </c>
      <c r="J39" s="159">
        <f t="shared" si="0"/>
        <v>45010.298999999999</v>
      </c>
      <c r="K39" s="159">
        <f t="shared" si="0"/>
        <v>33543.884600000005</v>
      </c>
      <c r="L39" s="159">
        <f t="shared" si="0"/>
        <v>26145.196800000002</v>
      </c>
      <c r="M39" s="160">
        <f t="shared" si="0"/>
        <v>20926.9208</v>
      </c>
    </row>
    <row r="40" spans="1:13" s="88" customFormat="1" ht="20" customHeight="1" x14ac:dyDescent="0.15">
      <c r="A40" s="202"/>
      <c r="B40" s="202"/>
      <c r="C40" s="222"/>
      <c r="D40" s="22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.25" customHeight="1" x14ac:dyDescent="0.15">
      <c r="A41" s="202"/>
      <c r="B41" s="202"/>
      <c r="C41" s="222"/>
      <c r="D41" s="222"/>
      <c r="E41" s="78"/>
      <c r="F41" s="221" t="s">
        <v>25</v>
      </c>
      <c r="G41" s="221"/>
      <c r="H41" s="221"/>
      <c r="I41" s="221"/>
      <c r="J41" s="221"/>
      <c r="K41" s="221"/>
      <c r="L41" s="221"/>
      <c r="M41" s="221"/>
    </row>
    <row r="42" spans="1:13" s="90" customFormat="1" ht="20" customHeight="1" x14ac:dyDescent="0.15">
      <c r="A42" s="202"/>
      <c r="B42" s="202"/>
      <c r="C42" s="214"/>
      <c r="D42" s="214"/>
      <c r="E42" s="78"/>
      <c r="F42" s="81" t="s">
        <v>15</v>
      </c>
      <c r="G42" s="81"/>
      <c r="H42" s="81">
        <f>VLOOKUP($M$15,Tablas!$A$374:$H$397,3,TRUE)</f>
        <v>13586.02</v>
      </c>
      <c r="I42" s="81">
        <f>(VLOOKUP($M$15,Tablas!$A$374:$H$397,4,TRUE))*1.1494</f>
        <v>10923.242442000001</v>
      </c>
      <c r="J42" s="81">
        <f>(VLOOKUP($M$15,Tablas!$A$374:$H$397,5,TRUE))*1.1494</f>
        <v>8608.960024</v>
      </c>
      <c r="K42" s="81">
        <f>(VLOOKUP($M$15,Tablas!$A$374:$H$397,6,TRUE))*1.1494</f>
        <v>6386.0549060000003</v>
      </c>
      <c r="L42" s="81">
        <f>(VLOOKUP($M$15,Tablas!$A$374:$H$397,7,TRUE))*1.1494</f>
        <v>4913.6620120000007</v>
      </c>
      <c r="M42" s="81">
        <f>(VLOOKUP($M$15,Tablas!$A$374:$H$397,8,TRUE))*1.1494</f>
        <v>3992.5788280000002</v>
      </c>
    </row>
    <row r="43" spans="1:13" s="88" customFormat="1" ht="20" customHeight="1" x14ac:dyDescent="0.15">
      <c r="A43" s="202"/>
      <c r="B43" s="202"/>
      <c r="C43" s="214"/>
      <c r="D43" s="214"/>
      <c r="E43" s="78"/>
      <c r="F43" s="81" t="s">
        <v>16</v>
      </c>
      <c r="G43" s="81"/>
      <c r="H43" s="81">
        <f>IF($J$15=1,0,(VLOOKUP($M$17,Tablas!$A$374:$H$397,3,TRUE)))</f>
        <v>21134.81</v>
      </c>
      <c r="I43" s="81">
        <f>(IF($J$15=1,0,(VLOOKUP($M$17,Tablas!$A$374:$H$397,4,TRUE))))*1.1494</f>
        <v>16853.02003</v>
      </c>
      <c r="J43" s="81">
        <f>(IF($J$15=1,0,(VLOOKUP($M$17,Tablas!$A$374:$H$397,5,TRUE))))*1.1494</f>
        <v>13328.292978000001</v>
      </c>
      <c r="K43" s="81">
        <f>(IF($J$15=1,0,(VLOOKUP($M$17,Tablas!$A$374:$H$397,6,TRUE))))*1.1494</f>
        <v>9878.4953119999991</v>
      </c>
      <c r="L43" s="81">
        <f>(IF($J$15=1,0,(VLOOKUP($M$17,Tablas!$A$374:$H$397,7,TRUE))))*1.1494</f>
        <v>7634.2688239999998</v>
      </c>
      <c r="M43" s="81">
        <f>(IF($J$15=1,0,(VLOOKUP($M$17,Tablas!$A$374:$H$397,8,TRUE))))*1.1494</f>
        <v>6166.7493860000004</v>
      </c>
    </row>
    <row r="44" spans="1:13" s="90" customFormat="1" ht="20" customHeight="1" x14ac:dyDescent="0.15">
      <c r="A44" s="201"/>
      <c r="B44" s="201"/>
      <c r="C44" s="202"/>
      <c r="D44" s="202"/>
      <c r="E44" s="78"/>
      <c r="F44" s="81" t="s">
        <v>17</v>
      </c>
      <c r="G44" s="81"/>
      <c r="H44" s="81">
        <f>IF($J$17=0,0,(VLOOKUP($J$17,Tablas!$A$398:$H$400,3,TRUE)))</f>
        <v>2840.8</v>
      </c>
      <c r="I44" s="81">
        <f>(IF($J$17=0,0,(VLOOKUP($J$17,Tablas!$A$398:$H$400,4,TRUE))))*1.1494</f>
        <v>2671.26307</v>
      </c>
      <c r="J44" s="81">
        <f>(IF($J$17=0,0,(VLOOKUP($J$17,Tablas!$A$398:$H$400,5,TRUE))))*1.1494</f>
        <v>1872.625468</v>
      </c>
      <c r="K44" s="81">
        <f>(IF($J$17=0,0,(VLOOKUP($J$17,Tablas!$A$398:$H$400,6,TRUE))))*1.1494</f>
        <v>1468.12862</v>
      </c>
      <c r="L44" s="81">
        <f>(IF($J$17=0,0,(VLOOKUP($J$17,Tablas!$A$398:$H$400,7,TRUE))))*1.1494</f>
        <v>1263.4434679999999</v>
      </c>
      <c r="M44" s="81">
        <f>(IF($J$17=0,0,(VLOOKUP($J$17,Tablas!$A$398:$H$400,8,TRUE))))*1.1494</f>
        <v>886.35981000000004</v>
      </c>
    </row>
    <row r="45" spans="1:13" s="88" customFormat="1" ht="20" customHeight="1" x14ac:dyDescent="0.15">
      <c r="A45" s="201"/>
      <c r="B45" s="201"/>
      <c r="C45" s="202"/>
      <c r="D45" s="202"/>
      <c r="E45" s="59"/>
      <c r="F45" s="81" t="s">
        <v>20</v>
      </c>
      <c r="G45" s="81"/>
      <c r="H45" s="81">
        <f>+IF($I$21=FALSE,0,Tablas!C$401)</f>
        <v>0</v>
      </c>
      <c r="I45" s="81">
        <f>+IF($I$21=FALSE,0,Tablas!D$401)</f>
        <v>0</v>
      </c>
      <c r="J45" s="81">
        <f>+IF($I$21=FALSE,0,Tablas!E$401)</f>
        <v>0</v>
      </c>
      <c r="K45" s="81">
        <f>+IF($I$21=FALSE,0,Tablas!F$401)</f>
        <v>0</v>
      </c>
      <c r="L45" s="81">
        <f>+IF($I$21=FALSE,0,Tablas!G$401)</f>
        <v>0</v>
      </c>
      <c r="M45" s="81">
        <f>+IF($I$21=FALSE,0,Tablas!H$401)</f>
        <v>0</v>
      </c>
    </row>
    <row r="46" spans="1:13" s="88" customFormat="1" ht="20" customHeight="1" x14ac:dyDescent="0.15">
      <c r="A46" s="215"/>
      <c r="B46" s="215"/>
      <c r="C46" s="202"/>
      <c r="D46" s="202"/>
      <c r="E46" s="59"/>
      <c r="F46" s="81" t="s">
        <v>22</v>
      </c>
      <c r="G46" s="81"/>
      <c r="H46" s="81">
        <f>IF($I$23=FALSE,0,Tablas!C$402)</f>
        <v>0</v>
      </c>
      <c r="I46" s="81">
        <f>IF($I$23=FALSE,0,Tablas!D$402)</f>
        <v>0</v>
      </c>
      <c r="J46" s="81">
        <f>IF($I$23=FALSE,0,Tablas!E$402)</f>
        <v>0</v>
      </c>
      <c r="K46" s="81">
        <f>IF($I$23=FALSE,0,Tablas!F$402)</f>
        <v>0</v>
      </c>
      <c r="L46" s="81">
        <f>IF($I$23=FALSE,0,Tablas!G$402)</f>
        <v>0</v>
      </c>
      <c r="M46" s="81">
        <f>IF($I$23=FALSE,0,Tablas!H$402)</f>
        <v>0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38" t="s">
        <v>19</v>
      </c>
      <c r="G47" s="138"/>
      <c r="H47" s="138">
        <f>SUM(H42:H46)</f>
        <v>37561.630000000005</v>
      </c>
      <c r="I47" s="138">
        <f>(SUM(I42:I46))</f>
        <v>30447.525542000003</v>
      </c>
      <c r="J47" s="138">
        <f>(SUM(J42:J46))</f>
        <v>23809.87847</v>
      </c>
      <c r="K47" s="138">
        <f>(SUM(K42:K46))</f>
        <v>17732.678838</v>
      </c>
      <c r="L47" s="138">
        <f>(SUM(L42:L46))</f>
        <v>13811.374303999999</v>
      </c>
      <c r="M47" s="138">
        <f>(SUM(M42:M46))</f>
        <v>11045.688024000001</v>
      </c>
    </row>
    <row r="48" spans="1:13" s="88" customFormat="1" ht="20" customHeight="1" x14ac:dyDescent="0.15">
      <c r="A48" s="201"/>
      <c r="B48" s="201"/>
      <c r="C48" s="212"/>
      <c r="D48" s="202"/>
      <c r="E48" s="59"/>
      <c r="F48" s="81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81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41" t="s">
        <v>23</v>
      </c>
      <c r="G49" s="141"/>
      <c r="H49" s="141">
        <f t="shared" ref="H49:M49" si="1">SUM(H47:H48)</f>
        <v>37636.630000000005</v>
      </c>
      <c r="I49" s="141">
        <f t="shared" si="1"/>
        <v>30533.525542000003</v>
      </c>
      <c r="J49" s="141">
        <f t="shared" si="1"/>
        <v>23895.87847</v>
      </c>
      <c r="K49" s="141">
        <f t="shared" si="1"/>
        <v>17818.678838</v>
      </c>
      <c r="L49" s="141">
        <f t="shared" si="1"/>
        <v>13897.374303999999</v>
      </c>
      <c r="M49" s="141">
        <f t="shared" si="1"/>
        <v>11131.688024000001</v>
      </c>
    </row>
    <row r="50" spans="1:13" s="90" customFormat="1" ht="20" customHeight="1" x14ac:dyDescent="0.15">
      <c r="A50" s="201"/>
      <c r="B50" s="201"/>
      <c r="C50" s="202"/>
      <c r="D50" s="202"/>
      <c r="E50" s="59"/>
      <c r="F50" s="139" t="s">
        <v>24</v>
      </c>
      <c r="G50" s="139"/>
      <c r="H50" s="139" t="e">
        <f>+(H47+#REF!+#REF!)*1</f>
        <v>#REF!</v>
      </c>
      <c r="I50" s="139">
        <f>I47</f>
        <v>30447.525542000003</v>
      </c>
      <c r="J50" s="139">
        <f>J47</f>
        <v>23809.87847</v>
      </c>
      <c r="K50" s="139">
        <f>K47</f>
        <v>17732.678838</v>
      </c>
      <c r="L50" s="139">
        <f>L47</f>
        <v>13811.374303999999</v>
      </c>
      <c r="M50" s="139">
        <f>M47</f>
        <v>11045.688024000001</v>
      </c>
    </row>
    <row r="51" spans="1:13" s="88" customFormat="1" ht="20" customHeight="1" x14ac:dyDescent="0.2">
      <c r="A51" s="201"/>
      <c r="B51" s="201"/>
      <c r="C51" s="202"/>
      <c r="D51" s="202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s="88" customFormat="1" ht="20" customHeight="1" x14ac:dyDescent="0.2">
      <c r="A52" s="201"/>
      <c r="B52" s="201"/>
      <c r="C52" s="202"/>
      <c r="D52" s="202"/>
      <c r="E52" s="77"/>
      <c r="F52" s="168"/>
      <c r="G52" s="168"/>
      <c r="H52" s="168"/>
      <c r="I52" s="168"/>
      <c r="J52" s="168"/>
      <c r="K52" s="168"/>
      <c r="L52" s="168"/>
      <c r="M52" s="168"/>
    </row>
    <row r="53" spans="1:13" s="88" customFormat="1" ht="24" customHeight="1" x14ac:dyDescent="0.15">
      <c r="A53" s="211"/>
      <c r="B53" s="211"/>
      <c r="C53" s="214"/>
      <c r="D53" s="214"/>
      <c r="E53" s="77"/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s="88" customFormat="1" ht="24" customHeight="1" x14ac:dyDescent="0.15">
      <c r="A54" s="211"/>
      <c r="B54" s="211"/>
      <c r="C54" s="214"/>
      <c r="D54" s="214"/>
      <c r="E54" s="92"/>
      <c r="F54" s="213"/>
      <c r="G54" s="213"/>
      <c r="H54" s="213"/>
      <c r="I54" s="213"/>
      <c r="J54" s="213"/>
      <c r="K54" s="213"/>
      <c r="L54" s="213"/>
      <c r="M54" s="213"/>
    </row>
    <row r="55" spans="1:13" s="90" customFormat="1" ht="24" customHeight="1" x14ac:dyDescent="0.15">
      <c r="A55" s="85"/>
      <c r="B55" s="85"/>
      <c r="C55" s="85"/>
      <c r="D55" s="85"/>
      <c r="E55" s="59"/>
      <c r="F55" s="213"/>
      <c r="G55" s="213"/>
      <c r="H55" s="213"/>
      <c r="I55" s="213"/>
      <c r="J55" s="213"/>
      <c r="K55" s="213"/>
      <c r="L55" s="213"/>
      <c r="M55" s="213"/>
    </row>
    <row r="56" spans="1:13" s="90" customFormat="1" ht="20" customHeight="1" x14ac:dyDescent="0.15">
      <c r="A56" s="85"/>
      <c r="B56" s="85" t="s">
        <v>4</v>
      </c>
      <c r="C56" s="85"/>
      <c r="D56" s="85"/>
      <c r="E56" s="62"/>
      <c r="F56" s="85"/>
      <c r="G56" s="85"/>
      <c r="H56" s="85"/>
      <c r="I56" s="85"/>
      <c r="J56" s="85"/>
      <c r="K56" s="85"/>
      <c r="L56" s="85"/>
      <c r="M56" s="85"/>
    </row>
    <row r="57" spans="1:13" ht="20" customHeight="1" x14ac:dyDescent="0.15">
      <c r="B57" s="85" t="s">
        <v>4</v>
      </c>
      <c r="E57" s="62"/>
    </row>
  </sheetData>
  <sheetProtection algorithmName="SHA-512" hashValue="DFrlgYcmDBTDfNR4B91w17Mhl8uJDz5tEBoIW7P31Lsyyn3wZXTkMBaB85+VGf9APxk9tFkVMxKQp9qnlo1LvA==" saltValue="oYb0BUBQylepr6+bIK5txw==" spinCount="100000" sheet="1" objects="1" scenarios="1"/>
  <mergeCells count="77">
    <mergeCell ref="F53:M55"/>
    <mergeCell ref="A49:B49"/>
    <mergeCell ref="A36:B36"/>
    <mergeCell ref="C49:D49"/>
    <mergeCell ref="C35:D35"/>
    <mergeCell ref="F51:M51"/>
    <mergeCell ref="C50:D50"/>
    <mergeCell ref="C51:D51"/>
    <mergeCell ref="A53:B54"/>
    <mergeCell ref="C53:D54"/>
    <mergeCell ref="C52:D52"/>
    <mergeCell ref="A52:B52"/>
    <mergeCell ref="C45:D45"/>
    <mergeCell ref="A46:B46"/>
    <mergeCell ref="C46:D46"/>
    <mergeCell ref="A47:B47"/>
    <mergeCell ref="A32:B32"/>
    <mergeCell ref="C47:D47"/>
    <mergeCell ref="A48:B48"/>
    <mergeCell ref="C48:D48"/>
    <mergeCell ref="C32:D32"/>
    <mergeCell ref="C36:D36"/>
    <mergeCell ref="A33:B33"/>
    <mergeCell ref="A34:B34"/>
    <mergeCell ref="A35:B35"/>
    <mergeCell ref="C33:D33"/>
    <mergeCell ref="C34:D34"/>
    <mergeCell ref="C37:D41"/>
    <mergeCell ref="C42:D43"/>
    <mergeCell ref="A37:B43"/>
    <mergeCell ref="A44:B44"/>
    <mergeCell ref="A45:B45"/>
    <mergeCell ref="A27:B27"/>
    <mergeCell ref="A30:B31"/>
    <mergeCell ref="C30:D30"/>
    <mergeCell ref="A28:B28"/>
    <mergeCell ref="C28:D28"/>
    <mergeCell ref="A29:B29"/>
    <mergeCell ref="C29:D29"/>
    <mergeCell ref="H11:M11"/>
    <mergeCell ref="H13:M13"/>
    <mergeCell ref="F16:G16"/>
    <mergeCell ref="A11:D11"/>
    <mergeCell ref="A12:B12"/>
    <mergeCell ref="A13:B13"/>
    <mergeCell ref="A14:B14"/>
    <mergeCell ref="A15:B15"/>
    <mergeCell ref="A16:B16"/>
    <mergeCell ref="C17:D17"/>
    <mergeCell ref="A18:B18"/>
    <mergeCell ref="C18:D18"/>
    <mergeCell ref="A25:B25"/>
    <mergeCell ref="A26:B26"/>
    <mergeCell ref="C25:D25"/>
    <mergeCell ref="C26:D26"/>
    <mergeCell ref="A24:B24"/>
    <mergeCell ref="A21:B21"/>
    <mergeCell ref="A22:B22"/>
    <mergeCell ref="A23:B23"/>
    <mergeCell ref="C23:D23"/>
    <mergeCell ref="A17:B17"/>
    <mergeCell ref="F7:M9"/>
    <mergeCell ref="F41:M41"/>
    <mergeCell ref="F31:M31"/>
    <mergeCell ref="A50:B50"/>
    <mergeCell ref="A51:B51"/>
    <mergeCell ref="C44:D44"/>
    <mergeCell ref="C12:D12"/>
    <mergeCell ref="C13:D13"/>
    <mergeCell ref="C14:D14"/>
    <mergeCell ref="C15:D15"/>
    <mergeCell ref="C31:D31"/>
    <mergeCell ref="C16:D16"/>
    <mergeCell ref="C21:D21"/>
    <mergeCell ref="C22:D22"/>
    <mergeCell ref="C27:D27"/>
    <mergeCell ref="C24:D24"/>
  </mergeCells>
  <phoneticPr fontId="5" type="noConversion"/>
  <conditionalFormatting sqref="J15">
    <cfRule type="cellIs" dxfId="39" priority="1" stopIfTrue="1" operator="greaterThan">
      <formula>2</formula>
    </cfRule>
    <cfRule type="cellIs" dxfId="38" priority="2" stopIfTrue="1" operator="lessThan">
      <formula>1</formula>
    </cfRule>
  </conditionalFormatting>
  <conditionalFormatting sqref="M15 M17">
    <cfRule type="cellIs" dxfId="37" priority="3" stopIfTrue="1" operator="greaterThan">
      <formula>73</formula>
    </cfRule>
    <cfRule type="cellIs" dxfId="3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9" fitToHeight="3" orientation="portrait" horizontalDpi="300" verticalDpi="300" r:id="rId1"/>
  <headerFooter alignWithMargins="0"/>
  <rowBreaks count="1" manualBreakCount="1">
    <brk id="57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4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5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22</xdr:row>
                    <xdr:rowOff>76200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57"/>
  <sheetViews>
    <sheetView showGridLines="0" zoomScaleNormal="100" zoomScaleSheetLayoutView="52" workbookViewId="0">
      <selection activeCell="N14" sqref="N14"/>
    </sheetView>
  </sheetViews>
  <sheetFormatPr baseColWidth="10" defaultColWidth="8.83203125" defaultRowHeight="13" x14ac:dyDescent="0.15"/>
  <cols>
    <col min="1" max="1" width="33.6640625" style="85" customWidth="1"/>
    <col min="2" max="2" width="12.5" style="85" customWidth="1"/>
    <col min="3" max="3" width="22.6640625" style="85" customWidth="1"/>
    <col min="4" max="4" width="26.5" style="85" customWidth="1"/>
    <col min="5" max="5" width="1.5" style="93" customWidth="1"/>
    <col min="6" max="6" width="16.6640625" style="85" customWidth="1"/>
    <col min="7" max="7" width="21" style="85" customWidth="1"/>
    <col min="8" max="8" width="16.6640625" style="85" hidden="1" customWidth="1"/>
    <col min="9" max="9" width="17.5" style="85" customWidth="1"/>
    <col min="10" max="10" width="18.1640625" style="85" customWidth="1"/>
    <col min="11" max="11" width="18.33203125" style="85" customWidth="1"/>
    <col min="12" max="12" width="18.83203125" style="85" customWidth="1"/>
    <col min="13" max="13" width="19.5" style="85" customWidth="1"/>
    <col min="14" max="16384" width="8.83203125" style="85"/>
  </cols>
  <sheetData>
    <row r="1" spans="1:13" ht="16.5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6.5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6.5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6.5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6.5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6.5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6.5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</row>
    <row r="8" spans="1:13" ht="16.5" customHeight="1" x14ac:dyDescent="0.15">
      <c r="A8" s="50"/>
      <c r="B8" s="50"/>
      <c r="C8" s="50"/>
      <c r="D8" s="50"/>
      <c r="E8" s="51"/>
      <c r="F8" s="223" t="s">
        <v>168</v>
      </c>
      <c r="G8" s="223"/>
      <c r="H8" s="223"/>
      <c r="I8" s="223"/>
      <c r="J8" s="223"/>
      <c r="K8" s="223"/>
      <c r="L8" s="223"/>
      <c r="M8" s="223"/>
    </row>
    <row r="9" spans="1:13" ht="16.5" customHeight="1" x14ac:dyDescent="0.15">
      <c r="A9" s="50"/>
      <c r="B9" s="50"/>
      <c r="C9" s="50"/>
      <c r="D9" s="50"/>
      <c r="E9" s="51"/>
      <c r="F9" s="223"/>
      <c r="G9" s="223"/>
      <c r="H9" s="223"/>
      <c r="I9" s="223"/>
      <c r="J9" s="223"/>
      <c r="K9" s="223"/>
      <c r="L9" s="223"/>
      <c r="M9" s="223"/>
    </row>
    <row r="10" spans="1:13" ht="16.5" customHeight="1" x14ac:dyDescent="0.25">
      <c r="A10" s="55"/>
      <c r="B10" s="55"/>
      <c r="D10" s="55"/>
      <c r="E10" s="55"/>
      <c r="F10" s="223"/>
      <c r="G10" s="223"/>
      <c r="H10" s="223"/>
      <c r="I10" s="223"/>
      <c r="J10" s="223"/>
      <c r="K10" s="223"/>
      <c r="L10" s="223"/>
      <c r="M10" s="223"/>
    </row>
    <row r="11" spans="1:13" ht="16.5" customHeight="1" x14ac:dyDescent="0.25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</row>
    <row r="12" spans="1:13" ht="20" customHeight="1" x14ac:dyDescent="0.25">
      <c r="A12" s="207" t="s">
        <v>169</v>
      </c>
      <c r="B12" s="207"/>
      <c r="C12" s="207"/>
      <c r="D12" s="207"/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</row>
    <row r="13" spans="1:13" ht="11.25" customHeight="1" x14ac:dyDescent="0.15">
      <c r="A13" s="201"/>
      <c r="B13" s="201"/>
      <c r="C13" s="202"/>
      <c r="D13" s="202"/>
      <c r="E13" s="59"/>
      <c r="F13" s="50"/>
      <c r="G13" s="50"/>
      <c r="H13" s="50"/>
      <c r="I13" s="50"/>
      <c r="J13" s="50"/>
      <c r="K13" s="50"/>
      <c r="L13" s="50"/>
      <c r="M13" s="50"/>
    </row>
    <row r="14" spans="1:13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</row>
    <row r="15" spans="1:13" ht="11.25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</row>
    <row r="16" spans="1:13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</row>
    <row r="17" spans="1:13" s="86" customFormat="1" ht="11.25" customHeight="1" x14ac:dyDescent="0.15">
      <c r="A17" s="201"/>
      <c r="B17" s="201"/>
      <c r="C17" s="202"/>
      <c r="D17" s="202"/>
      <c r="E17" s="59"/>
      <c r="F17" s="226"/>
      <c r="G17" s="226"/>
      <c r="H17" s="60"/>
      <c r="I17" s="60"/>
      <c r="J17" s="60"/>
      <c r="K17" s="60"/>
      <c r="L17" s="60"/>
      <c r="M17" s="60"/>
    </row>
    <row r="18" spans="1:13" s="86" customFormat="1" ht="23.25" customHeight="1" x14ac:dyDescent="0.2">
      <c r="A18" s="201"/>
      <c r="B18" s="201"/>
      <c r="C18" s="214"/>
      <c r="D18" s="214"/>
      <c r="E18" s="62"/>
      <c r="F18" s="171"/>
      <c r="G18" s="172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</row>
    <row r="19" spans="1:13" s="65" customFormat="1" ht="11.25" customHeight="1" x14ac:dyDescent="0.15">
      <c r="A19" s="201"/>
      <c r="B19" s="201"/>
      <c r="C19" s="202"/>
      <c r="D19" s="202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</row>
    <row r="20" spans="1:13" s="65" customFormat="1" ht="20" customHeight="1" x14ac:dyDescent="0.2">
      <c r="A20" s="110"/>
      <c r="B20" s="110"/>
      <c r="C20" s="111"/>
      <c r="D20" s="111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3" s="65" customFormat="1" ht="11.25" customHeight="1" x14ac:dyDescent="0.15">
      <c r="A21" s="110"/>
      <c r="B21" s="110"/>
      <c r="C21" s="111"/>
      <c r="D21" s="111"/>
      <c r="E21" s="113"/>
      <c r="F21" s="60"/>
      <c r="G21" s="63"/>
      <c r="H21" s="64"/>
      <c r="I21" s="60"/>
      <c r="J21" s="60"/>
      <c r="K21" s="60"/>
      <c r="L21" s="60"/>
      <c r="M21" s="60"/>
    </row>
    <row r="22" spans="1:13" s="65" customFormat="1" ht="20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1</v>
      </c>
      <c r="J22" s="60"/>
      <c r="K22" s="68" t="s">
        <v>97</v>
      </c>
      <c r="L22" s="60"/>
      <c r="M22" s="60"/>
    </row>
    <row r="23" spans="1:13" s="65" customFormat="1" ht="11.25" customHeight="1" x14ac:dyDescent="0.15">
      <c r="A23" s="201"/>
      <c r="B23" s="201"/>
      <c r="C23" s="202"/>
      <c r="D23" s="202"/>
      <c r="E23" s="59"/>
      <c r="F23" s="60"/>
      <c r="G23" s="60"/>
      <c r="H23" s="60"/>
      <c r="I23" s="95"/>
      <c r="J23" s="60"/>
      <c r="K23" s="68"/>
      <c r="L23" s="60"/>
      <c r="M23" s="69"/>
    </row>
    <row r="24" spans="1:13" s="71" customFormat="1" ht="21.75" customHeight="1" x14ac:dyDescent="0.15">
      <c r="A24" s="201"/>
      <c r="B24" s="201"/>
      <c r="C24" s="214"/>
      <c r="D24" s="214"/>
      <c r="E24" s="59"/>
      <c r="F24" s="50"/>
      <c r="G24" s="50"/>
      <c r="H24" s="50"/>
      <c r="I24" s="66" t="b">
        <v>1</v>
      </c>
      <c r="J24" s="50"/>
      <c r="K24" s="70" t="s">
        <v>98</v>
      </c>
      <c r="L24" s="50"/>
      <c r="M24" s="50"/>
    </row>
    <row r="25" spans="1:13" s="71" customFormat="1" ht="17.25" customHeight="1" x14ac:dyDescent="0.15">
      <c r="A25" s="201"/>
      <c r="B25" s="201"/>
      <c r="C25" s="214"/>
      <c r="D25" s="214"/>
      <c r="E25" s="59"/>
      <c r="F25" s="50"/>
      <c r="G25" s="50"/>
      <c r="H25" s="50"/>
      <c r="I25" s="50"/>
      <c r="J25" s="69"/>
      <c r="K25" s="7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1.75" customHeight="1" x14ac:dyDescent="0.15">
      <c r="A27" s="21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1.75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29.25" hidden="1" customHeight="1" x14ac:dyDescent="0.15">
      <c r="A29" s="201"/>
      <c r="B29" s="201"/>
      <c r="C29" s="214"/>
      <c r="D29" s="214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0" customHeight="1" x14ac:dyDescent="0.15">
      <c r="A30" s="20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137" t="s">
        <v>26</v>
      </c>
      <c r="G31" s="137"/>
      <c r="H31" s="137"/>
      <c r="I31" s="137"/>
      <c r="J31" s="137"/>
      <c r="K31" s="137"/>
      <c r="L31" s="137"/>
      <c r="M31" s="13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VLOOKUP($M$16,Tablas!$A$274:$H$297,3,TRUE)</f>
        <v>34493</v>
      </c>
      <c r="I32" s="150">
        <f>(VLOOKUP($M$16,Tablas!$A$274:$H$297,4,TRUE))*1.1494</f>
        <v>27732.7232</v>
      </c>
      <c r="J32" s="150">
        <f>(VLOOKUP($M$16,Tablas!$A$274:$H$297,5,TRUE))*1.1494</f>
        <v>21874.231400000001</v>
      </c>
      <c r="K32" s="150">
        <f>(VLOOKUP($M$16,Tablas!$A$274:$H$297,6,TRUE))*1.1494</f>
        <v>16207.689399999999</v>
      </c>
      <c r="L32" s="150">
        <f>(VLOOKUP($M$16,Tablas!$A$274:$H$297,7,TRUE))*1.1494</f>
        <v>12481.3346</v>
      </c>
      <c r="M32" s="151">
        <f>(VLOOKUP($M$16,Tablas!$A$274:$H$297,8,TRUE))*1.1494</f>
        <v>10140.006799999999</v>
      </c>
    </row>
    <row r="33" spans="1:13" s="88" customFormat="1" ht="20" customHeight="1" x14ac:dyDescent="0.15">
      <c r="A33" s="201"/>
      <c r="B33" s="201"/>
      <c r="C33" s="210"/>
      <c r="D33" s="210"/>
      <c r="E33" s="76"/>
      <c r="F33" s="152" t="s">
        <v>16</v>
      </c>
      <c r="G33" s="81"/>
      <c r="H33" s="81">
        <f>IF($J$16=1,0,(VLOOKUP($M$18,Tablas!$A$274:$H$297,3,TRUE)))</f>
        <v>53637</v>
      </c>
      <c r="I33" s="81">
        <f>(IF($J$16=1,0,(VLOOKUP($M$18,Tablas!$A$274:$H$297,4,TRUE))))*1.1494</f>
        <v>42778.369200000001</v>
      </c>
      <c r="J33" s="81">
        <f>(IF($J$16=1,0,(VLOOKUP($M$18,Tablas!$A$274:$H$297,5,TRUE))))*1.1494</f>
        <v>33838.335999999996</v>
      </c>
      <c r="K33" s="81">
        <f>(IF($J$16=1,0,(VLOOKUP($M$18,Tablas!$A$274:$H$297,6,TRUE))))*1.1494</f>
        <v>25066.1152</v>
      </c>
      <c r="L33" s="81">
        <f>(IF($J$16=1,0,(VLOOKUP($M$18,Tablas!$A$274:$H$297,7,TRUE))))*1.1494</f>
        <v>19373.136999999999</v>
      </c>
      <c r="M33" s="153">
        <f>(IF($J$16=1,0,(VLOOKUP($M$18,Tablas!$A$274:$H$297,8,TRUE))))*1.1494</f>
        <v>15647.9316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IF($J$18=0,0,(VLOOKUP($J$18,Tablas!$A$298:$H$300,3,TRUE)))</f>
        <v>7202</v>
      </c>
      <c r="I34" s="82">
        <f>(IF($J$18=0,0,(VLOOKUP($J$18,Tablas!$A$298:$H$300,4,TRUE))))*1.1494</f>
        <v>6771.1153999999997</v>
      </c>
      <c r="J34" s="82">
        <f>(IF($J$18=0,0,(VLOOKUP($J$18,Tablas!$A$298:$H$300,5,TRUE))))*1.1494</f>
        <v>4743.5738000000001</v>
      </c>
      <c r="K34" s="82">
        <f>(IF($J$18=0,0,(VLOOKUP($J$18,Tablas!$A$298:$H$300,6,TRUE))))*1.1494</f>
        <v>3724.056</v>
      </c>
      <c r="L34" s="82">
        <f>(IF($J$18=0,0,(VLOOKUP($J$18,Tablas!$A$298:$H$300,7,TRUE))))*1.1494</f>
        <v>3199.9295999999999</v>
      </c>
      <c r="M34" s="155">
        <f>(IF($J$18=0,0,(VLOOKUP($J$18,Tablas!$A$298:$H$300,8,TRUE))))*1.1494</f>
        <v>2255.1228000000001</v>
      </c>
    </row>
    <row r="35" spans="1:13" s="88" customFormat="1" ht="20" customHeight="1" x14ac:dyDescent="0.15">
      <c r="A35" s="201"/>
      <c r="B35" s="201"/>
      <c r="C35" s="212"/>
      <c r="D35" s="202"/>
      <c r="E35" s="59"/>
      <c r="F35" s="152" t="s">
        <v>20</v>
      </c>
      <c r="G35" s="81"/>
      <c r="H35" s="81">
        <f>+IF($I$22=FALSE,0,Tablas!C$301)</f>
        <v>258.61500000000001</v>
      </c>
      <c r="I35" s="81">
        <f>+IF($I$22=FALSE,0,Tablas!D$301)</f>
        <v>258.61500000000001</v>
      </c>
      <c r="J35" s="81">
        <f>+IF($I$22=FALSE,0,Tablas!E$301)</f>
        <v>258.61500000000001</v>
      </c>
      <c r="K35" s="81">
        <f>+IF($I$22=FALSE,0,Tablas!F$301)</f>
        <v>258.61500000000001</v>
      </c>
      <c r="L35" s="81">
        <f>+IF($I$22=FALSE,0,Tablas!G$301)</f>
        <v>258.61500000000001</v>
      </c>
      <c r="M35" s="153">
        <f>+IF($I$22=FALSE,0,Tablas!H$301)</f>
        <v>258.61500000000001</v>
      </c>
    </row>
    <row r="36" spans="1:13" s="88" customFormat="1" ht="20" customHeight="1" x14ac:dyDescent="0.15">
      <c r="A36" s="201"/>
      <c r="B36" s="201"/>
      <c r="C36" s="212"/>
      <c r="D36" s="202"/>
      <c r="E36" s="59"/>
      <c r="F36" s="152" t="s">
        <v>22</v>
      </c>
      <c r="G36" s="81"/>
      <c r="H36" s="81">
        <f>IF($I$24=FALSE,0,Tablas!C$302)</f>
        <v>344.82</v>
      </c>
      <c r="I36" s="81">
        <f>IF($I$24=FALSE,0,Tablas!D$302)</f>
        <v>344.82</v>
      </c>
      <c r="J36" s="81">
        <f>IF($I$24=FALSE,0,Tablas!E$302)</f>
        <v>344.82</v>
      </c>
      <c r="K36" s="81">
        <f>IF($I$24=FALSE,0,Tablas!F$302)</f>
        <v>344.82</v>
      </c>
      <c r="L36" s="81">
        <f>IF($I$24=FALSE,0,Tablas!G$302)</f>
        <v>344.82</v>
      </c>
      <c r="M36" s="153">
        <f>IF($I$24=FALSE,0,Tablas!H$302)</f>
        <v>344.82</v>
      </c>
    </row>
    <row r="37" spans="1:13" s="90" customFormat="1" ht="20" customHeight="1" x14ac:dyDescent="0.15">
      <c r="A37" s="202"/>
      <c r="B37" s="202"/>
      <c r="C37" s="222"/>
      <c r="D37" s="222"/>
      <c r="E37" s="59"/>
      <c r="F37" s="156" t="s">
        <v>19</v>
      </c>
      <c r="G37" s="138"/>
      <c r="H37" s="138">
        <f>SUM(H32:H36)</f>
        <v>95935.435000000012</v>
      </c>
      <c r="I37" s="138">
        <f>(SUM(I32:I36))</f>
        <v>77885.642800000001</v>
      </c>
      <c r="J37" s="138">
        <f>(SUM(J32:J36))</f>
        <v>61059.576199999996</v>
      </c>
      <c r="K37" s="138">
        <f>(SUM(K32:K36))</f>
        <v>45601.295599999998</v>
      </c>
      <c r="L37" s="138">
        <f>(SUM(L32:L36))</f>
        <v>35657.836199999998</v>
      </c>
      <c r="M37" s="157">
        <f>(SUM(M32:M36))</f>
        <v>28646.496200000001</v>
      </c>
    </row>
    <row r="38" spans="1:13" s="88" customFormat="1" ht="20" customHeight="1" x14ac:dyDescent="0.15">
      <c r="A38" s="202"/>
      <c r="B38" s="202"/>
      <c r="C38" s="222"/>
      <c r="D38" s="222"/>
      <c r="E38" s="59"/>
      <c r="F38" s="152" t="s">
        <v>21</v>
      </c>
      <c r="G38" s="81"/>
      <c r="H38" s="81">
        <v>86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2"/>
      <c r="B39" s="202"/>
      <c r="C39" s="222"/>
      <c r="D39" s="222"/>
      <c r="E39" s="77"/>
      <c r="F39" s="158" t="s">
        <v>18</v>
      </c>
      <c r="G39" s="159"/>
      <c r="H39" s="159">
        <f t="shared" ref="H39:M39" si="0">SUM(H37:H38)</f>
        <v>96021.435000000012</v>
      </c>
      <c r="I39" s="159">
        <f t="shared" si="0"/>
        <v>77971.642800000001</v>
      </c>
      <c r="J39" s="159">
        <f t="shared" si="0"/>
        <v>61145.576199999996</v>
      </c>
      <c r="K39" s="159">
        <f t="shared" si="0"/>
        <v>45687.295599999998</v>
      </c>
      <c r="L39" s="159">
        <f t="shared" si="0"/>
        <v>35743.836199999998</v>
      </c>
      <c r="M39" s="160">
        <f t="shared" si="0"/>
        <v>28732.496200000001</v>
      </c>
    </row>
    <row r="40" spans="1:13" s="88" customFormat="1" ht="20" customHeight="1" x14ac:dyDescent="0.15">
      <c r="A40" s="202"/>
      <c r="B40" s="202"/>
      <c r="C40" s="222"/>
      <c r="D40" s="22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" customHeight="1" x14ac:dyDescent="0.15">
      <c r="A41" s="202"/>
      <c r="B41" s="202"/>
      <c r="C41" s="222"/>
      <c r="D41" s="222"/>
      <c r="E41" s="78"/>
      <c r="F41" s="137" t="s">
        <v>25</v>
      </c>
      <c r="G41" s="137"/>
      <c r="H41" s="137"/>
      <c r="I41" s="137"/>
      <c r="J41" s="137"/>
      <c r="K41" s="137"/>
      <c r="L41" s="137"/>
      <c r="M41" s="137"/>
    </row>
    <row r="42" spans="1:13" s="90" customFormat="1" ht="20" customHeight="1" x14ac:dyDescent="0.15">
      <c r="A42" s="202"/>
      <c r="B42" s="202"/>
      <c r="C42" s="214"/>
      <c r="D42" s="214"/>
      <c r="E42" s="78"/>
      <c r="F42" s="161" t="s">
        <v>15</v>
      </c>
      <c r="G42" s="162"/>
      <c r="H42" s="162">
        <f>VLOOKUP($M$16,Tablas!$A$307:$H$330,3,TRUE)</f>
        <v>18281.29</v>
      </c>
      <c r="I42" s="162">
        <f>(VLOOKUP($M$16,Tablas!$A$307:$H$330,4,TRUE))*1.1494</f>
        <v>14698.343295999999</v>
      </c>
      <c r="J42" s="162">
        <f>(VLOOKUP($M$16,Tablas!$A$307:$H$330,5,TRUE))*1.1494</f>
        <v>11593.342642</v>
      </c>
      <c r="K42" s="162">
        <f>(VLOOKUP($M$16,Tablas!$A$307:$H$330,6,TRUE))*1.1494</f>
        <v>8590.0753820000009</v>
      </c>
      <c r="L42" s="162">
        <f>(VLOOKUP($M$16,Tablas!$A$307:$H$330,7,TRUE))*1.1494</f>
        <v>6615.1073380000007</v>
      </c>
      <c r="M42" s="163">
        <f>(VLOOKUP($M$16,Tablas!$A$307:$H$330,8,TRUE))*1.1494</f>
        <v>5374.2036039999994</v>
      </c>
    </row>
    <row r="43" spans="1:13" s="88" customFormat="1" ht="20" customHeight="1" x14ac:dyDescent="0.15">
      <c r="A43" s="202"/>
      <c r="B43" s="202"/>
      <c r="C43" s="214"/>
      <c r="D43" s="214"/>
      <c r="E43" s="78"/>
      <c r="F43" s="152" t="s">
        <v>16</v>
      </c>
      <c r="G43" s="81"/>
      <c r="H43" s="81">
        <f>IF($J$16=1,0,(VLOOKUP($M$18,Tablas!$A$307:$H$330,3,TRUE)))</f>
        <v>28427.61</v>
      </c>
      <c r="I43" s="81">
        <f>(IF($J$16=1,0,(VLOOKUP($M$18,Tablas!$A$307:$H$330,4,TRUE))))*1.1494</f>
        <v>22672.535676</v>
      </c>
      <c r="J43" s="81">
        <f>(IF($J$16=1,0,(VLOOKUP($M$18,Tablas!$A$307:$H$330,5,TRUE))))*1.1494</f>
        <v>17934.318080000001</v>
      </c>
      <c r="K43" s="81">
        <f>(IF($J$16=1,0,(VLOOKUP($M$18,Tablas!$A$307:$H$330,6,TRUE))))*1.1494</f>
        <v>13285.041056</v>
      </c>
      <c r="L43" s="81">
        <f>(IF($J$16=1,0,(VLOOKUP($M$18,Tablas!$A$307:$H$330,7,TRUE))))*1.1494</f>
        <v>10267.76261</v>
      </c>
      <c r="M43" s="153">
        <f>(IF($J$16=1,0,(VLOOKUP($M$18,Tablas!$A$307:$H$330,8,TRUE))))*1.1494</f>
        <v>8293.4037480000006</v>
      </c>
    </row>
    <row r="44" spans="1:13" s="90" customFormat="1" ht="20" customHeight="1" x14ac:dyDescent="0.15">
      <c r="A44" s="201"/>
      <c r="B44" s="201"/>
      <c r="C44" s="202"/>
      <c r="D44" s="202"/>
      <c r="E44" s="78"/>
      <c r="F44" s="152" t="s">
        <v>17</v>
      </c>
      <c r="G44" s="81"/>
      <c r="H44" s="81">
        <f>IF($J$18=0,0,(VLOOKUP($J$18,Tablas!$A$331:$H$333,3,TRUE)))</f>
        <v>3817.0600000000004</v>
      </c>
      <c r="I44" s="81">
        <f>(IF($J$18=0,0,(VLOOKUP($J$18,Tablas!$A$331:$H$333,4,TRUE))))*1.1494</f>
        <v>3588.6911620000001</v>
      </c>
      <c r="J44" s="81">
        <f>(IF($J$18=0,0,(VLOOKUP($J$18,Tablas!$A$331:$H$333,5,TRUE))))*1.1494</f>
        <v>2514.094114</v>
      </c>
      <c r="K44" s="81">
        <f>(IF($J$18=0,0,(VLOOKUP($J$18,Tablas!$A$331:$H$333,6,TRUE))))*1.1494</f>
        <v>1973.7496800000001</v>
      </c>
      <c r="L44" s="81">
        <f>(IF($J$18=0,0,(VLOOKUP($J$18,Tablas!$A$331:$H$333,7,TRUE))))*1.1494</f>
        <v>1695.9626879999998</v>
      </c>
      <c r="M44" s="153">
        <f>(IF($J$18=0,0,(VLOOKUP($J$18,Tablas!$A$331:$H$333,8,TRUE))))*1.1494</f>
        <v>1195.2150840000002</v>
      </c>
    </row>
    <row r="45" spans="1:13" s="88" customFormat="1" ht="20" customHeight="1" x14ac:dyDescent="0.15">
      <c r="A45" s="201"/>
      <c r="B45" s="201"/>
      <c r="C45" s="202"/>
      <c r="D45" s="202"/>
      <c r="E45" s="59"/>
      <c r="F45" s="152" t="s">
        <v>20</v>
      </c>
      <c r="G45" s="81"/>
      <c r="H45" s="81">
        <f>+IF($I$22=FALSE,0,Tablas!C$334)</f>
        <v>137.07</v>
      </c>
      <c r="I45" s="81">
        <f>+IF($I$22=FALSE,0,Tablas!D$334)</f>
        <v>137.07</v>
      </c>
      <c r="J45" s="81">
        <f>+IF($I$22=FALSE,0,Tablas!E$334)</f>
        <v>137.07</v>
      </c>
      <c r="K45" s="81">
        <f>+IF($I$22=FALSE,0,Tablas!F$334)</f>
        <v>137.07</v>
      </c>
      <c r="L45" s="81">
        <f>+IF($I$22=FALSE,0,Tablas!G$334)</f>
        <v>137.07</v>
      </c>
      <c r="M45" s="153">
        <f>+IF($I$22=FALSE,0,Tablas!H$334)</f>
        <v>137.07</v>
      </c>
    </row>
    <row r="46" spans="1:13" s="88" customFormat="1" ht="20" customHeight="1" x14ac:dyDescent="0.15">
      <c r="A46" s="215"/>
      <c r="B46" s="215"/>
      <c r="C46" s="202"/>
      <c r="D46" s="202"/>
      <c r="E46" s="59"/>
      <c r="F46" s="152" t="s">
        <v>22</v>
      </c>
      <c r="G46" s="81"/>
      <c r="H46" s="81">
        <f>IF($I$24=FALSE,0,Tablas!C$335)</f>
        <v>182.75460000000001</v>
      </c>
      <c r="I46" s="81">
        <f>IF($I$24=FALSE,0,Tablas!D$335)</f>
        <v>182.75460000000001</v>
      </c>
      <c r="J46" s="81">
        <f>IF($I$24=FALSE,0,Tablas!E$335)</f>
        <v>182.75460000000001</v>
      </c>
      <c r="K46" s="81">
        <f>IF($I$24=FALSE,0,Tablas!F$335)</f>
        <v>182.75460000000001</v>
      </c>
      <c r="L46" s="81">
        <f>IF($I$24=FALSE,0,Tablas!G$335)</f>
        <v>182.75460000000001</v>
      </c>
      <c r="M46" s="153">
        <f>IF($I$24=FALSE,0,Tablas!H$335)</f>
        <v>182.75460000000001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50845.784599999999</v>
      </c>
      <c r="I47" s="138">
        <f>(SUM(I42:I46))</f>
        <v>41279.394734000001</v>
      </c>
      <c r="J47" s="138">
        <f>(SUM(J42:J46))</f>
        <v>32361.579436</v>
      </c>
      <c r="K47" s="138">
        <f>(SUM(K42:K46))</f>
        <v>24168.690718000002</v>
      </c>
      <c r="L47" s="138">
        <f>(SUM(L42:L46))</f>
        <v>18898.657235999999</v>
      </c>
      <c r="M47" s="157">
        <f>(SUM(M42:M46))</f>
        <v>15182.647035999998</v>
      </c>
    </row>
    <row r="48" spans="1:13" s="88" customFormat="1" ht="20" customHeight="1" x14ac:dyDescent="0.15">
      <c r="A48" s="201"/>
      <c r="B48" s="201"/>
      <c r="C48" s="212"/>
      <c r="D48" s="202"/>
      <c r="E48" s="59"/>
      <c r="F48" s="152" t="s">
        <v>21</v>
      </c>
      <c r="G48" s="81"/>
      <c r="H48" s="81">
        <v>86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50931.784599999999</v>
      </c>
      <c r="I49" s="141">
        <f t="shared" si="1"/>
        <v>41365.394734000001</v>
      </c>
      <c r="J49" s="141">
        <f t="shared" si="1"/>
        <v>32447.579436</v>
      </c>
      <c r="K49" s="141">
        <f t="shared" si="1"/>
        <v>24254.690718000002</v>
      </c>
      <c r="L49" s="141">
        <f t="shared" si="1"/>
        <v>18984.657235999999</v>
      </c>
      <c r="M49" s="165">
        <f t="shared" si="1"/>
        <v>15268.647035999998</v>
      </c>
    </row>
    <row r="50" spans="1:13" s="90" customFormat="1" ht="20" customHeight="1" x14ac:dyDescent="0.15">
      <c r="A50" s="201"/>
      <c r="B50" s="201"/>
      <c r="C50" s="202"/>
      <c r="D50" s="202"/>
      <c r="E50" s="59"/>
      <c r="F50" s="158" t="s">
        <v>24</v>
      </c>
      <c r="G50" s="159"/>
      <c r="H50" s="159">
        <f t="shared" ref="H50:M50" si="2">+H47</f>
        <v>50845.784599999999</v>
      </c>
      <c r="I50" s="159">
        <f t="shared" si="2"/>
        <v>41279.394734000001</v>
      </c>
      <c r="J50" s="159">
        <f t="shared" si="2"/>
        <v>32361.579436</v>
      </c>
      <c r="K50" s="159">
        <f t="shared" si="2"/>
        <v>24168.690718000002</v>
      </c>
      <c r="L50" s="159">
        <f t="shared" si="2"/>
        <v>18898.657235999999</v>
      </c>
      <c r="M50" s="160">
        <f t="shared" si="2"/>
        <v>15182.647035999998</v>
      </c>
    </row>
    <row r="51" spans="1:13" s="88" customFormat="1" ht="20" customHeight="1" x14ac:dyDescent="0.2">
      <c r="A51" s="201"/>
      <c r="B51" s="201"/>
      <c r="C51" s="202"/>
      <c r="D51" s="202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ht="18" x14ac:dyDescent="0.2">
      <c r="A52" s="201"/>
      <c r="B52" s="201"/>
      <c r="C52" s="202"/>
      <c r="D52" s="202"/>
      <c r="F52" s="168"/>
      <c r="G52" s="168"/>
      <c r="H52" s="168"/>
      <c r="I52" s="168"/>
      <c r="J52" s="168"/>
      <c r="K52" s="168"/>
      <c r="L52" s="168"/>
      <c r="M52" s="168"/>
    </row>
    <row r="53" spans="1:13" x14ac:dyDescent="0.15">
      <c r="A53" s="211"/>
      <c r="B53" s="211"/>
      <c r="C53" s="214"/>
      <c r="D53" s="214"/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ht="20.25" customHeight="1" x14ac:dyDescent="0.15">
      <c r="A54" s="211"/>
      <c r="B54" s="211"/>
      <c r="C54" s="214"/>
      <c r="D54" s="214"/>
      <c r="F54" s="213"/>
      <c r="G54" s="213"/>
      <c r="H54" s="213"/>
      <c r="I54" s="213"/>
      <c r="J54" s="213"/>
      <c r="K54" s="213"/>
      <c r="L54" s="213"/>
      <c r="M54" s="213"/>
    </row>
    <row r="55" spans="1:13" ht="27" customHeight="1" x14ac:dyDescent="0.15">
      <c r="A55" s="224"/>
      <c r="B55" s="224"/>
      <c r="C55" s="225"/>
      <c r="D55" s="225"/>
      <c r="F55" s="213"/>
      <c r="G55" s="213"/>
      <c r="H55" s="213"/>
      <c r="I55" s="213"/>
      <c r="J55" s="213"/>
      <c r="K55" s="213"/>
      <c r="L55" s="213"/>
      <c r="M55" s="213"/>
    </row>
    <row r="56" spans="1:13" x14ac:dyDescent="0.15">
      <c r="A56" s="97"/>
      <c r="B56" s="97"/>
      <c r="C56" s="97"/>
      <c r="D56" s="97"/>
    </row>
    <row r="57" spans="1:13" x14ac:dyDescent="0.15">
      <c r="B57" s="85" t="s">
        <v>4</v>
      </c>
    </row>
  </sheetData>
  <sheetProtection algorithmName="SHA-512" hashValue="jrF/oSiEkuA6IFJv+h1qeVf9Ki3xWue1KuE80CqWmyKLpZzkvOLT4PFKwpTIy6AZh3bQXL6qZdX3g9QfJjClpQ==" saltValue="vm/fZXjwXqlaaARs/P/5PQ==" spinCount="100000" sheet="1" objects="1" scenarios="1"/>
  <mergeCells count="75">
    <mergeCell ref="A27:B27"/>
    <mergeCell ref="F53:M55"/>
    <mergeCell ref="C31:D31"/>
    <mergeCell ref="C32:D32"/>
    <mergeCell ref="A36:B36"/>
    <mergeCell ref="A49:B49"/>
    <mergeCell ref="A52:B52"/>
    <mergeCell ref="C51:D51"/>
    <mergeCell ref="A50:B50"/>
    <mergeCell ref="A51:B51"/>
    <mergeCell ref="A44:B44"/>
    <mergeCell ref="C44:D44"/>
    <mergeCell ref="C37:D41"/>
    <mergeCell ref="C42:D43"/>
    <mergeCell ref="A37:B43"/>
    <mergeCell ref="A53:B54"/>
    <mergeCell ref="A33:B33"/>
    <mergeCell ref="A34:B34"/>
    <mergeCell ref="A35:B35"/>
    <mergeCell ref="C34:D34"/>
    <mergeCell ref="C53:D54"/>
    <mergeCell ref="A28:B28"/>
    <mergeCell ref="A29:B29"/>
    <mergeCell ref="A30:B31"/>
    <mergeCell ref="A32:B32"/>
    <mergeCell ref="C29:D29"/>
    <mergeCell ref="C30:D30"/>
    <mergeCell ref="A22:B22"/>
    <mergeCell ref="A23:B23"/>
    <mergeCell ref="A19:B19"/>
    <mergeCell ref="A24:B24"/>
    <mergeCell ref="A25:B25"/>
    <mergeCell ref="F51:M51"/>
    <mergeCell ref="C19:D19"/>
    <mergeCell ref="C22:D22"/>
    <mergeCell ref="C49:D49"/>
    <mergeCell ref="C50:D50"/>
    <mergeCell ref="C27:D27"/>
    <mergeCell ref="C23:D23"/>
    <mergeCell ref="C25:D25"/>
    <mergeCell ref="C24:D24"/>
    <mergeCell ref="C26:D26"/>
    <mergeCell ref="C28:D28"/>
    <mergeCell ref="C35:D35"/>
    <mergeCell ref="C33:D33"/>
    <mergeCell ref="A18:B18"/>
    <mergeCell ref="C18:D18"/>
    <mergeCell ref="C13:D13"/>
    <mergeCell ref="C14:D14"/>
    <mergeCell ref="C15:D15"/>
    <mergeCell ref="C16:D16"/>
    <mergeCell ref="C17:D17"/>
    <mergeCell ref="F17:G17"/>
    <mergeCell ref="A12:D12"/>
    <mergeCell ref="A13:B13"/>
    <mergeCell ref="A14:B14"/>
    <mergeCell ref="A15:B15"/>
    <mergeCell ref="A16:B16"/>
    <mergeCell ref="A17:B17"/>
    <mergeCell ref="F8:M10"/>
    <mergeCell ref="A55:B55"/>
    <mergeCell ref="C55:D55"/>
    <mergeCell ref="C52:D52"/>
    <mergeCell ref="A45:B45"/>
    <mergeCell ref="C45:D45"/>
    <mergeCell ref="A46:B46"/>
    <mergeCell ref="C46:D46"/>
    <mergeCell ref="A47:B47"/>
    <mergeCell ref="C47:D47"/>
    <mergeCell ref="A48:B48"/>
    <mergeCell ref="C48:D48"/>
    <mergeCell ref="C36:D36"/>
    <mergeCell ref="A26:B26"/>
    <mergeCell ref="H12:M12"/>
    <mergeCell ref="H14:M14"/>
  </mergeCells>
  <phoneticPr fontId="5" type="noConversion"/>
  <conditionalFormatting sqref="J16">
    <cfRule type="cellIs" dxfId="35" priority="1" stopIfTrue="1" operator="greaterThan">
      <formula>2</formula>
    </cfRule>
    <cfRule type="cellIs" dxfId="34" priority="2" stopIfTrue="1" operator="lessThan">
      <formula>1</formula>
    </cfRule>
  </conditionalFormatting>
  <conditionalFormatting sqref="M16 M18">
    <cfRule type="cellIs" dxfId="33" priority="3" stopIfTrue="1" operator="greaterThan">
      <formula>73</formula>
    </cfRule>
    <cfRule type="cellIs" dxfId="32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6" fitToHeight="2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1130300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101600</xdr:rowOff>
                  </from>
                  <to>
                    <xdr:col>9</xdr:col>
                    <xdr:colOff>1130300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59"/>
  <sheetViews>
    <sheetView showGridLines="0" zoomScaleNormal="100" workbookViewId="0">
      <selection activeCell="O10" sqref="O10"/>
    </sheetView>
  </sheetViews>
  <sheetFormatPr baseColWidth="10" defaultColWidth="8.83203125" defaultRowHeight="13" x14ac:dyDescent="0.15"/>
  <cols>
    <col min="1" max="1" width="35" style="85" customWidth="1"/>
    <col min="2" max="2" width="12.5" style="85" customWidth="1"/>
    <col min="3" max="3" width="22.6640625" style="85" customWidth="1"/>
    <col min="4" max="4" width="29.5" style="85" customWidth="1"/>
    <col min="5" max="5" width="1.5" style="93" customWidth="1"/>
    <col min="6" max="6" width="16.6640625" style="85" customWidth="1"/>
    <col min="7" max="7" width="20.6640625" style="85" customWidth="1"/>
    <col min="8" max="8" width="16.6640625" style="85" hidden="1" customWidth="1"/>
    <col min="9" max="13" width="16.6640625" style="85" customWidth="1"/>
    <col min="14" max="16384" width="8.83203125" style="85"/>
  </cols>
  <sheetData>
    <row r="1" spans="1:13" ht="15.75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5.75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5.75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5.75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5.75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5.75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5.75" customHeight="1" x14ac:dyDescent="0.15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</row>
    <row r="8" spans="1:13" ht="15.75" customHeight="1" x14ac:dyDescent="0.15">
      <c r="A8" s="50"/>
      <c r="B8" s="50"/>
      <c r="C8" s="50"/>
      <c r="D8" s="50"/>
      <c r="E8" s="51"/>
      <c r="F8" s="216" t="s">
        <v>170</v>
      </c>
      <c r="G8" s="216"/>
      <c r="H8" s="216"/>
      <c r="I8" s="216"/>
      <c r="J8" s="216"/>
      <c r="K8" s="216"/>
      <c r="L8" s="216"/>
      <c r="M8" s="216"/>
    </row>
    <row r="9" spans="1:13" ht="15.75" customHeight="1" x14ac:dyDescent="0.15">
      <c r="A9" s="50"/>
      <c r="B9" s="50"/>
      <c r="C9" s="50"/>
      <c r="D9" s="50"/>
      <c r="E9" s="51"/>
      <c r="F9" s="216"/>
      <c r="G9" s="216"/>
      <c r="H9" s="216"/>
      <c r="I9" s="216"/>
      <c r="J9" s="216"/>
      <c r="K9" s="216"/>
      <c r="L9" s="216"/>
      <c r="M9" s="216"/>
    </row>
    <row r="10" spans="1:13" ht="23" x14ac:dyDescent="0.25">
      <c r="A10" s="55"/>
      <c r="B10" s="55"/>
      <c r="D10" s="55"/>
      <c r="E10" s="55"/>
      <c r="F10" s="216"/>
      <c r="G10" s="216"/>
      <c r="H10" s="216"/>
      <c r="I10" s="216"/>
      <c r="J10" s="216"/>
      <c r="K10" s="216"/>
      <c r="L10" s="216"/>
      <c r="M10" s="216"/>
    </row>
    <row r="11" spans="1:13" ht="23" x14ac:dyDescent="0.25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</row>
    <row r="12" spans="1:13" ht="20" customHeight="1" x14ac:dyDescent="0.25">
      <c r="A12" s="207" t="s">
        <v>118</v>
      </c>
      <c r="B12" s="207"/>
      <c r="C12" s="207"/>
      <c r="D12" s="207"/>
      <c r="E12" s="58"/>
      <c r="F12" s="56"/>
      <c r="G12" s="132" t="s">
        <v>175</v>
      </c>
      <c r="H12" s="203" t="str">
        <f>+'INGRESO DE DATOS'!$D$14</f>
        <v>NOMBRE Y APELLIDO</v>
      </c>
      <c r="I12" s="203"/>
      <c r="J12" s="203"/>
      <c r="K12" s="203"/>
      <c r="L12" s="203"/>
      <c r="M12" s="203"/>
    </row>
    <row r="13" spans="1:13" ht="11.25" customHeight="1" x14ac:dyDescent="0.15">
      <c r="A13" s="201"/>
      <c r="B13" s="201"/>
      <c r="C13" s="227"/>
      <c r="D13" s="202"/>
      <c r="E13" s="59"/>
      <c r="F13" s="50"/>
      <c r="G13" s="50"/>
      <c r="H13" s="50"/>
      <c r="I13" s="50"/>
      <c r="J13" s="50"/>
      <c r="K13" s="50"/>
      <c r="L13" s="50"/>
      <c r="M13" s="50"/>
    </row>
    <row r="14" spans="1:13" ht="20" customHeight="1" x14ac:dyDescent="0.25">
      <c r="A14" s="201"/>
      <c r="B14" s="201"/>
      <c r="C14" s="202"/>
      <c r="D14" s="202"/>
      <c r="E14" s="59"/>
      <c r="F14" s="56"/>
      <c r="G14" s="132" t="s">
        <v>176</v>
      </c>
      <c r="H14" s="203" t="str">
        <f>+'INGRESO DE DATOS'!$D$24</f>
        <v>AGENCIA</v>
      </c>
      <c r="I14" s="203"/>
      <c r="J14" s="203"/>
      <c r="K14" s="203"/>
      <c r="L14" s="203"/>
      <c r="M14" s="203"/>
    </row>
    <row r="15" spans="1:13" ht="11.25" customHeight="1" x14ac:dyDescent="0.25">
      <c r="A15" s="201"/>
      <c r="B15" s="201"/>
      <c r="C15" s="202"/>
      <c r="D15" s="202"/>
      <c r="E15" s="59"/>
      <c r="F15" s="56"/>
      <c r="G15" s="56"/>
      <c r="H15" s="50"/>
      <c r="I15" s="50"/>
      <c r="J15" s="50"/>
      <c r="K15" s="50"/>
      <c r="L15" s="50"/>
      <c r="M15" s="50"/>
    </row>
    <row r="16" spans="1:13" ht="20" customHeight="1" x14ac:dyDescent="0.2">
      <c r="A16" s="201"/>
      <c r="B16" s="201"/>
      <c r="C16" s="202"/>
      <c r="D16" s="202"/>
      <c r="E16" s="59"/>
      <c r="F16" s="50"/>
      <c r="G16" s="50"/>
      <c r="H16" s="50"/>
      <c r="I16" s="132" t="s">
        <v>177</v>
      </c>
      <c r="J16" s="134">
        <f>+'INGRESO DE DATOS'!$G$16</f>
        <v>2</v>
      </c>
      <c r="K16" s="50"/>
      <c r="L16" s="132" t="s">
        <v>179</v>
      </c>
      <c r="M16" s="134">
        <f>+'INGRESO DE DATOS'!$G$18</f>
        <v>65</v>
      </c>
    </row>
    <row r="17" spans="1:13" s="86" customFormat="1" ht="11.25" customHeight="1" x14ac:dyDescent="0.15">
      <c r="A17" s="201"/>
      <c r="B17" s="201"/>
      <c r="C17" s="202"/>
      <c r="D17" s="202"/>
      <c r="E17" s="59"/>
      <c r="F17" s="206"/>
      <c r="G17" s="206"/>
      <c r="H17" s="60"/>
      <c r="I17" s="60"/>
      <c r="J17" s="60"/>
      <c r="K17" s="60"/>
      <c r="L17" s="60"/>
      <c r="M17" s="60"/>
    </row>
    <row r="18" spans="1:13" s="86" customFormat="1" ht="20" customHeight="1" x14ac:dyDescent="0.2">
      <c r="A18" s="201"/>
      <c r="B18" s="201"/>
      <c r="C18" s="214"/>
      <c r="D18" s="214"/>
      <c r="E18" s="62"/>
      <c r="F18" s="218"/>
      <c r="G18" s="219"/>
      <c r="H18" s="60"/>
      <c r="I18" s="132" t="s">
        <v>178</v>
      </c>
      <c r="J18" s="134">
        <f>+'INGRESO DE DATOS'!$J$16</f>
        <v>3</v>
      </c>
      <c r="K18" s="60"/>
      <c r="L18" s="132" t="s">
        <v>180</v>
      </c>
      <c r="M18" s="134">
        <f>+'INGRESO DE DATOS'!$J$18</f>
        <v>71</v>
      </c>
    </row>
    <row r="19" spans="1:13" s="65" customFormat="1" ht="11.25" customHeight="1" x14ac:dyDescent="0.15">
      <c r="A19" s="201"/>
      <c r="B19" s="201"/>
      <c r="C19" s="214"/>
      <c r="D19" s="214"/>
      <c r="E19" s="62"/>
      <c r="F19" s="60"/>
      <c r="G19" s="63"/>
      <c r="H19" s="64"/>
      <c r="I19" s="60"/>
      <c r="J19" s="60" t="s">
        <v>4</v>
      </c>
      <c r="K19" s="60" t="s">
        <v>4</v>
      </c>
      <c r="L19" s="60" t="s">
        <v>4</v>
      </c>
      <c r="M19" s="60"/>
    </row>
    <row r="20" spans="1:13" s="65" customFormat="1" ht="20" customHeight="1" x14ac:dyDescent="0.2">
      <c r="A20" s="110"/>
      <c r="B20" s="110"/>
      <c r="C20" s="113"/>
      <c r="D20" s="113"/>
      <c r="E20" s="113"/>
      <c r="F20" s="60"/>
      <c r="G20" s="63"/>
      <c r="H20" s="64"/>
      <c r="I20" s="132" t="s">
        <v>182</v>
      </c>
      <c r="J20" s="133">
        <f ca="1">+TODAY()</f>
        <v>44538</v>
      </c>
      <c r="K20" s="60"/>
      <c r="L20" s="60"/>
      <c r="M20" s="60"/>
    </row>
    <row r="21" spans="1:13" s="65" customFormat="1" ht="11.25" customHeight="1" x14ac:dyDescent="0.15">
      <c r="A21" s="110"/>
      <c r="B21" s="110"/>
      <c r="C21" s="113"/>
      <c r="D21" s="113"/>
      <c r="E21" s="113"/>
      <c r="F21" s="60"/>
      <c r="G21" s="63"/>
      <c r="H21" s="64"/>
      <c r="I21" s="60"/>
      <c r="J21" s="60"/>
      <c r="K21" s="60"/>
      <c r="L21" s="60"/>
      <c r="M21" s="60"/>
    </row>
    <row r="22" spans="1:13" s="65" customFormat="1" ht="20" customHeight="1" x14ac:dyDescent="0.15">
      <c r="A22" s="201"/>
      <c r="B22" s="201"/>
      <c r="C22" s="202"/>
      <c r="D22" s="202"/>
      <c r="E22" s="59"/>
      <c r="F22" s="60"/>
      <c r="G22" s="60"/>
      <c r="H22" s="60"/>
      <c r="I22" s="66" t="b">
        <v>1</v>
      </c>
      <c r="J22" s="60"/>
      <c r="K22" s="68" t="s">
        <v>97</v>
      </c>
      <c r="L22" s="60"/>
      <c r="M22" s="60"/>
    </row>
    <row r="23" spans="1:13" s="65" customFormat="1" ht="11.25" customHeight="1" x14ac:dyDescent="0.15">
      <c r="A23" s="201"/>
      <c r="B23" s="201"/>
      <c r="C23" s="202"/>
      <c r="D23" s="202"/>
      <c r="E23" s="59"/>
      <c r="F23" s="60"/>
      <c r="G23" s="60"/>
      <c r="H23" s="60"/>
      <c r="I23" s="95"/>
      <c r="J23" s="60"/>
      <c r="K23" s="68"/>
      <c r="L23" s="60"/>
      <c r="M23" s="69"/>
    </row>
    <row r="24" spans="1:13" s="71" customFormat="1" ht="20" customHeight="1" x14ac:dyDescent="0.15">
      <c r="A24" s="201"/>
      <c r="B24" s="201"/>
      <c r="C24" s="202"/>
      <c r="D24" s="202"/>
      <c r="E24" s="59"/>
      <c r="F24" s="50"/>
      <c r="G24" s="50"/>
      <c r="H24" s="50"/>
      <c r="I24" s="66" t="b">
        <v>1</v>
      </c>
      <c r="J24" s="50"/>
      <c r="K24" s="70" t="s">
        <v>98</v>
      </c>
      <c r="L24" s="50"/>
      <c r="M24" s="50"/>
    </row>
    <row r="25" spans="1:13" s="71" customFormat="1" ht="20" customHeight="1" x14ac:dyDescent="0.15">
      <c r="A25" s="201"/>
      <c r="B25" s="201"/>
      <c r="C25" s="202"/>
      <c r="D25" s="202"/>
      <c r="E25" s="59"/>
      <c r="F25" s="50"/>
      <c r="G25" s="50"/>
      <c r="H25" s="50"/>
      <c r="I25" s="50"/>
      <c r="J25" s="69"/>
      <c r="K25" s="7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20" customHeight="1" x14ac:dyDescent="0.15">
      <c r="A29" s="201"/>
      <c r="B29" s="201"/>
      <c r="C29" s="202"/>
      <c r="D29" s="202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0" hidden="1" customHeight="1" x14ac:dyDescent="0.15">
      <c r="A30" s="20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VLOOKUP($M$16,Tablas!$A$408:$H$431,3,TRUE)</f>
        <v>18942</v>
      </c>
      <c r="I32" s="150">
        <f>(VLOOKUP($M$16,Tablas!$A$408:$H$431,4,TRUE))*1.1494</f>
        <v>17544.441599999998</v>
      </c>
      <c r="J32" s="150">
        <f>(VLOOKUP($M$16,Tablas!$A$408:$H$431,5,TRUE))*1.1494</f>
        <v>16304.239</v>
      </c>
      <c r="K32" s="150">
        <f>(VLOOKUP($M$16,Tablas!$A$408:$H$431,6,TRUE))*1.1494</f>
        <v>11613.5376</v>
      </c>
      <c r="L32" s="150">
        <f>(VLOOKUP($M$16,Tablas!$A$408:$H$431,7,TRUE))*1.1494</f>
        <v>9759.5553999999993</v>
      </c>
      <c r="M32" s="151">
        <f>(VLOOKUP($M$16,Tablas!$A$408:$H$431,8,TRUE))*1.1494</f>
        <v>7300.9888000000001</v>
      </c>
    </row>
    <row r="33" spans="1:13" s="88" customFormat="1" ht="20" customHeight="1" x14ac:dyDescent="0.15">
      <c r="A33" s="201"/>
      <c r="B33" s="201"/>
      <c r="C33" s="212"/>
      <c r="D33" s="212"/>
      <c r="E33" s="76"/>
      <c r="F33" s="152" t="s">
        <v>16</v>
      </c>
      <c r="G33" s="81"/>
      <c r="H33" s="81">
        <f>IF($J$16=1,0,(VLOOKUP($M$18,Tablas!$A$408:$H$431,3,TRUE)))</f>
        <v>27548</v>
      </c>
      <c r="I33" s="81">
        <f>(IF($J$16=1,0,(VLOOKUP($M$18,Tablas!$A$408:$H$431,4,TRUE))))*1.1494</f>
        <v>25307.4892</v>
      </c>
      <c r="J33" s="81">
        <f>(IF($J$16=1,0,(VLOOKUP($M$18,Tablas!$A$408:$H$431,5,TRUE))))*1.1494</f>
        <v>24055.792600000001</v>
      </c>
      <c r="K33" s="81">
        <f>(IF($J$16=1,0,(VLOOKUP($M$18,Tablas!$A$408:$H$431,6,TRUE))))*1.1494</f>
        <v>16977.787400000001</v>
      </c>
      <c r="L33" s="81">
        <f>(IF($J$16=1,0,(VLOOKUP($M$18,Tablas!$A$408:$H$431,7,TRUE))))*1.1494</f>
        <v>14257.1576</v>
      </c>
      <c r="M33" s="153">
        <f>(IF($J$16=1,0,(VLOOKUP($M$18,Tablas!$A$408:$H$431,8,TRUE))))*1.1494</f>
        <v>10600.9162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IF($J$18=0,0,(VLOOKUP($J$18,Tablas!$A$432:$H$434,3,TRUE)))</f>
        <v>5408</v>
      </c>
      <c r="I34" s="82">
        <f>(IF($J$18=0,0,(VLOOKUP($J$18,Tablas!$A$432:$H$434,4,TRUE))))*1.1494</f>
        <v>5771.1373999999996</v>
      </c>
      <c r="J34" s="82">
        <f>(IF($J$18=0,0,(VLOOKUP($J$18,Tablas!$A$432:$H$434,5,TRUE))))*1.1494</f>
        <v>2997.6351999999997</v>
      </c>
      <c r="K34" s="82">
        <f>(IF($J$18=0,0,(VLOOKUP($J$18,Tablas!$A$432:$H$434,6,TRUE))))*1.1494</f>
        <v>2710.2851999999998</v>
      </c>
      <c r="L34" s="82">
        <f>(IF($J$18=0,0,(VLOOKUP($J$18,Tablas!$A$432:$H$434,7,TRUE))))*1.1494</f>
        <v>2268.9155999999998</v>
      </c>
      <c r="M34" s="155">
        <f>(IF($J$18=0,0,(VLOOKUP($J$18,Tablas!$A$432:$H$434,8,TRUE))))*1.1494</f>
        <v>1680.4228000000001</v>
      </c>
    </row>
    <row r="35" spans="1:13" s="88" customFormat="1" ht="20" customHeight="1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+IF($I$22=FALSE,0,Tablas!C$435)</f>
        <v>258.61500000000001</v>
      </c>
      <c r="I35" s="81">
        <f>+IF($I$22=FALSE,0,Tablas!D$435)</f>
        <v>258.61500000000001</v>
      </c>
      <c r="J35" s="81">
        <f>+IF($I$22=FALSE,0,Tablas!E$435)</f>
        <v>258.61500000000001</v>
      </c>
      <c r="K35" s="81">
        <f>+IF($I$22=FALSE,0,Tablas!F$435)</f>
        <v>258.61500000000001</v>
      </c>
      <c r="L35" s="81">
        <f>+IF($I$22=FALSE,0,Tablas!G$435)</f>
        <v>258.61500000000001</v>
      </c>
      <c r="M35" s="153">
        <f>+IF($I$22=FALSE,0,Tablas!H$435)</f>
        <v>258.61500000000001</v>
      </c>
    </row>
    <row r="36" spans="1:13" s="88" customFormat="1" ht="20" customHeight="1" x14ac:dyDescent="0.15">
      <c r="A36" s="201"/>
      <c r="B36" s="201"/>
      <c r="C36" s="202"/>
      <c r="D36" s="202"/>
      <c r="E36" s="59"/>
      <c r="F36" s="152" t="s">
        <v>22</v>
      </c>
      <c r="G36" s="81"/>
      <c r="H36" s="81">
        <f>IF($I$24=FALSE,0,Tablas!C$436)</f>
        <v>344.82</v>
      </c>
      <c r="I36" s="81">
        <f>IF($I$24=FALSE,0,Tablas!D$436)</f>
        <v>344.82</v>
      </c>
      <c r="J36" s="81">
        <f>IF($I$24=FALSE,0,Tablas!E$436)</f>
        <v>344.82</v>
      </c>
      <c r="K36" s="81">
        <f>IF($I$24=FALSE,0,Tablas!F$436)</f>
        <v>344.82</v>
      </c>
      <c r="L36" s="81">
        <f>IF($I$24=FALSE,0,Tablas!G$436)</f>
        <v>344.82</v>
      </c>
      <c r="M36" s="153">
        <f>IF($I$24=FALSE,0,Tablas!H$436)</f>
        <v>344.82</v>
      </c>
    </row>
    <row r="37" spans="1:13" s="90" customFormat="1" ht="20" customHeight="1" x14ac:dyDescent="0.15">
      <c r="A37" s="201"/>
      <c r="B37" s="201"/>
      <c r="C37" s="227"/>
      <c r="D37" s="202"/>
      <c r="E37" s="59"/>
      <c r="F37" s="156" t="s">
        <v>19</v>
      </c>
      <c r="G37" s="138"/>
      <c r="H37" s="138">
        <f>SUM(H32:H36)</f>
        <v>52501.434999999998</v>
      </c>
      <c r="I37" s="138">
        <f>(SUM(I32:I36))</f>
        <v>49226.503199999999</v>
      </c>
      <c r="J37" s="138">
        <f>(SUM(J32:J36))</f>
        <v>43961.101799999997</v>
      </c>
      <c r="K37" s="138">
        <f>(SUM(K32:K36))</f>
        <v>31905.0452</v>
      </c>
      <c r="L37" s="138">
        <f>(SUM(L32:L36))</f>
        <v>26889.063600000001</v>
      </c>
      <c r="M37" s="157">
        <f>(SUM(M32:M36))</f>
        <v>20185.7628</v>
      </c>
    </row>
    <row r="38" spans="1:13" s="88" customFormat="1" ht="20" customHeight="1" x14ac:dyDescent="0.15">
      <c r="A38" s="201"/>
      <c r="B38" s="201"/>
      <c r="C38" s="227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1"/>
      <c r="B39" s="201"/>
      <c r="C39" s="222"/>
      <c r="D39" s="222"/>
      <c r="E39" s="77"/>
      <c r="F39" s="158" t="s">
        <v>18</v>
      </c>
      <c r="G39" s="159"/>
      <c r="H39" s="159">
        <f t="shared" ref="H39:M39" si="0">SUM(H37:H38)</f>
        <v>52576.434999999998</v>
      </c>
      <c r="I39" s="159">
        <f t="shared" si="0"/>
        <v>49312.503199999999</v>
      </c>
      <c r="J39" s="159">
        <f t="shared" si="0"/>
        <v>44047.101799999997</v>
      </c>
      <c r="K39" s="159">
        <f t="shared" si="0"/>
        <v>31991.0452</v>
      </c>
      <c r="L39" s="159">
        <f t="shared" si="0"/>
        <v>26975.063600000001</v>
      </c>
      <c r="M39" s="160">
        <f t="shared" si="0"/>
        <v>20271.7628</v>
      </c>
    </row>
    <row r="40" spans="1:13" s="88" customFormat="1" ht="19.5" customHeight="1" x14ac:dyDescent="0.15">
      <c r="A40" s="201"/>
      <c r="B40" s="201"/>
      <c r="C40" s="222"/>
      <c r="D40" s="22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20.25" customHeight="1" x14ac:dyDescent="0.15">
      <c r="A41" s="201"/>
      <c r="B41" s="201"/>
      <c r="C41" s="222"/>
      <c r="D41" s="222"/>
      <c r="E41" s="78"/>
      <c r="F41" s="221" t="s">
        <v>25</v>
      </c>
      <c r="G41" s="221"/>
      <c r="H41" s="221"/>
      <c r="I41" s="221"/>
      <c r="J41" s="221"/>
      <c r="K41" s="221"/>
      <c r="L41" s="221"/>
      <c r="M41" s="221"/>
    </row>
    <row r="42" spans="1:13" s="90" customFormat="1" ht="20" customHeight="1" x14ac:dyDescent="0.15">
      <c r="A42" s="201"/>
      <c r="B42" s="201"/>
      <c r="C42" s="222"/>
      <c r="D42" s="222"/>
      <c r="E42" s="78"/>
      <c r="F42" s="161" t="s">
        <v>15</v>
      </c>
      <c r="G42" s="162"/>
      <c r="H42" s="162">
        <f>VLOOKUP($M$16,Tablas!$A$441:$H$464,3,TRUE)</f>
        <v>10039.26</v>
      </c>
      <c r="I42" s="162">
        <f>(VLOOKUP($M$16,Tablas!$A$441:$H$464,4,TRUE))*1.1494</f>
        <v>9298.554048</v>
      </c>
      <c r="J42" s="162">
        <f>(VLOOKUP($M$16,Tablas!$A$441:$H$464,5,TRUE))*1.1494</f>
        <v>8641.2466700000004</v>
      </c>
      <c r="K42" s="162">
        <f>(VLOOKUP($M$16,Tablas!$A$441:$H$464,6,TRUE))*1.1494</f>
        <v>6155.1749279999995</v>
      </c>
      <c r="L42" s="162">
        <f>(VLOOKUP($M$16,Tablas!$A$441:$H$464,7,TRUE))*1.1494</f>
        <v>5172.5643620000001</v>
      </c>
      <c r="M42" s="163">
        <f>(VLOOKUP($M$16,Tablas!$A$441:$H$464,8,TRUE))*1.1494</f>
        <v>3869.5240639999997</v>
      </c>
    </row>
    <row r="43" spans="1:13" s="88" customFormat="1" ht="20" customHeight="1" x14ac:dyDescent="0.15">
      <c r="A43" s="201"/>
      <c r="B43" s="201"/>
      <c r="C43" s="222"/>
      <c r="D43" s="222"/>
      <c r="E43" s="78"/>
      <c r="F43" s="152" t="s">
        <v>16</v>
      </c>
      <c r="G43" s="81"/>
      <c r="H43" s="81">
        <f>IF($J$16=1,0,(VLOOKUP($M$18,Tablas!$A$441:$H$464,3,TRUE)))</f>
        <v>14600.44</v>
      </c>
      <c r="I43" s="81">
        <f>(IF($J$16=1,0,(VLOOKUP($M$18,Tablas!$A$441:$H$464,4,TRUE))))*1.1494</f>
        <v>13412.969276000002</v>
      </c>
      <c r="J43" s="81">
        <f>(IF($J$16=1,0,(VLOOKUP($M$18,Tablas!$A$441:$H$464,5,TRUE))))*1.1494</f>
        <v>12749.570078000001</v>
      </c>
      <c r="K43" s="81">
        <f>(IF($J$16=1,0,(VLOOKUP($M$18,Tablas!$A$441:$H$464,6,TRUE))))*1.1494</f>
        <v>8998.2273220000006</v>
      </c>
      <c r="L43" s="81">
        <f>(IF($J$16=1,0,(VLOOKUP($M$18,Tablas!$A$441:$H$464,7,TRUE))))*1.1494</f>
        <v>7556.2935280000002</v>
      </c>
      <c r="M43" s="153">
        <f>(IF($J$16=1,0,(VLOOKUP($M$18,Tablas!$A$441:$H$464,8,TRUE))))*1.1494</f>
        <v>5618.4855860000007</v>
      </c>
    </row>
    <row r="44" spans="1:13" s="90" customFormat="1" ht="20" customHeight="1" x14ac:dyDescent="0.15">
      <c r="A44" s="201"/>
      <c r="B44" s="201"/>
      <c r="C44" s="214"/>
      <c r="D44" s="214"/>
      <c r="E44" s="78"/>
      <c r="F44" s="152" t="s">
        <v>17</v>
      </c>
      <c r="G44" s="81"/>
      <c r="H44" s="81">
        <f>IF($J$18=0,0,(VLOOKUP($J$18,Tablas!$A$465:$H$467,3,TRUE)))</f>
        <v>2866.2400000000002</v>
      </c>
      <c r="I44" s="81">
        <f>(IF($J$18=0,0,(VLOOKUP($J$18,Tablas!$A$465:$H$467,4,TRUE))))*1.1494</f>
        <v>3058.7028220000002</v>
      </c>
      <c r="J44" s="81">
        <f>(IF($J$18=0,0,(VLOOKUP($J$18,Tablas!$A$465:$H$467,5,TRUE))))*1.1494</f>
        <v>1588.746656</v>
      </c>
      <c r="K44" s="81">
        <f>(IF($J$18=0,0,(VLOOKUP($J$18,Tablas!$A$465:$H$467,6,TRUE))))*1.1494</f>
        <v>1436.4511560000001</v>
      </c>
      <c r="L44" s="81">
        <f>(IF($J$18=0,0,(VLOOKUP($J$18,Tablas!$A$465:$H$467,7,TRUE))))*1.1494</f>
        <v>1202.5252680000001</v>
      </c>
      <c r="M44" s="153">
        <f>(IF($J$18=0,0,(VLOOKUP($J$18,Tablas!$A$465:$H$467,8,TRUE))))*1.1494</f>
        <v>890.62408400000004</v>
      </c>
    </row>
    <row r="45" spans="1:13" s="88" customFormat="1" ht="20" customHeight="1" x14ac:dyDescent="0.15">
      <c r="A45" s="201"/>
      <c r="B45" s="201"/>
      <c r="C45" s="214"/>
      <c r="D45" s="214"/>
      <c r="E45" s="59"/>
      <c r="F45" s="152" t="s">
        <v>20</v>
      </c>
      <c r="G45" s="81"/>
      <c r="H45" s="81">
        <f>+IF($I$22=FALSE,0,Tablas!C$468)</f>
        <v>137.06595000000002</v>
      </c>
      <c r="I45" s="81">
        <f>+IF($I$22=FALSE,0,Tablas!D$468)</f>
        <v>137.06595000000002</v>
      </c>
      <c r="J45" s="81">
        <f>+IF($I$22=FALSE,0,Tablas!E$468)</f>
        <v>137.06595000000002</v>
      </c>
      <c r="K45" s="81">
        <f>+IF($I$22=FALSE,0,Tablas!F$468)</f>
        <v>137.06595000000002</v>
      </c>
      <c r="L45" s="81">
        <f>+IF($I$22=FALSE,0,Tablas!G$468)</f>
        <v>137.06595000000002</v>
      </c>
      <c r="M45" s="153">
        <f>+IF($I$22=FALSE,0,Tablas!H$468)</f>
        <v>137.06595000000002</v>
      </c>
    </row>
    <row r="46" spans="1:13" s="88" customFormat="1" ht="20" customHeight="1" x14ac:dyDescent="0.15">
      <c r="A46" s="201"/>
      <c r="B46" s="201"/>
      <c r="C46" s="202"/>
      <c r="D46" s="202"/>
      <c r="E46" s="59"/>
      <c r="F46" s="152" t="s">
        <v>22</v>
      </c>
      <c r="G46" s="81"/>
      <c r="H46" s="81">
        <f>IF($I$24=FALSE,0,Tablas!C$469)</f>
        <v>182.75460000000001</v>
      </c>
      <c r="I46" s="81">
        <f>IF($I$24=FALSE,0,Tablas!D$469)</f>
        <v>182.75460000000001</v>
      </c>
      <c r="J46" s="81">
        <f>IF($I$24=FALSE,0,Tablas!E$469)</f>
        <v>182.75460000000001</v>
      </c>
      <c r="K46" s="81">
        <f>IF($I$24=FALSE,0,Tablas!F$469)</f>
        <v>182.75460000000001</v>
      </c>
      <c r="L46" s="81">
        <f>IF($I$24=FALSE,0,Tablas!G$469)</f>
        <v>182.75460000000001</v>
      </c>
      <c r="M46" s="153">
        <f>IF($I$24=FALSE,0,Tablas!H$469)</f>
        <v>182.75460000000001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27825.760550000003</v>
      </c>
      <c r="I47" s="138">
        <f>(SUM(I42:I46))</f>
        <v>26090.046696000001</v>
      </c>
      <c r="J47" s="138">
        <f>(SUM(J42:J46))</f>
        <v>23299.383954000001</v>
      </c>
      <c r="K47" s="138">
        <f>(SUM(K42:K46))</f>
        <v>16909.673955999999</v>
      </c>
      <c r="L47" s="138">
        <f>(SUM(L42:L46))</f>
        <v>14251.203707999999</v>
      </c>
      <c r="M47" s="157">
        <f>(SUM(M42:M46))</f>
        <v>10698.454283999999</v>
      </c>
    </row>
    <row r="48" spans="1:13" s="88" customFormat="1" ht="20" customHeight="1" x14ac:dyDescent="0.15">
      <c r="A48" s="201"/>
      <c r="B48" s="201"/>
      <c r="C48" s="202"/>
      <c r="D48" s="202"/>
      <c r="E48" s="59"/>
      <c r="F48" s="152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27900.760550000003</v>
      </c>
      <c r="I49" s="141">
        <f t="shared" si="1"/>
        <v>26176.046696000001</v>
      </c>
      <c r="J49" s="141">
        <f t="shared" si="1"/>
        <v>23385.383954000001</v>
      </c>
      <c r="K49" s="141">
        <f t="shared" si="1"/>
        <v>16995.673955999999</v>
      </c>
      <c r="L49" s="141">
        <f t="shared" si="1"/>
        <v>14337.203707999999</v>
      </c>
      <c r="M49" s="165">
        <f t="shared" si="1"/>
        <v>10784.454283999999</v>
      </c>
    </row>
    <row r="50" spans="1:13" s="90" customFormat="1" ht="20" customHeight="1" x14ac:dyDescent="0.15">
      <c r="A50" s="201"/>
      <c r="B50" s="201"/>
      <c r="C50" s="212"/>
      <c r="D50" s="202"/>
      <c r="E50" s="59"/>
      <c r="F50" s="158" t="s">
        <v>24</v>
      </c>
      <c r="G50" s="159"/>
      <c r="H50" s="159" t="e">
        <f>+(H47+#REF!+#REF!)*1</f>
        <v>#REF!</v>
      </c>
      <c r="I50" s="159">
        <f>I47</f>
        <v>26090.046696000001</v>
      </c>
      <c r="J50" s="159">
        <f>J47</f>
        <v>23299.383954000001</v>
      </c>
      <c r="K50" s="159">
        <f>K47</f>
        <v>16909.673955999999</v>
      </c>
      <c r="L50" s="159">
        <f>L47</f>
        <v>14251.203707999999</v>
      </c>
      <c r="M50" s="160">
        <f>M47</f>
        <v>10698.454283999999</v>
      </c>
    </row>
    <row r="51" spans="1:13" s="88" customFormat="1" ht="20" customHeight="1" x14ac:dyDescent="0.2">
      <c r="A51" s="201"/>
      <c r="B51" s="201"/>
      <c r="C51" s="202"/>
      <c r="D51" s="202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s="88" customFormat="1" ht="20" customHeight="1" x14ac:dyDescent="0.2">
      <c r="A52" s="201"/>
      <c r="B52" s="201"/>
      <c r="C52" s="202"/>
      <c r="D52" s="202"/>
      <c r="E52" s="77"/>
      <c r="F52" s="168"/>
      <c r="G52" s="168"/>
      <c r="H52" s="168"/>
      <c r="I52" s="168"/>
      <c r="J52" s="168"/>
      <c r="K52" s="168"/>
      <c r="L52" s="168"/>
      <c r="M52" s="168"/>
    </row>
    <row r="53" spans="1:13" s="88" customFormat="1" ht="29" customHeight="1" x14ac:dyDescent="0.15">
      <c r="A53" s="201"/>
      <c r="B53" s="201"/>
      <c r="C53" s="202"/>
      <c r="D53" s="202"/>
      <c r="E53" s="77"/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s="88" customFormat="1" ht="20" hidden="1" customHeight="1" x14ac:dyDescent="0.15">
      <c r="A54" s="91"/>
      <c r="B54" s="91"/>
      <c r="C54" s="91"/>
      <c r="D54" s="91"/>
      <c r="E54" s="92"/>
      <c r="F54" s="213"/>
      <c r="G54" s="213"/>
      <c r="H54" s="213"/>
      <c r="I54" s="213"/>
      <c r="J54" s="213"/>
      <c r="K54" s="213"/>
      <c r="L54" s="213"/>
      <c r="M54" s="213"/>
    </row>
    <row r="55" spans="1:13" s="90" customFormat="1" ht="20" customHeight="1" x14ac:dyDescent="0.15">
      <c r="A55" s="201"/>
      <c r="B55" s="201"/>
      <c r="C55" s="202"/>
      <c r="D55" s="202"/>
      <c r="E55" s="59"/>
      <c r="F55" s="213"/>
      <c r="G55" s="213"/>
      <c r="H55" s="213"/>
      <c r="I55" s="213"/>
      <c r="J55" s="213"/>
      <c r="K55" s="213"/>
      <c r="L55" s="213"/>
      <c r="M55" s="213"/>
    </row>
    <row r="56" spans="1:13" s="90" customFormat="1" ht="20" customHeight="1" x14ac:dyDescent="0.15">
      <c r="A56" s="211"/>
      <c r="B56" s="211"/>
      <c r="C56" s="214"/>
      <c r="D56" s="214"/>
      <c r="E56" s="62"/>
      <c r="F56" s="86"/>
      <c r="G56" s="86"/>
      <c r="H56" s="86"/>
      <c r="I56" s="86"/>
      <c r="J56" s="86"/>
      <c r="K56" s="86"/>
      <c r="L56" s="86"/>
      <c r="M56" s="86"/>
    </row>
    <row r="57" spans="1:13" ht="20" customHeight="1" x14ac:dyDescent="0.15">
      <c r="A57" s="211"/>
      <c r="B57" s="211"/>
      <c r="C57" s="214"/>
      <c r="D57" s="214"/>
      <c r="E57" s="62"/>
      <c r="F57" s="86"/>
      <c r="G57" s="86"/>
      <c r="H57" s="86"/>
      <c r="I57" s="86"/>
      <c r="J57" s="86"/>
      <c r="K57" s="86"/>
      <c r="L57" s="86"/>
      <c r="M57" s="86"/>
    </row>
    <row r="58" spans="1:13" x14ac:dyDescent="0.15">
      <c r="A58" s="97"/>
      <c r="B58" s="97"/>
      <c r="C58" s="97"/>
      <c r="D58" s="97"/>
      <c r="F58" s="86"/>
      <c r="G58" s="86"/>
      <c r="H58" s="86"/>
      <c r="I58" s="86"/>
      <c r="J58" s="86"/>
      <c r="K58" s="86"/>
      <c r="L58" s="86"/>
      <c r="M58" s="86"/>
    </row>
    <row r="59" spans="1:13" x14ac:dyDescent="0.15">
      <c r="A59" s="97"/>
      <c r="B59" s="97"/>
      <c r="C59" s="97"/>
      <c r="D59" s="97"/>
    </row>
  </sheetData>
  <sheetProtection algorithmName="SHA-512" hashValue="kda6P/XqNjkBTHwk4BGYGQJhrC3jSgXNE6U3A/02LWXChUWeUUfuctFo8KT2t6DP7VQhddB0AePXp/s00/NWAg==" saltValue="9wwnZm2KyS0DAdLod8Emmw==" spinCount="100000" sheet="1" objects="1" scenarios="1"/>
  <mergeCells count="77">
    <mergeCell ref="A34:B35"/>
    <mergeCell ref="A33:B33"/>
    <mergeCell ref="A30:B30"/>
    <mergeCell ref="C25:D25"/>
    <mergeCell ref="A56:B57"/>
    <mergeCell ref="C56:D57"/>
    <mergeCell ref="C52:D52"/>
    <mergeCell ref="C50:D50"/>
    <mergeCell ref="A51:B51"/>
    <mergeCell ref="A52:B52"/>
    <mergeCell ref="A50:B50"/>
    <mergeCell ref="A53:B53"/>
    <mergeCell ref="A55:B55"/>
    <mergeCell ref="A36:B36"/>
    <mergeCell ref="A37:B37"/>
    <mergeCell ref="A38:B38"/>
    <mergeCell ref="A22:B22"/>
    <mergeCell ref="A23:B23"/>
    <mergeCell ref="A24:B24"/>
    <mergeCell ref="A31:B31"/>
    <mergeCell ref="A32:B32"/>
    <mergeCell ref="A26:B27"/>
    <mergeCell ref="A28:B28"/>
    <mergeCell ref="A29:B29"/>
    <mergeCell ref="A25:B25"/>
    <mergeCell ref="A39:B45"/>
    <mergeCell ref="A49:B49"/>
    <mergeCell ref="A46:B46"/>
    <mergeCell ref="A47:B47"/>
    <mergeCell ref="A48:B48"/>
    <mergeCell ref="F51:M51"/>
    <mergeCell ref="C53:D53"/>
    <mergeCell ref="C51:D51"/>
    <mergeCell ref="C55:D55"/>
    <mergeCell ref="C38:D38"/>
    <mergeCell ref="C44:D45"/>
    <mergeCell ref="C48:D48"/>
    <mergeCell ref="C49:D49"/>
    <mergeCell ref="C46:D46"/>
    <mergeCell ref="C47:D47"/>
    <mergeCell ref="F53:M55"/>
    <mergeCell ref="C39:D43"/>
    <mergeCell ref="F41:M41"/>
    <mergeCell ref="C27:D27"/>
    <mergeCell ref="C28:D28"/>
    <mergeCell ref="C24:D24"/>
    <mergeCell ref="C36:D36"/>
    <mergeCell ref="C17:D17"/>
    <mergeCell ref="C22:D22"/>
    <mergeCell ref="C23:D23"/>
    <mergeCell ref="C18:D19"/>
    <mergeCell ref="C33:D33"/>
    <mergeCell ref="C29:D29"/>
    <mergeCell ref="C26:D26"/>
    <mergeCell ref="C37:D37"/>
    <mergeCell ref="C35:D35"/>
    <mergeCell ref="C30:D30"/>
    <mergeCell ref="C31:D31"/>
    <mergeCell ref="C32:D32"/>
    <mergeCell ref="C34:D34"/>
    <mergeCell ref="F8:M10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A16:B16"/>
    <mergeCell ref="A17:B17"/>
    <mergeCell ref="F31:M31"/>
    <mergeCell ref="H12:M12"/>
    <mergeCell ref="H14:M14"/>
    <mergeCell ref="F18:G18"/>
    <mergeCell ref="F17:G17"/>
  </mergeCells>
  <phoneticPr fontId="5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5" fitToHeight="3" orientation="portrait" horizontalDpi="300" verticalDpi="300"/>
  <headerFooter alignWithMargins="0"/>
  <rowBreaks count="1" manualBreakCount="1">
    <brk id="74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M60"/>
  <sheetViews>
    <sheetView showGridLines="0" zoomScaleNormal="100" zoomScaleSheetLayoutView="50" workbookViewId="0">
      <selection activeCell="P15" sqref="P15"/>
    </sheetView>
  </sheetViews>
  <sheetFormatPr baseColWidth="10" defaultColWidth="8.83203125" defaultRowHeight="13" x14ac:dyDescent="0.15"/>
  <cols>
    <col min="1" max="1" width="35" style="85" customWidth="1"/>
    <col min="2" max="2" width="12.5" style="85" customWidth="1"/>
    <col min="3" max="3" width="22.6640625" style="85" customWidth="1"/>
    <col min="4" max="4" width="27.5" style="85" customWidth="1"/>
    <col min="5" max="5" width="1.5" style="93" customWidth="1"/>
    <col min="6" max="6" width="16.6640625" style="85" customWidth="1"/>
    <col min="7" max="7" width="20.1640625" style="85" customWidth="1"/>
    <col min="8" max="8" width="0.83203125" style="85" hidden="1" customWidth="1"/>
    <col min="9" max="13" width="16.6640625" style="85" customWidth="1"/>
    <col min="14" max="16384" width="8.83203125" style="85"/>
  </cols>
  <sheetData>
    <row r="1" spans="1:13" ht="18" customHeight="1" x14ac:dyDescent="0.15">
      <c r="A1" s="49"/>
      <c r="B1" s="50"/>
      <c r="C1" s="50"/>
      <c r="D1" s="50"/>
      <c r="E1" s="51"/>
      <c r="F1" s="50"/>
      <c r="G1" s="50"/>
      <c r="H1" s="50"/>
      <c r="I1" s="50"/>
      <c r="J1" s="50"/>
      <c r="K1" s="50"/>
      <c r="L1" s="50"/>
      <c r="M1" s="50"/>
    </row>
    <row r="2" spans="1:13" ht="18" customHeight="1" x14ac:dyDescent="0.15">
      <c r="A2" s="50"/>
      <c r="B2" s="50"/>
      <c r="C2" s="50"/>
      <c r="D2" s="50"/>
      <c r="E2" s="51"/>
      <c r="F2" s="50"/>
      <c r="G2" s="50"/>
      <c r="H2" s="50"/>
      <c r="I2" s="50"/>
      <c r="J2" s="50" t="s">
        <v>4</v>
      </c>
      <c r="K2" s="50" t="s">
        <v>4</v>
      </c>
      <c r="L2" s="50" t="s">
        <v>4</v>
      </c>
      <c r="M2" s="50"/>
    </row>
    <row r="3" spans="1:13" ht="18" customHeight="1" x14ac:dyDescent="0.15">
      <c r="A3" s="50"/>
      <c r="B3" s="50"/>
      <c r="C3" s="50"/>
      <c r="D3" s="50"/>
      <c r="E3" s="51"/>
      <c r="F3" s="50"/>
      <c r="G3" s="50"/>
      <c r="H3" s="50"/>
      <c r="I3" s="50"/>
      <c r="J3" s="50"/>
      <c r="K3" s="50"/>
      <c r="L3" s="50"/>
      <c r="M3" s="50"/>
    </row>
    <row r="4" spans="1:13" ht="18" customHeight="1" x14ac:dyDescent="0.15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</row>
    <row r="5" spans="1:13" ht="18" customHeight="1" x14ac:dyDescent="0.15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</row>
    <row r="6" spans="1:13" ht="18" customHeight="1" x14ac:dyDescent="0.2">
      <c r="A6" s="50"/>
      <c r="B6" s="50"/>
      <c r="C6" s="50"/>
      <c r="D6" s="50"/>
      <c r="E6" s="51"/>
      <c r="F6" s="50"/>
      <c r="G6" s="50"/>
      <c r="H6" s="50"/>
      <c r="I6" s="50"/>
      <c r="J6" s="53" t="s">
        <v>4</v>
      </c>
      <c r="K6" s="53" t="s">
        <v>4</v>
      </c>
      <c r="L6" s="53" t="s">
        <v>4</v>
      </c>
      <c r="M6" s="54" t="s">
        <v>4</v>
      </c>
    </row>
    <row r="7" spans="1:13" ht="18" customHeight="1" x14ac:dyDescent="0.15">
      <c r="A7" s="50"/>
      <c r="B7" s="50"/>
      <c r="C7" s="50"/>
      <c r="D7" s="50"/>
      <c r="E7" s="51"/>
      <c r="F7" s="216" t="s">
        <v>171</v>
      </c>
      <c r="G7" s="216"/>
      <c r="H7" s="216"/>
      <c r="I7" s="216"/>
      <c r="J7" s="216"/>
      <c r="K7" s="216"/>
      <c r="L7" s="216"/>
      <c r="M7" s="216"/>
    </row>
    <row r="8" spans="1:13" ht="18" customHeight="1" x14ac:dyDescent="0.15">
      <c r="A8" s="50"/>
      <c r="B8" s="50"/>
      <c r="C8" s="50"/>
      <c r="D8" s="50"/>
      <c r="E8" s="51"/>
      <c r="F8" s="216"/>
      <c r="G8" s="216"/>
      <c r="H8" s="216"/>
      <c r="I8" s="216"/>
      <c r="J8" s="216"/>
      <c r="K8" s="216"/>
      <c r="L8" s="216"/>
      <c r="M8" s="216"/>
    </row>
    <row r="9" spans="1:13" ht="18" customHeight="1" x14ac:dyDescent="0.15">
      <c r="A9" s="50"/>
      <c r="B9" s="50"/>
      <c r="C9" s="50"/>
      <c r="D9" s="50"/>
      <c r="E9" s="51"/>
      <c r="F9" s="216"/>
      <c r="G9" s="216"/>
      <c r="H9" s="216"/>
      <c r="I9" s="216"/>
      <c r="J9" s="216"/>
      <c r="K9" s="216"/>
      <c r="L9" s="216"/>
      <c r="M9" s="216"/>
    </row>
    <row r="10" spans="1:13" ht="23" x14ac:dyDescent="0.25">
      <c r="A10" s="55"/>
      <c r="B10" s="55"/>
      <c r="D10" s="55"/>
      <c r="E10" s="55"/>
    </row>
    <row r="11" spans="1:13" ht="20" customHeight="1" x14ac:dyDescent="0.25">
      <c r="A11" s="207" t="s">
        <v>119</v>
      </c>
      <c r="B11" s="207"/>
      <c r="C11" s="207"/>
      <c r="D11" s="207"/>
      <c r="E11" s="58"/>
      <c r="F11" s="56"/>
      <c r="G11" s="132" t="s">
        <v>175</v>
      </c>
      <c r="H11" s="203" t="str">
        <f>+'INGRESO DE DATOS'!$D$14</f>
        <v>NOMBRE Y APELLIDO</v>
      </c>
      <c r="I11" s="203"/>
      <c r="J11" s="203"/>
      <c r="K11" s="203"/>
      <c r="L11" s="203"/>
      <c r="M11" s="203"/>
    </row>
    <row r="12" spans="1:13" ht="11.25" customHeight="1" x14ac:dyDescent="0.15">
      <c r="A12" s="201"/>
      <c r="B12" s="201"/>
      <c r="C12" s="227"/>
      <c r="D12" s="202"/>
      <c r="E12" s="59"/>
      <c r="F12" s="50"/>
      <c r="G12" s="50"/>
      <c r="H12" s="50"/>
      <c r="I12" s="50"/>
      <c r="J12" s="50"/>
      <c r="K12" s="50"/>
      <c r="L12" s="50"/>
      <c r="M12" s="50"/>
    </row>
    <row r="13" spans="1:13" ht="20" customHeight="1" x14ac:dyDescent="0.25">
      <c r="A13" s="201"/>
      <c r="B13" s="201"/>
      <c r="C13" s="202"/>
      <c r="D13" s="202"/>
      <c r="E13" s="59"/>
      <c r="F13" s="56"/>
      <c r="G13" s="132" t="s">
        <v>176</v>
      </c>
      <c r="H13" s="203" t="str">
        <f>+'INGRESO DE DATOS'!$D$24</f>
        <v>AGENCIA</v>
      </c>
      <c r="I13" s="203"/>
      <c r="J13" s="203"/>
      <c r="K13" s="203"/>
      <c r="L13" s="203"/>
      <c r="M13" s="203"/>
    </row>
    <row r="14" spans="1:13" ht="11.25" customHeight="1" x14ac:dyDescent="0.25">
      <c r="A14" s="201"/>
      <c r="B14" s="201"/>
      <c r="C14" s="202"/>
      <c r="D14" s="202"/>
      <c r="E14" s="59"/>
      <c r="F14" s="56"/>
      <c r="G14" s="56"/>
      <c r="H14" s="50"/>
      <c r="I14" s="50"/>
      <c r="J14" s="50"/>
      <c r="K14" s="50"/>
      <c r="L14" s="50"/>
      <c r="M14" s="50"/>
    </row>
    <row r="15" spans="1:13" ht="20" customHeight="1" x14ac:dyDescent="0.2">
      <c r="A15" s="201"/>
      <c r="B15" s="201"/>
      <c r="C15" s="202"/>
      <c r="D15" s="202"/>
      <c r="E15" s="59"/>
      <c r="F15" s="50"/>
      <c r="G15" s="50"/>
      <c r="H15" s="50"/>
      <c r="I15" s="132" t="s">
        <v>177</v>
      </c>
      <c r="J15" s="134">
        <f>+'INGRESO DE DATOS'!$G$16</f>
        <v>2</v>
      </c>
      <c r="K15" s="50"/>
      <c r="L15" s="132" t="s">
        <v>179</v>
      </c>
      <c r="M15" s="134">
        <f>+'INGRESO DE DATOS'!$G$18</f>
        <v>65</v>
      </c>
    </row>
    <row r="16" spans="1:13" s="86" customFormat="1" ht="11.25" customHeight="1" x14ac:dyDescent="0.15">
      <c r="A16" s="201"/>
      <c r="B16" s="201"/>
      <c r="C16" s="202"/>
      <c r="D16" s="202"/>
      <c r="E16" s="59"/>
      <c r="F16" s="206"/>
      <c r="G16" s="206"/>
      <c r="H16" s="60"/>
      <c r="I16" s="60"/>
      <c r="J16" s="60"/>
      <c r="K16" s="60"/>
      <c r="L16" s="60"/>
      <c r="M16" s="60"/>
    </row>
    <row r="17" spans="1:13" s="86" customFormat="1" ht="20" customHeight="1" x14ac:dyDescent="0.2">
      <c r="A17" s="201"/>
      <c r="B17" s="201"/>
      <c r="C17" s="214"/>
      <c r="D17" s="214"/>
      <c r="E17" s="62"/>
      <c r="F17" s="218"/>
      <c r="G17" s="219"/>
      <c r="H17" s="60"/>
      <c r="I17" s="132" t="s">
        <v>178</v>
      </c>
      <c r="J17" s="134">
        <f>+'INGRESO DE DATOS'!$J$16</f>
        <v>3</v>
      </c>
      <c r="K17" s="60"/>
      <c r="L17" s="132" t="s">
        <v>180</v>
      </c>
      <c r="M17" s="134">
        <f>+'INGRESO DE DATOS'!$J$18</f>
        <v>71</v>
      </c>
    </row>
    <row r="18" spans="1:13" s="65" customFormat="1" ht="11.25" customHeight="1" x14ac:dyDescent="0.15">
      <c r="A18" s="201"/>
      <c r="B18" s="201"/>
      <c r="C18" s="214"/>
      <c r="D18" s="214"/>
      <c r="E18" s="62"/>
      <c r="F18" s="60"/>
      <c r="G18" s="63"/>
      <c r="H18" s="64"/>
      <c r="I18" s="60"/>
      <c r="J18" s="60" t="s">
        <v>4</v>
      </c>
      <c r="K18" s="60" t="s">
        <v>4</v>
      </c>
      <c r="L18" s="60" t="s">
        <v>4</v>
      </c>
      <c r="M18" s="60"/>
    </row>
    <row r="19" spans="1:13" s="65" customFormat="1" ht="20" customHeight="1" x14ac:dyDescent="0.2">
      <c r="A19" s="110"/>
      <c r="B19" s="110"/>
      <c r="C19" s="113"/>
      <c r="D19" s="113"/>
      <c r="E19" s="113"/>
      <c r="F19" s="60"/>
      <c r="G19" s="63"/>
      <c r="H19" s="64"/>
      <c r="I19" s="132" t="s">
        <v>182</v>
      </c>
      <c r="J19" s="133">
        <f ca="1">+TODAY()</f>
        <v>44538</v>
      </c>
      <c r="K19" s="60"/>
      <c r="L19" s="60"/>
      <c r="M19" s="60"/>
    </row>
    <row r="20" spans="1:13" s="65" customFormat="1" ht="11.25" customHeight="1" x14ac:dyDescent="0.15">
      <c r="A20" s="110"/>
      <c r="B20" s="110"/>
      <c r="C20" s="113"/>
      <c r="D20" s="113"/>
      <c r="E20" s="113"/>
      <c r="F20" s="60"/>
      <c r="G20" s="63"/>
      <c r="H20" s="64"/>
      <c r="I20" s="60"/>
      <c r="J20" s="60"/>
      <c r="K20" s="60"/>
      <c r="L20" s="60"/>
      <c r="M20" s="60"/>
    </row>
    <row r="21" spans="1:13" s="65" customFormat="1" ht="20" customHeight="1" x14ac:dyDescent="0.15">
      <c r="A21" s="201"/>
      <c r="B21" s="201"/>
      <c r="C21" s="202"/>
      <c r="D21" s="202"/>
      <c r="E21" s="59"/>
      <c r="F21" s="60"/>
      <c r="G21" s="60"/>
      <c r="H21" s="60"/>
      <c r="I21" s="66" t="b">
        <v>1</v>
      </c>
      <c r="J21" s="60"/>
      <c r="K21" s="68" t="s">
        <v>97</v>
      </c>
      <c r="L21" s="60"/>
      <c r="M21" s="60"/>
    </row>
    <row r="22" spans="1:13" s="65" customFormat="1" ht="11.25" customHeight="1" x14ac:dyDescent="0.15">
      <c r="A22" s="201"/>
      <c r="B22" s="201"/>
      <c r="C22" s="202"/>
      <c r="D22" s="202"/>
      <c r="E22" s="59"/>
      <c r="F22" s="60"/>
      <c r="G22" s="60"/>
      <c r="H22" s="60"/>
      <c r="I22" s="95"/>
      <c r="J22" s="60"/>
      <c r="K22" s="68"/>
      <c r="L22" s="60"/>
      <c r="M22" s="69"/>
    </row>
    <row r="23" spans="1:13" s="71" customFormat="1" ht="20" customHeight="1" x14ac:dyDescent="0.15">
      <c r="A23" s="201"/>
      <c r="B23" s="201"/>
      <c r="C23" s="202"/>
      <c r="D23" s="202"/>
      <c r="E23" s="59"/>
      <c r="F23" s="50"/>
      <c r="G23" s="50"/>
      <c r="H23" s="50"/>
      <c r="I23" s="66" t="b">
        <v>1</v>
      </c>
      <c r="J23" s="50"/>
      <c r="K23" s="70" t="s">
        <v>98</v>
      </c>
      <c r="L23" s="50"/>
      <c r="M23" s="50"/>
    </row>
    <row r="24" spans="1:13" s="71" customFormat="1" ht="20" customHeight="1" x14ac:dyDescent="0.15">
      <c r="A24" s="201"/>
      <c r="B24" s="201"/>
      <c r="C24" s="202"/>
      <c r="D24" s="202"/>
      <c r="E24" s="59"/>
      <c r="F24" s="50"/>
      <c r="G24" s="50"/>
      <c r="H24" s="50"/>
      <c r="I24" s="50"/>
      <c r="J24" s="69"/>
      <c r="K24" s="70"/>
      <c r="L24" s="50"/>
      <c r="M24" s="50"/>
    </row>
    <row r="25" spans="1:13" s="71" customFormat="1" ht="20" hidden="1" customHeight="1" x14ac:dyDescent="0.15">
      <c r="A25" s="201"/>
      <c r="B25" s="201"/>
      <c r="C25" s="202"/>
      <c r="D25" s="202"/>
      <c r="E25" s="59"/>
      <c r="F25" s="50"/>
      <c r="G25" s="72" t="s">
        <v>4</v>
      </c>
      <c r="H25" s="50"/>
      <c r="I25" s="50"/>
      <c r="J25" s="50"/>
      <c r="K25" s="50"/>
      <c r="L25" s="50"/>
      <c r="M25" s="50"/>
    </row>
    <row r="26" spans="1:13" s="87" customFormat="1" ht="20" customHeight="1" x14ac:dyDescent="0.2">
      <c r="A26" s="201"/>
      <c r="B26" s="201"/>
      <c r="C26" s="202"/>
      <c r="D26" s="202"/>
      <c r="E26" s="59"/>
      <c r="F26" s="135" t="s">
        <v>105</v>
      </c>
      <c r="G26" s="136"/>
      <c r="H26" s="136" t="s">
        <v>99</v>
      </c>
      <c r="I26" s="136" t="s">
        <v>100</v>
      </c>
      <c r="J26" s="136" t="s">
        <v>101</v>
      </c>
      <c r="K26" s="136" t="s">
        <v>102</v>
      </c>
      <c r="L26" s="136" t="s">
        <v>103</v>
      </c>
      <c r="M26" s="136" t="s">
        <v>104</v>
      </c>
    </row>
    <row r="27" spans="1:13" s="88" customFormat="1" ht="20" customHeight="1" x14ac:dyDescent="0.15">
      <c r="A27" s="201"/>
      <c r="B27" s="201"/>
      <c r="C27" s="202"/>
      <c r="D27" s="202"/>
      <c r="E27" s="59"/>
      <c r="F27" s="143" t="s">
        <v>159</v>
      </c>
      <c r="G27" s="144"/>
      <c r="H27" s="144">
        <v>0</v>
      </c>
      <c r="I27" s="144">
        <v>1000</v>
      </c>
      <c r="J27" s="144">
        <v>2000</v>
      </c>
      <c r="K27" s="144">
        <v>5000</v>
      </c>
      <c r="L27" s="144">
        <v>10000</v>
      </c>
      <c r="M27" s="145">
        <v>20000</v>
      </c>
    </row>
    <row r="28" spans="1:13" s="88" customFormat="1" ht="20" customHeight="1" x14ac:dyDescent="0.15">
      <c r="A28" s="201"/>
      <c r="B28" s="201"/>
      <c r="C28" s="202"/>
      <c r="D28" s="202"/>
      <c r="E28" s="59"/>
      <c r="F28" s="146" t="s">
        <v>160</v>
      </c>
      <c r="G28" s="147"/>
      <c r="H28" s="147">
        <v>1000</v>
      </c>
      <c r="I28" s="147">
        <v>2000</v>
      </c>
      <c r="J28" s="147">
        <v>3000</v>
      </c>
      <c r="K28" s="147">
        <v>5000</v>
      </c>
      <c r="L28" s="147">
        <v>10000</v>
      </c>
      <c r="M28" s="148">
        <v>20000</v>
      </c>
    </row>
    <row r="29" spans="1:13" s="88" customFormat="1" ht="20" customHeight="1" x14ac:dyDescent="0.15">
      <c r="A29" s="201"/>
      <c r="B29" s="201"/>
      <c r="C29" s="202"/>
      <c r="D29" s="202"/>
      <c r="E29" s="59"/>
      <c r="F29" s="89"/>
      <c r="G29" s="89"/>
      <c r="H29" s="89"/>
      <c r="I29" s="89"/>
      <c r="J29" s="89"/>
      <c r="K29" s="89"/>
      <c r="L29" s="89"/>
      <c r="M29" s="89"/>
    </row>
    <row r="30" spans="1:13" s="88" customFormat="1" ht="20" customHeight="1" x14ac:dyDescent="0.15">
      <c r="A30" s="201"/>
      <c r="B30" s="201"/>
      <c r="C30" s="202"/>
      <c r="D30" s="202"/>
      <c r="E30" s="59"/>
      <c r="F30" s="80"/>
      <c r="G30" s="80"/>
      <c r="H30" s="80"/>
      <c r="I30" s="80"/>
      <c r="J30" s="80"/>
      <c r="K30" s="80"/>
      <c r="L30" s="80"/>
      <c r="M30" s="80"/>
    </row>
    <row r="31" spans="1:13" s="90" customFormat="1" ht="20" customHeight="1" x14ac:dyDescent="0.15">
      <c r="A31" s="201"/>
      <c r="B31" s="201"/>
      <c r="C31" s="202"/>
      <c r="D31" s="202"/>
      <c r="E31" s="59"/>
      <c r="F31" s="217" t="s">
        <v>26</v>
      </c>
      <c r="G31" s="217"/>
      <c r="H31" s="217"/>
      <c r="I31" s="217"/>
      <c r="J31" s="217"/>
      <c r="K31" s="217"/>
      <c r="L31" s="217"/>
      <c r="M31" s="217"/>
    </row>
    <row r="32" spans="1:13" s="88" customFormat="1" ht="20" customHeight="1" x14ac:dyDescent="0.15">
      <c r="A32" s="201"/>
      <c r="B32" s="201"/>
      <c r="C32" s="202"/>
      <c r="D32" s="202"/>
      <c r="E32" s="59"/>
      <c r="F32" s="149" t="s">
        <v>15</v>
      </c>
      <c r="G32" s="150"/>
      <c r="H32" s="150">
        <f>VLOOKUP($M$15,Tablas!$A$475:$H$498,3,TRUE)</f>
        <v>15799</v>
      </c>
      <c r="I32" s="150">
        <f>(VLOOKUP($M$15,Tablas!$A$475:$H$498,4,TRUE))*1.1494</f>
        <v>14629.563200000001</v>
      </c>
      <c r="J32" s="150">
        <f>(VLOOKUP($M$15,Tablas!$A$475:$H$498,5,TRUE))*1.1494</f>
        <v>13411.199199999999</v>
      </c>
      <c r="K32" s="150">
        <f>(VLOOKUP($M$15,Tablas!$A$475:$H$498,6,TRUE))*1.1494</f>
        <v>9676.7986000000001</v>
      </c>
      <c r="L32" s="150">
        <f>(VLOOKUP($M$15,Tablas!$A$475:$H$498,7,TRUE))*1.1494</f>
        <v>8138.9013999999997</v>
      </c>
      <c r="M32" s="151">
        <f>(VLOOKUP($M$15,Tablas!$A$475:$H$498,8,TRUE))*1.1494</f>
        <v>6091.82</v>
      </c>
    </row>
    <row r="33" spans="1:13" s="88" customFormat="1" ht="20" customHeight="1" x14ac:dyDescent="0.15">
      <c r="A33" s="201"/>
      <c r="B33" s="201"/>
      <c r="C33" s="212"/>
      <c r="D33" s="212"/>
      <c r="E33" s="76"/>
      <c r="F33" s="152" t="s">
        <v>16</v>
      </c>
      <c r="G33" s="81"/>
      <c r="H33" s="81">
        <f>IF($J$15=1,0,(VLOOKUP($M$17,Tablas!$A$475:$H$498,3,TRUE)))</f>
        <v>22975</v>
      </c>
      <c r="I33" s="81">
        <f>(IF($J$15=1,0,(VLOOKUP($M$17,Tablas!$A$475:$H$498,4,TRUE))))*1.1494</f>
        <v>21102.984</v>
      </c>
      <c r="J33" s="81">
        <f>(IF($J$15=1,0,(VLOOKUP($M$17,Tablas!$A$475:$H$498,5,TRUE))))*1.1494</f>
        <v>19884.62</v>
      </c>
      <c r="K33" s="81">
        <f>(IF($J$15=1,0,(VLOOKUP($M$17,Tablas!$A$475:$H$498,6,TRUE))))*1.1494</f>
        <v>14158.3092</v>
      </c>
      <c r="L33" s="81">
        <f>(IF($J$15=1,0,(VLOOKUP($M$17,Tablas!$A$475:$H$498,7,TRUE))))*1.1494</f>
        <v>11885.945400000001</v>
      </c>
      <c r="M33" s="153">
        <f>(IF($J$15=1,0,(VLOOKUP($M$17,Tablas!$A$475:$H$498,8,TRUE))))*1.1494</f>
        <v>8831.989599999999</v>
      </c>
    </row>
    <row r="34" spans="1:13" s="88" customFormat="1" ht="20" customHeight="1" x14ac:dyDescent="0.15">
      <c r="A34" s="201"/>
      <c r="B34" s="201"/>
      <c r="C34" s="202"/>
      <c r="D34" s="202"/>
      <c r="E34" s="59"/>
      <c r="F34" s="154" t="s">
        <v>17</v>
      </c>
      <c r="G34" s="82"/>
      <c r="H34" s="82">
        <f>IF($J$17=0,0,(VLOOKUP($J$17,Tablas!$A$499:$H$501,3,TRUE)))</f>
        <v>4513</v>
      </c>
      <c r="I34" s="82">
        <f>(IF($J$17=0,0,(VLOOKUP($J$17,Tablas!$A$499:$H$501,4,TRUE))))*1.1494</f>
        <v>4812.5378000000001</v>
      </c>
      <c r="J34" s="82">
        <f>(IF($J$17=0,0,(VLOOKUP($J$17,Tablas!$A$499:$H$501,5,TRUE))))*1.1494</f>
        <v>2499.9450000000002</v>
      </c>
      <c r="K34" s="82">
        <f>(IF($J$17=0,0,(VLOOKUP($J$17,Tablas!$A$499:$H$501,6,TRUE))))*1.1494</f>
        <v>2260.8697999999999</v>
      </c>
      <c r="L34" s="82">
        <f>(IF($J$17=0,0,(VLOOKUP($J$17,Tablas!$A$499:$H$501,7,TRUE))))*1.1494</f>
        <v>1894.2112</v>
      </c>
      <c r="M34" s="155">
        <f>(IF($J$17=0,0,(VLOOKUP($J$17,Tablas!$A$499:$H$501,8,TRUE))))*1.1494</f>
        <v>1406.8656000000001</v>
      </c>
    </row>
    <row r="35" spans="1:13" s="88" customFormat="1" ht="20" customHeight="1" x14ac:dyDescent="0.15">
      <c r="A35" s="201"/>
      <c r="B35" s="201"/>
      <c r="C35" s="202"/>
      <c r="D35" s="202"/>
      <c r="E35" s="59"/>
      <c r="F35" s="152" t="s">
        <v>20</v>
      </c>
      <c r="G35" s="81"/>
      <c r="H35" s="81">
        <f>+IF($I$21=FALSE,0,Tablas!C$502)</f>
        <v>258.61500000000001</v>
      </c>
      <c r="I35" s="81">
        <f>+IF($I$21=FALSE,0,Tablas!D$502)</f>
        <v>258.61500000000001</v>
      </c>
      <c r="J35" s="81">
        <f>+IF($I$21=FALSE,0,Tablas!E$502)</f>
        <v>258.61500000000001</v>
      </c>
      <c r="K35" s="81">
        <f>+IF($I$21=FALSE,0,Tablas!F$502)</f>
        <v>258.61500000000001</v>
      </c>
      <c r="L35" s="81">
        <f>+IF($I$21=FALSE,0,Tablas!G$502)</f>
        <v>258.61500000000001</v>
      </c>
      <c r="M35" s="153">
        <f>+IF($I$21=FALSE,0,Tablas!H$502)</f>
        <v>258.61500000000001</v>
      </c>
    </row>
    <row r="36" spans="1:13" s="88" customFormat="1" ht="20" customHeight="1" x14ac:dyDescent="0.15">
      <c r="A36" s="201"/>
      <c r="B36" s="201"/>
      <c r="C36" s="202"/>
      <c r="D36" s="202"/>
      <c r="E36" s="59"/>
      <c r="F36" s="152" t="s">
        <v>22</v>
      </c>
      <c r="G36" s="81"/>
      <c r="H36" s="81">
        <f>IF($I$23=FALSE,0,Tablas!C$503)</f>
        <v>344.82</v>
      </c>
      <c r="I36" s="81">
        <f>IF($I$23=FALSE,0,Tablas!D$503)</f>
        <v>344.82</v>
      </c>
      <c r="J36" s="81">
        <f>IF($I$23=FALSE,0,Tablas!E$503)</f>
        <v>344.82</v>
      </c>
      <c r="K36" s="81">
        <f>IF($I$23=FALSE,0,Tablas!F$503)</f>
        <v>344.82</v>
      </c>
      <c r="L36" s="81">
        <f>IF($I$23=FALSE,0,Tablas!G$503)</f>
        <v>344.82</v>
      </c>
      <c r="M36" s="153">
        <f>IF($I$23=FALSE,0,Tablas!H$503)</f>
        <v>344.82</v>
      </c>
    </row>
    <row r="37" spans="1:13" s="90" customFormat="1" ht="20" customHeight="1" x14ac:dyDescent="0.15">
      <c r="A37" s="201"/>
      <c r="B37" s="201"/>
      <c r="C37" s="227"/>
      <c r="D37" s="202"/>
      <c r="E37" s="59"/>
      <c r="F37" s="156" t="s">
        <v>19</v>
      </c>
      <c r="G37" s="138"/>
      <c r="H37" s="138">
        <f>SUM(H32:H36)</f>
        <v>43890.434999999998</v>
      </c>
      <c r="I37" s="138">
        <f>(SUM(I32:I36))</f>
        <v>41148.519999999997</v>
      </c>
      <c r="J37" s="138">
        <f>(SUM(J32:J36))</f>
        <v>36399.199199999995</v>
      </c>
      <c r="K37" s="138">
        <f>(SUM(K32:K36))</f>
        <v>26699.4126</v>
      </c>
      <c r="L37" s="138">
        <f>(SUM(L32:L36))</f>
        <v>22522.493000000002</v>
      </c>
      <c r="M37" s="157">
        <f>(SUM(M32:M36))</f>
        <v>16934.110199999999</v>
      </c>
    </row>
    <row r="38" spans="1:13" s="88" customFormat="1" ht="20" customHeight="1" x14ac:dyDescent="0.15">
      <c r="A38" s="201"/>
      <c r="B38" s="201"/>
      <c r="C38" s="227"/>
      <c r="D38" s="202"/>
      <c r="E38" s="59"/>
      <c r="F38" s="152" t="s">
        <v>21</v>
      </c>
      <c r="G38" s="81"/>
      <c r="H38" s="81">
        <v>75</v>
      </c>
      <c r="I38" s="81">
        <v>86</v>
      </c>
      <c r="J38" s="81">
        <v>86</v>
      </c>
      <c r="K38" s="81">
        <v>86</v>
      </c>
      <c r="L38" s="81">
        <v>86</v>
      </c>
      <c r="M38" s="153">
        <v>86</v>
      </c>
    </row>
    <row r="39" spans="1:13" s="88" customFormat="1" ht="20" customHeight="1" x14ac:dyDescent="0.15">
      <c r="A39" s="201"/>
      <c r="B39" s="201"/>
      <c r="C39" s="222"/>
      <c r="D39" s="222"/>
      <c r="E39" s="77"/>
      <c r="F39" s="158" t="s">
        <v>18</v>
      </c>
      <c r="G39" s="159"/>
      <c r="H39" s="159">
        <f t="shared" ref="H39:M39" si="0">SUM(H37:H38)</f>
        <v>43965.434999999998</v>
      </c>
      <c r="I39" s="159">
        <f t="shared" si="0"/>
        <v>41234.519999999997</v>
      </c>
      <c r="J39" s="159">
        <f t="shared" si="0"/>
        <v>36485.199199999995</v>
      </c>
      <c r="K39" s="159">
        <f t="shared" si="0"/>
        <v>26785.4126</v>
      </c>
      <c r="L39" s="159">
        <f t="shared" si="0"/>
        <v>22608.493000000002</v>
      </c>
      <c r="M39" s="160">
        <f t="shared" si="0"/>
        <v>17020.110199999999</v>
      </c>
    </row>
    <row r="40" spans="1:13" s="88" customFormat="1" ht="20" customHeight="1" x14ac:dyDescent="0.15">
      <c r="A40" s="201"/>
      <c r="B40" s="201"/>
      <c r="C40" s="222"/>
      <c r="D40" s="222"/>
      <c r="E40" s="77"/>
      <c r="F40" s="80"/>
      <c r="G40" s="80"/>
      <c r="H40" s="80"/>
      <c r="I40" s="80"/>
      <c r="J40" s="80"/>
      <c r="K40" s="80"/>
      <c r="L40" s="80"/>
      <c r="M40" s="80"/>
    </row>
    <row r="41" spans="1:13" s="88" customFormat="1" ht="17.25" customHeight="1" x14ac:dyDescent="0.15">
      <c r="A41" s="201"/>
      <c r="B41" s="201"/>
      <c r="C41" s="222"/>
      <c r="D41" s="222"/>
      <c r="E41" s="78"/>
      <c r="F41" s="221" t="s">
        <v>25</v>
      </c>
      <c r="G41" s="221"/>
      <c r="H41" s="221"/>
      <c r="I41" s="221"/>
      <c r="J41" s="221"/>
      <c r="K41" s="221"/>
      <c r="L41" s="221"/>
      <c r="M41" s="221"/>
    </row>
    <row r="42" spans="1:13" s="90" customFormat="1" ht="20" customHeight="1" x14ac:dyDescent="0.15">
      <c r="A42" s="201"/>
      <c r="B42" s="201"/>
      <c r="C42" s="222"/>
      <c r="D42" s="222"/>
      <c r="E42" s="78"/>
      <c r="F42" s="161" t="s">
        <v>15</v>
      </c>
      <c r="G42" s="162"/>
      <c r="H42" s="162">
        <f>VLOOKUP($M$15,Tablas!$A$508:$H$531,3,TRUE)</f>
        <v>8373.4700000000012</v>
      </c>
      <c r="I42" s="162">
        <f>(VLOOKUP($M$15,Tablas!$A$508:$H$531,4,TRUE))*1.1494</f>
        <v>7753.6684960000002</v>
      </c>
      <c r="J42" s="162">
        <f>(VLOOKUP($M$15,Tablas!$A$508:$H$531,5,TRUE))*1.1494</f>
        <v>7107.9355759999999</v>
      </c>
      <c r="K42" s="162">
        <f>(VLOOKUP($M$15,Tablas!$A$508:$H$531,6,TRUE))*1.1494</f>
        <v>5128.7032580000005</v>
      </c>
      <c r="L42" s="162">
        <f>(VLOOKUP($M$15,Tablas!$A$508:$H$531,7,TRUE))*1.1494</f>
        <v>4313.6177420000004</v>
      </c>
      <c r="M42" s="163">
        <f>(VLOOKUP($M$15,Tablas!$A$508:$H$531,8,TRUE))*1.1494</f>
        <v>3228.6646000000001</v>
      </c>
    </row>
    <row r="43" spans="1:13" s="88" customFormat="1" ht="20" customHeight="1" x14ac:dyDescent="0.15">
      <c r="A43" s="201"/>
      <c r="B43" s="201"/>
      <c r="C43" s="222"/>
      <c r="D43" s="222"/>
      <c r="E43" s="78"/>
      <c r="F43" s="152" t="s">
        <v>16</v>
      </c>
      <c r="G43" s="81"/>
      <c r="H43" s="81">
        <f>IF($J$15=1,0,(VLOOKUP($M$17,Tablas!$A$508:$H$531,3,TRUE)))</f>
        <v>12176.75</v>
      </c>
      <c r="I43" s="81">
        <f>(IF($J$15=1,0,(VLOOKUP($M$17,Tablas!$A$508:$H$531,4,TRUE))))*1.1494</f>
        <v>11184.581520000002</v>
      </c>
      <c r="J43" s="81">
        <f>(IF($J$15=1,0,(VLOOKUP($M$17,Tablas!$A$508:$H$531,5,TRUE))))*1.1494</f>
        <v>10538.848599999999</v>
      </c>
      <c r="K43" s="81">
        <f>(IF($J$15=1,0,(VLOOKUP($M$17,Tablas!$A$508:$H$531,6,TRUE))))*1.1494</f>
        <v>7503.9038759999994</v>
      </c>
      <c r="L43" s="81">
        <f>(IF($J$15=1,0,(VLOOKUP($M$17,Tablas!$A$508:$H$531,7,TRUE))))*1.1494</f>
        <v>6299.5510620000005</v>
      </c>
      <c r="M43" s="153">
        <f>(IF($J$15=1,0,(VLOOKUP($M$17,Tablas!$A$508:$H$531,8,TRUE))))*1.1494</f>
        <v>4680.9544880000003</v>
      </c>
    </row>
    <row r="44" spans="1:13" s="90" customFormat="1" ht="20" customHeight="1" x14ac:dyDescent="0.15">
      <c r="A44" s="201"/>
      <c r="B44" s="201"/>
      <c r="C44" s="214"/>
      <c r="D44" s="214"/>
      <c r="E44" s="78"/>
      <c r="F44" s="152" t="s">
        <v>17</v>
      </c>
      <c r="G44" s="81"/>
      <c r="H44" s="81">
        <f>IF($J$17=0,0,(VLOOKUP($J$17,Tablas!$A$532:$H$534,3,TRUE)))</f>
        <v>2391.8900000000003</v>
      </c>
      <c r="I44" s="81">
        <f>(IF($J$17=0,0,(VLOOKUP($J$17,Tablas!$A$532:$H$534,4,TRUE))))*1.1494</f>
        <v>2550.6450340000001</v>
      </c>
      <c r="J44" s="81">
        <f>(IF($J$17=0,0,(VLOOKUP($J$17,Tablas!$A$532:$H$534,5,TRUE))))*1.1494</f>
        <v>1324.9708499999999</v>
      </c>
      <c r="K44" s="81">
        <f>(IF($J$17=0,0,(VLOOKUP($J$17,Tablas!$A$532:$H$534,6,TRUE))))*1.1494</f>
        <v>1198.260994</v>
      </c>
      <c r="L44" s="81">
        <f>(IF($J$17=0,0,(VLOOKUP($J$17,Tablas!$A$532:$H$534,7,TRUE))))*1.1494</f>
        <v>1003.9319360000001</v>
      </c>
      <c r="M44" s="153">
        <f>(IF($J$17=0,0,(VLOOKUP($J$17,Tablas!$A$532:$H$534,8,TRUE))))*1.1494</f>
        <v>745.63876800000003</v>
      </c>
    </row>
    <row r="45" spans="1:13" s="88" customFormat="1" ht="20" customHeight="1" x14ac:dyDescent="0.15">
      <c r="A45" s="201"/>
      <c r="B45" s="201"/>
      <c r="C45" s="214"/>
      <c r="D45" s="214"/>
      <c r="E45" s="59"/>
      <c r="F45" s="152" t="s">
        <v>20</v>
      </c>
      <c r="G45" s="81"/>
      <c r="H45" s="81">
        <f>+IF($I$21=FALSE,0,Tablas!C$535)</f>
        <v>137.06595000000002</v>
      </c>
      <c r="I45" s="81">
        <f>+IF($I$21=FALSE,0,Tablas!D$535)</f>
        <v>137.06595000000002</v>
      </c>
      <c r="J45" s="81">
        <f>+IF($I$21=FALSE,0,Tablas!E$535)</f>
        <v>137.06595000000002</v>
      </c>
      <c r="K45" s="81">
        <f>+IF($I$21=FALSE,0,Tablas!F$535)</f>
        <v>137.06595000000002</v>
      </c>
      <c r="L45" s="81">
        <f>+IF($I$21=FALSE,0,Tablas!G$535)</f>
        <v>137.06595000000002</v>
      </c>
      <c r="M45" s="153">
        <f>+IF($I$21=FALSE,0,Tablas!H$535)</f>
        <v>137.06595000000002</v>
      </c>
    </row>
    <row r="46" spans="1:13" s="88" customFormat="1" ht="20" customHeight="1" x14ac:dyDescent="0.15">
      <c r="A46" s="201"/>
      <c r="B46" s="201"/>
      <c r="C46" s="202"/>
      <c r="D46" s="202"/>
      <c r="E46" s="59"/>
      <c r="F46" s="152" t="s">
        <v>22</v>
      </c>
      <c r="G46" s="81"/>
      <c r="H46" s="81">
        <f>IF($I$23=FALSE,0,Tablas!C$536)</f>
        <v>182.75460000000001</v>
      </c>
      <c r="I46" s="81">
        <f>IF($I$23=FALSE,0,Tablas!D$536)</f>
        <v>182.75460000000001</v>
      </c>
      <c r="J46" s="81">
        <f>IF($I$23=FALSE,0,Tablas!E$536)</f>
        <v>182.75460000000001</v>
      </c>
      <c r="K46" s="81">
        <f>IF($I$23=FALSE,0,Tablas!F$536)</f>
        <v>182.75460000000001</v>
      </c>
      <c r="L46" s="81">
        <f>IF($I$23=FALSE,0,Tablas!G$536)</f>
        <v>182.75460000000001</v>
      </c>
      <c r="M46" s="153">
        <f>IF($I$23=FALSE,0,Tablas!H$536)</f>
        <v>182.75460000000001</v>
      </c>
    </row>
    <row r="47" spans="1:13" s="88" customFormat="1" ht="20" customHeight="1" x14ac:dyDescent="0.15">
      <c r="A47" s="201"/>
      <c r="B47" s="201"/>
      <c r="C47" s="202"/>
      <c r="D47" s="202"/>
      <c r="E47" s="59"/>
      <c r="F47" s="156" t="s">
        <v>19</v>
      </c>
      <c r="G47" s="138"/>
      <c r="H47" s="138">
        <f>SUM(H42:H46)</f>
        <v>23261.930550000001</v>
      </c>
      <c r="I47" s="138">
        <f>(SUM(I42:I46))</f>
        <v>21808.715600000003</v>
      </c>
      <c r="J47" s="138">
        <f>(SUM(J42:J46))</f>
        <v>19291.575576000003</v>
      </c>
      <c r="K47" s="138">
        <f>(SUM(K42:K46))</f>
        <v>14150.688678</v>
      </c>
      <c r="L47" s="138">
        <f>(SUM(L42:L46))</f>
        <v>11936.921290000002</v>
      </c>
      <c r="M47" s="157">
        <f>(SUM(M42:M46))</f>
        <v>8975.0784060000005</v>
      </c>
    </row>
    <row r="48" spans="1:13" s="88" customFormat="1" ht="20" customHeight="1" x14ac:dyDescent="0.15">
      <c r="A48" s="201"/>
      <c r="B48" s="201"/>
      <c r="C48" s="202"/>
      <c r="D48" s="202"/>
      <c r="E48" s="59"/>
      <c r="F48" s="152" t="s">
        <v>21</v>
      </c>
      <c r="G48" s="81"/>
      <c r="H48" s="81">
        <v>75</v>
      </c>
      <c r="I48" s="81">
        <v>86</v>
      </c>
      <c r="J48" s="81">
        <v>86</v>
      </c>
      <c r="K48" s="81">
        <v>86</v>
      </c>
      <c r="L48" s="81">
        <v>86</v>
      </c>
      <c r="M48" s="153">
        <v>86</v>
      </c>
    </row>
    <row r="49" spans="1:13" s="88" customFormat="1" ht="20" customHeight="1" x14ac:dyDescent="0.15">
      <c r="A49" s="201"/>
      <c r="B49" s="201"/>
      <c r="C49" s="202"/>
      <c r="D49" s="202"/>
      <c r="E49" s="59"/>
      <c r="F49" s="164" t="s">
        <v>23</v>
      </c>
      <c r="G49" s="141"/>
      <c r="H49" s="141">
        <f t="shared" ref="H49:M49" si="1">SUM(H47:H48)</f>
        <v>23336.930550000001</v>
      </c>
      <c r="I49" s="141">
        <f t="shared" si="1"/>
        <v>21894.715600000003</v>
      </c>
      <c r="J49" s="141">
        <f t="shared" si="1"/>
        <v>19377.575576000003</v>
      </c>
      <c r="K49" s="141">
        <f t="shared" si="1"/>
        <v>14236.688678</v>
      </c>
      <c r="L49" s="141">
        <f t="shared" si="1"/>
        <v>12022.921290000002</v>
      </c>
      <c r="M49" s="165">
        <f t="shared" si="1"/>
        <v>9061.0784060000005</v>
      </c>
    </row>
    <row r="50" spans="1:13" s="90" customFormat="1" ht="20" customHeight="1" x14ac:dyDescent="0.15">
      <c r="A50" s="201"/>
      <c r="B50" s="201"/>
      <c r="C50" s="212"/>
      <c r="D50" s="202"/>
      <c r="E50" s="59"/>
      <c r="F50" s="158" t="s">
        <v>24</v>
      </c>
      <c r="G50" s="159"/>
      <c r="H50" s="159" t="e">
        <f>+(H47+#REF!+#REF!)*1</f>
        <v>#REF!</v>
      </c>
      <c r="I50" s="159">
        <f>I47</f>
        <v>21808.715600000003</v>
      </c>
      <c r="J50" s="159">
        <f>J47</f>
        <v>19291.575576000003</v>
      </c>
      <c r="K50" s="159">
        <f>K47</f>
        <v>14150.688678</v>
      </c>
      <c r="L50" s="159">
        <f>L47</f>
        <v>11936.921290000002</v>
      </c>
      <c r="M50" s="160">
        <f>M47</f>
        <v>8975.0784060000005</v>
      </c>
    </row>
    <row r="51" spans="1:13" s="88" customFormat="1" ht="20" customHeight="1" x14ac:dyDescent="0.2">
      <c r="A51" s="201"/>
      <c r="B51" s="201"/>
      <c r="C51" s="202"/>
      <c r="D51" s="202"/>
      <c r="E51" s="59"/>
      <c r="F51" s="208" t="s">
        <v>181</v>
      </c>
      <c r="G51" s="208"/>
      <c r="H51" s="208"/>
      <c r="I51" s="208"/>
      <c r="J51" s="208"/>
      <c r="K51" s="208"/>
      <c r="L51" s="208"/>
      <c r="M51" s="208"/>
    </row>
    <row r="52" spans="1:13" s="88" customFormat="1" ht="20" customHeight="1" x14ac:dyDescent="0.2">
      <c r="A52" s="201"/>
      <c r="B52" s="201"/>
      <c r="C52" s="202"/>
      <c r="D52" s="202"/>
      <c r="E52" s="77"/>
      <c r="F52" s="168"/>
      <c r="G52" s="168"/>
      <c r="H52" s="168"/>
      <c r="I52" s="168"/>
      <c r="J52" s="168"/>
      <c r="K52" s="168"/>
      <c r="L52" s="168"/>
      <c r="M52" s="168"/>
    </row>
    <row r="53" spans="1:13" s="88" customFormat="1" ht="20" customHeight="1" x14ac:dyDescent="0.15">
      <c r="A53" s="201"/>
      <c r="B53" s="201"/>
      <c r="C53" s="202"/>
      <c r="D53" s="202"/>
      <c r="E53" s="77"/>
      <c r="F53" s="213" t="s">
        <v>163</v>
      </c>
      <c r="G53" s="213"/>
      <c r="H53" s="213"/>
      <c r="I53" s="213"/>
      <c r="J53" s="213"/>
      <c r="K53" s="213"/>
      <c r="L53" s="213"/>
      <c r="M53" s="213"/>
    </row>
    <row r="54" spans="1:13" s="88" customFormat="1" ht="14" customHeight="1" x14ac:dyDescent="0.15">
      <c r="A54" s="91"/>
      <c r="B54" s="91"/>
      <c r="C54" s="91"/>
      <c r="D54" s="91"/>
      <c r="E54" s="92"/>
      <c r="F54" s="213"/>
      <c r="G54" s="213"/>
      <c r="H54" s="213"/>
      <c r="I54" s="213"/>
      <c r="J54" s="213"/>
      <c r="K54" s="213"/>
      <c r="L54" s="213"/>
      <c r="M54" s="213"/>
    </row>
    <row r="55" spans="1:13" s="90" customFormat="1" ht="20" customHeight="1" x14ac:dyDescent="0.15">
      <c r="A55" s="201"/>
      <c r="B55" s="201"/>
      <c r="C55" s="202"/>
      <c r="D55" s="202"/>
      <c r="E55" s="59"/>
      <c r="F55" s="213"/>
      <c r="G55" s="213"/>
      <c r="H55" s="213"/>
      <c r="I55" s="213"/>
      <c r="J55" s="213"/>
      <c r="K55" s="213"/>
      <c r="L55" s="213"/>
      <c r="M55" s="213"/>
    </row>
    <row r="56" spans="1:13" s="90" customFormat="1" ht="20" customHeight="1" x14ac:dyDescent="0.15">
      <c r="A56" s="211"/>
      <c r="B56" s="211"/>
      <c r="C56" s="214"/>
      <c r="D56" s="214"/>
      <c r="E56" s="62"/>
      <c r="F56" s="86"/>
      <c r="G56" s="86"/>
      <c r="H56" s="86"/>
      <c r="I56" s="86"/>
      <c r="J56" s="86"/>
      <c r="K56" s="86"/>
      <c r="L56" s="86"/>
      <c r="M56" s="86"/>
    </row>
    <row r="57" spans="1:13" ht="20" customHeight="1" x14ac:dyDescent="0.15">
      <c r="A57" s="211"/>
      <c r="B57" s="211"/>
      <c r="C57" s="214"/>
      <c r="D57" s="214"/>
      <c r="E57" s="62"/>
    </row>
    <row r="58" spans="1:13" x14ac:dyDescent="0.15">
      <c r="A58" s="97"/>
      <c r="B58" s="97"/>
      <c r="C58" s="97"/>
      <c r="D58" s="97"/>
    </row>
    <row r="59" spans="1:13" x14ac:dyDescent="0.15">
      <c r="A59" s="97"/>
      <c r="B59" s="97"/>
      <c r="C59" s="97"/>
      <c r="D59" s="97"/>
    </row>
    <row r="60" spans="1:13" x14ac:dyDescent="0.15">
      <c r="A60" s="97"/>
      <c r="B60" s="97"/>
      <c r="C60" s="97"/>
      <c r="D60" s="97"/>
    </row>
  </sheetData>
  <sheetProtection algorithmName="SHA-512" hashValue="aS/PWiUhK7wD4QUrlPP+w4WrmX6KwNbdbr25ZGD5Q04W3onLnuuSKZ7R864rYpcE3hjNYLsBha9SZktM3ZheCg==" saltValue="CUtUojB+xHN3l4+D6DZU5A==" spinCount="100000" sheet="1" objects="1" scenarios="1"/>
  <mergeCells count="78">
    <mergeCell ref="F53:M55"/>
    <mergeCell ref="H11:M11"/>
    <mergeCell ref="H13:M13"/>
    <mergeCell ref="F17:G17"/>
    <mergeCell ref="F16:G16"/>
    <mergeCell ref="F51:M51"/>
    <mergeCell ref="A11:D11"/>
    <mergeCell ref="A17:B18"/>
    <mergeCell ref="A12:B12"/>
    <mergeCell ref="A13:B13"/>
    <mergeCell ref="A14:B14"/>
    <mergeCell ref="A15:B15"/>
    <mergeCell ref="A16:B16"/>
    <mergeCell ref="C12:D12"/>
    <mergeCell ref="C13:D13"/>
    <mergeCell ref="C14:D14"/>
    <mergeCell ref="C15:D15"/>
    <mergeCell ref="C16:D16"/>
    <mergeCell ref="C21:D21"/>
    <mergeCell ref="C22:D22"/>
    <mergeCell ref="C17:D18"/>
    <mergeCell ref="C23:D23"/>
    <mergeCell ref="C33:D33"/>
    <mergeCell ref="C34:D34"/>
    <mergeCell ref="C27:D27"/>
    <mergeCell ref="C24:D24"/>
    <mergeCell ref="C28:D28"/>
    <mergeCell ref="C31:D31"/>
    <mergeCell ref="A21:B21"/>
    <mergeCell ref="A22:B22"/>
    <mergeCell ref="C38:D38"/>
    <mergeCell ref="C36:D36"/>
    <mergeCell ref="C37:D37"/>
    <mergeCell ref="C25:D25"/>
    <mergeCell ref="C26:D26"/>
    <mergeCell ref="C35:D35"/>
    <mergeCell ref="A23:B23"/>
    <mergeCell ref="A32:B32"/>
    <mergeCell ref="C32:D32"/>
    <mergeCell ref="A36:B36"/>
    <mergeCell ref="C29:D29"/>
    <mergeCell ref="A29:B29"/>
    <mergeCell ref="A30:B30"/>
    <mergeCell ref="C30:D30"/>
    <mergeCell ref="A31:B31"/>
    <mergeCell ref="A33:B33"/>
    <mergeCell ref="A34:B35"/>
    <mergeCell ref="A24:B25"/>
    <mergeCell ref="A26:B27"/>
    <mergeCell ref="A28:B28"/>
    <mergeCell ref="C39:D43"/>
    <mergeCell ref="A37:B37"/>
    <mergeCell ref="A38:B38"/>
    <mergeCell ref="A39:B45"/>
    <mergeCell ref="C46:D46"/>
    <mergeCell ref="C44:D45"/>
    <mergeCell ref="A46:B46"/>
    <mergeCell ref="C50:D50"/>
    <mergeCell ref="C52:D52"/>
    <mergeCell ref="C55:D55"/>
    <mergeCell ref="C51:D51"/>
    <mergeCell ref="C53:D53"/>
    <mergeCell ref="F7:M9"/>
    <mergeCell ref="F41:M41"/>
    <mergeCell ref="F31:M31"/>
    <mergeCell ref="C56:D57"/>
    <mergeCell ref="A56:B57"/>
    <mergeCell ref="A52:B52"/>
    <mergeCell ref="A51:B51"/>
    <mergeCell ref="C47:D47"/>
    <mergeCell ref="A50:B50"/>
    <mergeCell ref="A55:B55"/>
    <mergeCell ref="A53:B53"/>
    <mergeCell ref="A47:B47"/>
    <mergeCell ref="A48:B48"/>
    <mergeCell ref="A49:B49"/>
    <mergeCell ref="C49:D49"/>
    <mergeCell ref="C48:D48"/>
  </mergeCells>
  <phoneticPr fontId="5" type="noConversion"/>
  <conditionalFormatting sqref="J15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5 M17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6" fitToHeight="3" orientation="portrait" horizontalDpi="300" verticalDpi="300"/>
  <headerFooter alignWithMargins="0"/>
  <rowBreaks count="1" manualBreakCount="1">
    <brk id="64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22</xdr:row>
                    <xdr:rowOff>63500</xdr:rowOff>
                  </from>
                  <to>
                    <xdr:col>9</xdr:col>
                    <xdr:colOff>1079500</xdr:colOff>
                    <xdr:row>23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INGRESO DE DATOS</vt:lpstr>
      <vt:lpstr>Diamond (Mundial)</vt:lpstr>
      <vt:lpstr>Diamond (LA)</vt:lpstr>
      <vt:lpstr>Complete (Mundial)</vt:lpstr>
      <vt:lpstr>Complete (LA)</vt:lpstr>
      <vt:lpstr>Advantage (LA)</vt:lpstr>
      <vt:lpstr>Advantage (Mundial)</vt:lpstr>
      <vt:lpstr>Secure</vt:lpstr>
      <vt:lpstr>Essential</vt:lpstr>
      <vt:lpstr>Critical</vt:lpstr>
      <vt:lpstr>Resumen tarifas anuales</vt:lpstr>
      <vt:lpstr>Tablas</vt:lpstr>
      <vt:lpstr>'Advantage (LA)'!Print_Area</vt:lpstr>
      <vt:lpstr>'Advantage (Mundial)'!Print_Area</vt:lpstr>
      <vt:lpstr>'Complete (LA)'!Print_Area</vt:lpstr>
      <vt:lpstr>'Complete (Mundial)'!Print_Area</vt:lpstr>
      <vt:lpstr>Critical!Print_Area</vt:lpstr>
      <vt:lpstr>'Diamond (LA)'!Print_Area</vt:lpstr>
      <vt:lpstr>'Diamond (Mundial)'!Print_Area</vt:lpstr>
      <vt:lpstr>Essential!Print_Area</vt:lpstr>
      <vt:lpstr>'Resumen tarifas anuales'!Print_Area</vt:lpstr>
      <vt:lpstr>Secure!Print_Area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2020-12-16T20:08:00Z</cp:lastPrinted>
  <dcterms:created xsi:type="dcterms:W3CDTF">2005-02-05T20:47:31Z</dcterms:created>
  <dcterms:modified xsi:type="dcterms:W3CDTF">2021-12-08T22:32:50Z</dcterms:modified>
</cp:coreProperties>
</file>