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ctrlProps/ctrlProp2.xml" ContentType="application/vnd.ms-excel.controlproperties+xml"/>
  <Override PartName="/xl/drawings/drawing4.xml" ContentType="application/vnd.openxmlformats-officedocument.drawing+xml"/>
  <Override PartName="/xl/ctrlProps/ctrlProp3.xml" ContentType="application/vnd.ms-excel.controlproperties+xml"/>
  <Override PartName="/xl/drawings/drawing5.xml" ContentType="application/vnd.openxmlformats-officedocument.drawing+xml"/>
  <Override PartName="/xl/ctrlProps/ctrlProp4.xml" ContentType="application/vnd.ms-excel.controlproperties+xml"/>
  <Override PartName="/xl/drawings/drawing6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7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8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9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jvidal\Downloads\Guayas\Ecuador\Bupa-Care\"/>
    </mc:Choice>
  </mc:AlternateContent>
  <bookViews>
    <workbookView xWindow="0" yWindow="0" windowWidth="24000" windowHeight="9735" tabRatio="828"/>
  </bookViews>
  <sheets>
    <sheet name="INGRESO DE DATOS" sheetId="6" r:id="rId1"/>
    <sheet name="Diamond (Mundial)" sheetId="2" r:id="rId2"/>
    <sheet name="Diamond (LA)" sheetId="7" r:id="rId3"/>
    <sheet name="Complete (Mundial)" sheetId="8" r:id="rId4"/>
    <sheet name="Complete (LA)" sheetId="9" r:id="rId5"/>
    <sheet name="Advantage (Mundial)" sheetId="10" r:id="rId6"/>
    <sheet name="Advantage (LA)" sheetId="11" r:id="rId7"/>
    <sheet name="Secure" sheetId="12" r:id="rId8"/>
    <sheet name="Essential" sheetId="13" r:id="rId9"/>
    <sheet name="Critical" sheetId="14" r:id="rId10"/>
    <sheet name="Resumen tarifas anuales" sheetId="15" r:id="rId11"/>
    <sheet name="Tablas" sheetId="4" state="hidden" r:id="rId12"/>
    <sheet name="Tablas Guayaquil" sheetId="16" state="hidden" r:id="rId13"/>
    <sheet name="Tablas Otros" sheetId="17" state="hidden" r:id="rId14"/>
  </sheets>
  <calcPr calcId="152511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544" i="4" l="1"/>
  <c r="D544" i="4"/>
  <c r="E544" i="4"/>
  <c r="F544" i="4"/>
  <c r="G544" i="4"/>
  <c r="H544" i="4"/>
  <c r="I544" i="4"/>
  <c r="J544" i="4"/>
  <c r="K544" i="4"/>
  <c r="L544" i="4"/>
  <c r="M544" i="4"/>
  <c r="N544" i="4"/>
  <c r="O544" i="4"/>
  <c r="P544" i="4"/>
  <c r="Q544" i="4"/>
  <c r="R544" i="4"/>
  <c r="S544" i="4"/>
  <c r="T544" i="4"/>
  <c r="D543" i="4"/>
  <c r="E543" i="4"/>
  <c r="F543" i="4"/>
  <c r="G543" i="4"/>
  <c r="H543" i="4"/>
  <c r="I543" i="4"/>
  <c r="J543" i="4"/>
  <c r="K543" i="4"/>
  <c r="L543" i="4"/>
  <c r="M543" i="4"/>
  <c r="N543" i="4"/>
  <c r="O543" i="4"/>
  <c r="P543" i="4"/>
  <c r="Q543" i="4"/>
  <c r="R543" i="4"/>
  <c r="S543" i="4"/>
  <c r="T543" i="4"/>
  <c r="C543" i="4"/>
  <c r="C7" i="4"/>
  <c r="D7" i="4"/>
  <c r="E7" i="4"/>
  <c r="F7" i="4"/>
  <c r="G7" i="4"/>
  <c r="H7" i="4"/>
  <c r="C8" i="4"/>
  <c r="D8" i="4"/>
  <c r="E8" i="4"/>
  <c r="F8" i="4"/>
  <c r="G8" i="4"/>
  <c r="H8" i="4"/>
  <c r="C9" i="4"/>
  <c r="D9" i="4"/>
  <c r="E9" i="4"/>
  <c r="F9" i="4"/>
  <c r="G9" i="4"/>
  <c r="H9" i="4"/>
  <c r="C10" i="4"/>
  <c r="D10" i="4"/>
  <c r="E10" i="4"/>
  <c r="F10" i="4"/>
  <c r="G10" i="4"/>
  <c r="H10" i="4"/>
  <c r="C11" i="4"/>
  <c r="D11" i="4"/>
  <c r="E11" i="4"/>
  <c r="F11" i="4"/>
  <c r="G11" i="4"/>
  <c r="H11" i="4"/>
  <c r="C12" i="4"/>
  <c r="D12" i="4"/>
  <c r="E12" i="4"/>
  <c r="F12" i="4"/>
  <c r="G12" i="4"/>
  <c r="H12" i="4"/>
  <c r="C13" i="4"/>
  <c r="D13" i="4"/>
  <c r="E13" i="4"/>
  <c r="F13" i="4"/>
  <c r="G13" i="4"/>
  <c r="H13" i="4"/>
  <c r="C14" i="4"/>
  <c r="D14" i="4"/>
  <c r="E14" i="4"/>
  <c r="F14" i="4"/>
  <c r="G14" i="4"/>
  <c r="H14" i="4"/>
  <c r="C15" i="4"/>
  <c r="D15" i="4"/>
  <c r="E15" i="4"/>
  <c r="F15" i="4"/>
  <c r="G15" i="4"/>
  <c r="H15" i="4"/>
  <c r="C16" i="4"/>
  <c r="D16" i="4"/>
  <c r="E16" i="4"/>
  <c r="F16" i="4"/>
  <c r="G16" i="4"/>
  <c r="H16" i="4"/>
  <c r="C17" i="4"/>
  <c r="D17" i="4"/>
  <c r="E17" i="4"/>
  <c r="F17" i="4"/>
  <c r="G17" i="4"/>
  <c r="H17" i="4"/>
  <c r="C18" i="4"/>
  <c r="D18" i="4"/>
  <c r="E18" i="4"/>
  <c r="F18" i="4"/>
  <c r="G18" i="4"/>
  <c r="H18" i="4"/>
  <c r="C19" i="4"/>
  <c r="D19" i="4"/>
  <c r="E19" i="4"/>
  <c r="F19" i="4"/>
  <c r="G19" i="4"/>
  <c r="H19" i="4"/>
  <c r="C20" i="4"/>
  <c r="D20" i="4"/>
  <c r="E20" i="4"/>
  <c r="F20" i="4"/>
  <c r="G20" i="4"/>
  <c r="H20" i="4"/>
  <c r="C21" i="4"/>
  <c r="D21" i="4"/>
  <c r="E21" i="4"/>
  <c r="F21" i="4"/>
  <c r="G21" i="4"/>
  <c r="H21" i="4"/>
  <c r="C22" i="4"/>
  <c r="D22" i="4"/>
  <c r="E22" i="4"/>
  <c r="F22" i="4"/>
  <c r="G22" i="4"/>
  <c r="H22" i="4"/>
  <c r="C23" i="4"/>
  <c r="D23" i="4"/>
  <c r="E23" i="4"/>
  <c r="F23" i="4"/>
  <c r="G23" i="4"/>
  <c r="H23" i="4"/>
  <c r="C24" i="4"/>
  <c r="D24" i="4"/>
  <c r="E24" i="4"/>
  <c r="F24" i="4"/>
  <c r="G24" i="4"/>
  <c r="H24" i="4"/>
  <c r="C25" i="4"/>
  <c r="D25" i="4"/>
  <c r="E25" i="4"/>
  <c r="F25" i="4"/>
  <c r="G25" i="4"/>
  <c r="H25" i="4"/>
  <c r="C26" i="4"/>
  <c r="D26" i="4"/>
  <c r="E26" i="4"/>
  <c r="F26" i="4"/>
  <c r="G26" i="4"/>
  <c r="H26" i="4"/>
  <c r="C27" i="4"/>
  <c r="D27" i="4"/>
  <c r="E27" i="4"/>
  <c r="F27" i="4"/>
  <c r="G27" i="4"/>
  <c r="H27" i="4"/>
  <c r="C28" i="4"/>
  <c r="D28" i="4"/>
  <c r="E28" i="4"/>
  <c r="F28" i="4"/>
  <c r="G28" i="4"/>
  <c r="H28" i="4"/>
  <c r="C29" i="4"/>
  <c r="D29" i="4"/>
  <c r="E29" i="4"/>
  <c r="F29" i="4"/>
  <c r="G29" i="4"/>
  <c r="H29" i="4"/>
  <c r="C30" i="4"/>
  <c r="D30" i="4"/>
  <c r="E30" i="4"/>
  <c r="F30" i="4"/>
  <c r="G30" i="4"/>
  <c r="H30" i="4"/>
  <c r="C31" i="4"/>
  <c r="D31" i="4"/>
  <c r="E31" i="4"/>
  <c r="F31" i="4"/>
  <c r="G31" i="4"/>
  <c r="H31" i="4"/>
  <c r="C32" i="4"/>
  <c r="D32" i="4"/>
  <c r="E32" i="4"/>
  <c r="F32" i="4"/>
  <c r="G32" i="4"/>
  <c r="H32" i="4"/>
  <c r="C33" i="4"/>
  <c r="D33" i="4"/>
  <c r="E33" i="4"/>
  <c r="F33" i="4"/>
  <c r="G33" i="4"/>
  <c r="H33" i="4"/>
  <c r="C34" i="4"/>
  <c r="D34" i="4"/>
  <c r="E34" i="4"/>
  <c r="F34" i="4"/>
  <c r="G34" i="4"/>
  <c r="H34" i="4"/>
  <c r="C35" i="4"/>
  <c r="D35" i="4"/>
  <c r="E35" i="4"/>
  <c r="F35" i="4"/>
  <c r="G35" i="4"/>
  <c r="H35" i="4"/>
  <c r="C36" i="4"/>
  <c r="D36" i="4"/>
  <c r="E36" i="4"/>
  <c r="F36" i="4"/>
  <c r="G36" i="4"/>
  <c r="H36" i="4"/>
  <c r="C37" i="4"/>
  <c r="D37" i="4"/>
  <c r="E37" i="4"/>
  <c r="F37" i="4"/>
  <c r="G37" i="4"/>
  <c r="H37" i="4"/>
  <c r="C38" i="4"/>
  <c r="D38" i="4"/>
  <c r="E38" i="4"/>
  <c r="F38" i="4"/>
  <c r="G38" i="4"/>
  <c r="H38" i="4"/>
  <c r="C39" i="4"/>
  <c r="D39" i="4"/>
  <c r="E39" i="4"/>
  <c r="F39" i="4"/>
  <c r="G39" i="4"/>
  <c r="H39" i="4"/>
  <c r="C40" i="4"/>
  <c r="D40" i="4"/>
  <c r="E40" i="4"/>
  <c r="F40" i="4"/>
  <c r="G40" i="4"/>
  <c r="H40" i="4"/>
  <c r="C41" i="4"/>
  <c r="D41" i="4"/>
  <c r="E41" i="4"/>
  <c r="F41" i="4"/>
  <c r="G41" i="4"/>
  <c r="H41" i="4"/>
  <c r="C42" i="4"/>
  <c r="D42" i="4"/>
  <c r="E42" i="4"/>
  <c r="F42" i="4"/>
  <c r="G42" i="4"/>
  <c r="H42" i="4"/>
  <c r="C43" i="4"/>
  <c r="D43" i="4"/>
  <c r="E43" i="4"/>
  <c r="F43" i="4"/>
  <c r="G43" i="4"/>
  <c r="H43" i="4"/>
  <c r="C44" i="4"/>
  <c r="D44" i="4"/>
  <c r="E44" i="4"/>
  <c r="F44" i="4"/>
  <c r="G44" i="4"/>
  <c r="H44" i="4"/>
  <c r="C45" i="4"/>
  <c r="D45" i="4"/>
  <c r="E45" i="4"/>
  <c r="F45" i="4"/>
  <c r="G45" i="4"/>
  <c r="H45" i="4"/>
  <c r="C46" i="4"/>
  <c r="D46" i="4"/>
  <c r="E46" i="4"/>
  <c r="F46" i="4"/>
  <c r="G46" i="4"/>
  <c r="H46" i="4"/>
  <c r="C47" i="4"/>
  <c r="D47" i="4"/>
  <c r="E47" i="4"/>
  <c r="F47" i="4"/>
  <c r="G47" i="4"/>
  <c r="H47" i="4"/>
  <c r="C48" i="4"/>
  <c r="D48" i="4"/>
  <c r="E48" i="4"/>
  <c r="F48" i="4"/>
  <c r="G48" i="4"/>
  <c r="H48" i="4"/>
  <c r="C49" i="4"/>
  <c r="D49" i="4"/>
  <c r="E49" i="4"/>
  <c r="F49" i="4"/>
  <c r="G49" i="4"/>
  <c r="H49" i="4"/>
  <c r="C50" i="4"/>
  <c r="D50" i="4"/>
  <c r="E50" i="4"/>
  <c r="F50" i="4"/>
  <c r="G50" i="4"/>
  <c r="H50" i="4"/>
  <c r="C51" i="4"/>
  <c r="D51" i="4"/>
  <c r="E51" i="4"/>
  <c r="F51" i="4"/>
  <c r="G51" i="4"/>
  <c r="H51" i="4"/>
  <c r="C52" i="4"/>
  <c r="D52" i="4"/>
  <c r="E52" i="4"/>
  <c r="F52" i="4"/>
  <c r="G52" i="4"/>
  <c r="H52" i="4"/>
  <c r="C53" i="4"/>
  <c r="D53" i="4"/>
  <c r="E53" i="4"/>
  <c r="F53" i="4"/>
  <c r="G53" i="4"/>
  <c r="H53" i="4"/>
  <c r="C54" i="4"/>
  <c r="D54" i="4"/>
  <c r="E54" i="4"/>
  <c r="F54" i="4"/>
  <c r="G54" i="4"/>
  <c r="H54" i="4"/>
  <c r="C55" i="4"/>
  <c r="D55" i="4"/>
  <c r="E55" i="4"/>
  <c r="F55" i="4"/>
  <c r="G55" i="4"/>
  <c r="H55" i="4"/>
  <c r="C56" i="4"/>
  <c r="D56" i="4"/>
  <c r="E56" i="4"/>
  <c r="F56" i="4"/>
  <c r="G56" i="4"/>
  <c r="H56" i="4"/>
  <c r="C57" i="4"/>
  <c r="D57" i="4"/>
  <c r="E57" i="4"/>
  <c r="F57" i="4"/>
  <c r="G57" i="4"/>
  <c r="H57" i="4"/>
  <c r="C58" i="4"/>
  <c r="D58" i="4"/>
  <c r="E58" i="4"/>
  <c r="F58" i="4"/>
  <c r="G58" i="4"/>
  <c r="H58" i="4"/>
  <c r="C59" i="4"/>
  <c r="D59" i="4"/>
  <c r="E59" i="4"/>
  <c r="F59" i="4"/>
  <c r="G59" i="4"/>
  <c r="H59" i="4"/>
  <c r="C60" i="4"/>
  <c r="D60" i="4"/>
  <c r="E60" i="4"/>
  <c r="F60" i="4"/>
  <c r="G60" i="4"/>
  <c r="H60" i="4"/>
  <c r="C61" i="4"/>
  <c r="D61" i="4"/>
  <c r="E61" i="4"/>
  <c r="F61" i="4"/>
  <c r="G61" i="4"/>
  <c r="H61" i="4"/>
  <c r="C62" i="4"/>
  <c r="D62" i="4"/>
  <c r="E62" i="4"/>
  <c r="F62" i="4"/>
  <c r="G62" i="4"/>
  <c r="H62" i="4"/>
  <c r="C63" i="4"/>
  <c r="D63" i="4"/>
  <c r="E63" i="4"/>
  <c r="F63" i="4"/>
  <c r="G63" i="4"/>
  <c r="H63" i="4"/>
  <c r="C64" i="4"/>
  <c r="D64" i="4"/>
  <c r="E64" i="4"/>
  <c r="F64" i="4"/>
  <c r="G64" i="4"/>
  <c r="H64" i="4"/>
  <c r="C65" i="4"/>
  <c r="D65" i="4"/>
  <c r="E65" i="4"/>
  <c r="F65" i="4"/>
  <c r="G65" i="4"/>
  <c r="H65" i="4"/>
  <c r="C66" i="4"/>
  <c r="D66" i="4"/>
  <c r="E66" i="4"/>
  <c r="F66" i="4"/>
  <c r="G66" i="4"/>
  <c r="H66" i="4"/>
  <c r="C67" i="4"/>
  <c r="D67" i="4"/>
  <c r="E67" i="4"/>
  <c r="F67" i="4"/>
  <c r="G67" i="4"/>
  <c r="H67" i="4"/>
  <c r="C68" i="4"/>
  <c r="D68" i="4"/>
  <c r="E68" i="4"/>
  <c r="F68" i="4"/>
  <c r="G68" i="4"/>
  <c r="H68" i="4"/>
  <c r="C69" i="4"/>
  <c r="D69" i="4"/>
  <c r="E69" i="4"/>
  <c r="F69" i="4"/>
  <c r="G69" i="4"/>
  <c r="H69" i="4"/>
  <c r="C70" i="4"/>
  <c r="D70" i="4"/>
  <c r="E70" i="4"/>
  <c r="F70" i="4"/>
  <c r="G70" i="4"/>
  <c r="H70" i="4"/>
  <c r="C71" i="4"/>
  <c r="D71" i="4"/>
  <c r="E71" i="4"/>
  <c r="F71" i="4"/>
  <c r="G71" i="4"/>
  <c r="H71" i="4"/>
  <c r="C72" i="4"/>
  <c r="D72" i="4"/>
  <c r="E72" i="4"/>
  <c r="F72" i="4"/>
  <c r="G72" i="4"/>
  <c r="H72" i="4"/>
  <c r="C73" i="4"/>
  <c r="D73" i="4"/>
  <c r="E73" i="4"/>
  <c r="F73" i="4"/>
  <c r="G73" i="4"/>
  <c r="H73" i="4"/>
  <c r="C74" i="4"/>
  <c r="D74" i="4"/>
  <c r="E74" i="4"/>
  <c r="F74" i="4"/>
  <c r="G74" i="4"/>
  <c r="H74" i="4"/>
  <c r="C75" i="4"/>
  <c r="D75" i="4"/>
  <c r="E75" i="4"/>
  <c r="F75" i="4"/>
  <c r="G75" i="4"/>
  <c r="H75" i="4"/>
  <c r="C76" i="4"/>
  <c r="D76" i="4"/>
  <c r="E76" i="4"/>
  <c r="F76" i="4"/>
  <c r="G76" i="4"/>
  <c r="H76" i="4"/>
  <c r="C77" i="4"/>
  <c r="D77" i="4"/>
  <c r="E77" i="4"/>
  <c r="F77" i="4"/>
  <c r="G77" i="4"/>
  <c r="H77" i="4"/>
  <c r="C78" i="4"/>
  <c r="D78" i="4"/>
  <c r="E78" i="4"/>
  <c r="F78" i="4"/>
  <c r="G78" i="4"/>
  <c r="H78" i="4"/>
  <c r="C79" i="4"/>
  <c r="D79" i="4"/>
  <c r="E79" i="4"/>
  <c r="F79" i="4"/>
  <c r="G79" i="4"/>
  <c r="H79" i="4"/>
  <c r="C80" i="4"/>
  <c r="D80" i="4"/>
  <c r="E80" i="4"/>
  <c r="F80" i="4"/>
  <c r="G80" i="4"/>
  <c r="H80" i="4"/>
  <c r="C81" i="4"/>
  <c r="D81" i="4"/>
  <c r="E81" i="4"/>
  <c r="F81" i="4"/>
  <c r="G81" i="4"/>
  <c r="H81" i="4"/>
  <c r="C82" i="4"/>
  <c r="D82" i="4"/>
  <c r="E82" i="4"/>
  <c r="F82" i="4"/>
  <c r="G82" i="4"/>
  <c r="H82" i="4"/>
  <c r="C83" i="4"/>
  <c r="D83" i="4"/>
  <c r="E83" i="4"/>
  <c r="F83" i="4"/>
  <c r="G83" i="4"/>
  <c r="H83" i="4"/>
  <c r="C84" i="4"/>
  <c r="D84" i="4"/>
  <c r="E84" i="4"/>
  <c r="F84" i="4"/>
  <c r="G84" i="4"/>
  <c r="H84" i="4"/>
  <c r="C85" i="4"/>
  <c r="D85" i="4"/>
  <c r="E85" i="4"/>
  <c r="F85" i="4"/>
  <c r="G85" i="4"/>
  <c r="H85" i="4"/>
  <c r="C86" i="4"/>
  <c r="D86" i="4"/>
  <c r="E86" i="4"/>
  <c r="F86" i="4"/>
  <c r="G86" i="4"/>
  <c r="H86" i="4"/>
  <c r="C87" i="4"/>
  <c r="D87" i="4"/>
  <c r="E87" i="4"/>
  <c r="F87" i="4"/>
  <c r="G87" i="4"/>
  <c r="H87" i="4"/>
  <c r="C88" i="4"/>
  <c r="D88" i="4"/>
  <c r="E88" i="4"/>
  <c r="F88" i="4"/>
  <c r="G88" i="4"/>
  <c r="H88" i="4"/>
  <c r="C89" i="4"/>
  <c r="D89" i="4"/>
  <c r="E89" i="4"/>
  <c r="F89" i="4"/>
  <c r="G89" i="4"/>
  <c r="H89" i="4"/>
  <c r="C90" i="4"/>
  <c r="D90" i="4"/>
  <c r="E90" i="4"/>
  <c r="F90" i="4"/>
  <c r="G90" i="4"/>
  <c r="H90" i="4"/>
  <c r="C91" i="4"/>
  <c r="D91" i="4"/>
  <c r="E91" i="4"/>
  <c r="F91" i="4"/>
  <c r="G91" i="4"/>
  <c r="H91" i="4"/>
  <c r="C92" i="4"/>
  <c r="D92" i="4"/>
  <c r="E92" i="4"/>
  <c r="F92" i="4"/>
  <c r="G92" i="4"/>
  <c r="H92" i="4"/>
  <c r="C93" i="4"/>
  <c r="D93" i="4"/>
  <c r="E93" i="4"/>
  <c r="F93" i="4"/>
  <c r="G93" i="4"/>
  <c r="H93" i="4"/>
  <c r="C94" i="4"/>
  <c r="D94" i="4"/>
  <c r="E94" i="4"/>
  <c r="F94" i="4"/>
  <c r="G94" i="4"/>
  <c r="H94" i="4"/>
  <c r="C95" i="4"/>
  <c r="D95" i="4"/>
  <c r="E95" i="4"/>
  <c r="F95" i="4"/>
  <c r="G95" i="4"/>
  <c r="H95" i="4"/>
  <c r="C96" i="4"/>
  <c r="D96" i="4"/>
  <c r="E96" i="4"/>
  <c r="F96" i="4"/>
  <c r="G96" i="4"/>
  <c r="H96" i="4"/>
  <c r="C97" i="4"/>
  <c r="D97" i="4"/>
  <c r="E97" i="4"/>
  <c r="F97" i="4"/>
  <c r="G97" i="4"/>
  <c r="H97" i="4"/>
  <c r="C98" i="4"/>
  <c r="D98" i="4"/>
  <c r="E98" i="4"/>
  <c r="F98" i="4"/>
  <c r="G98" i="4"/>
  <c r="H98" i="4"/>
  <c r="C99" i="4"/>
  <c r="D99" i="4"/>
  <c r="E99" i="4"/>
  <c r="F99" i="4"/>
  <c r="G99" i="4"/>
  <c r="H99" i="4"/>
  <c r="C100" i="4"/>
  <c r="D100" i="4"/>
  <c r="E100" i="4"/>
  <c r="F100" i="4"/>
  <c r="G100" i="4"/>
  <c r="H100" i="4"/>
  <c r="C101" i="4"/>
  <c r="D101" i="4"/>
  <c r="E101" i="4"/>
  <c r="F101" i="4"/>
  <c r="G101" i="4"/>
  <c r="H101" i="4"/>
  <c r="C102" i="4"/>
  <c r="D102" i="4"/>
  <c r="E102" i="4"/>
  <c r="F102" i="4"/>
  <c r="G102" i="4"/>
  <c r="H102" i="4"/>
  <c r="C103" i="4"/>
  <c r="D103" i="4"/>
  <c r="E103" i="4"/>
  <c r="F103" i="4"/>
  <c r="G103" i="4"/>
  <c r="H103" i="4"/>
  <c r="C104" i="4"/>
  <c r="D104" i="4"/>
  <c r="E104" i="4"/>
  <c r="F104" i="4"/>
  <c r="G104" i="4"/>
  <c r="H104" i="4"/>
  <c r="C105" i="4"/>
  <c r="D105" i="4"/>
  <c r="E105" i="4"/>
  <c r="F105" i="4"/>
  <c r="G105" i="4"/>
  <c r="H105" i="4"/>
  <c r="C106" i="4"/>
  <c r="D106" i="4"/>
  <c r="E106" i="4"/>
  <c r="F106" i="4"/>
  <c r="G106" i="4"/>
  <c r="H106" i="4"/>
  <c r="C107" i="4"/>
  <c r="D107" i="4"/>
  <c r="E107" i="4"/>
  <c r="F107" i="4"/>
  <c r="G107" i="4"/>
  <c r="H107" i="4"/>
  <c r="C108" i="4"/>
  <c r="D108" i="4"/>
  <c r="E108" i="4"/>
  <c r="F108" i="4"/>
  <c r="G108" i="4"/>
  <c r="H108" i="4"/>
  <c r="C109" i="4"/>
  <c r="D109" i="4"/>
  <c r="E109" i="4"/>
  <c r="F109" i="4"/>
  <c r="G109" i="4"/>
  <c r="H109" i="4"/>
  <c r="C110" i="4"/>
  <c r="D110" i="4"/>
  <c r="E110" i="4"/>
  <c r="F110" i="4"/>
  <c r="G110" i="4"/>
  <c r="H110" i="4"/>
  <c r="C111" i="4"/>
  <c r="D111" i="4"/>
  <c r="E111" i="4"/>
  <c r="F111" i="4"/>
  <c r="G111" i="4"/>
  <c r="H111" i="4"/>
  <c r="C112" i="4"/>
  <c r="D112" i="4"/>
  <c r="E112" i="4"/>
  <c r="F112" i="4"/>
  <c r="G112" i="4"/>
  <c r="H112" i="4"/>
  <c r="C113" i="4"/>
  <c r="D113" i="4"/>
  <c r="E113" i="4"/>
  <c r="F113" i="4"/>
  <c r="G113" i="4"/>
  <c r="H113" i="4"/>
  <c r="C114" i="4"/>
  <c r="D114" i="4"/>
  <c r="E114" i="4"/>
  <c r="F114" i="4"/>
  <c r="G114" i="4"/>
  <c r="H114" i="4"/>
  <c r="C115" i="4"/>
  <c r="D115" i="4"/>
  <c r="E115" i="4"/>
  <c r="F115" i="4"/>
  <c r="G115" i="4"/>
  <c r="H115" i="4"/>
  <c r="C116" i="4"/>
  <c r="D116" i="4"/>
  <c r="E116" i="4"/>
  <c r="F116" i="4"/>
  <c r="G116" i="4"/>
  <c r="H116" i="4"/>
  <c r="C117" i="4"/>
  <c r="D117" i="4"/>
  <c r="E117" i="4"/>
  <c r="F117" i="4"/>
  <c r="G117" i="4"/>
  <c r="H117" i="4"/>
  <c r="C118" i="4"/>
  <c r="D118" i="4"/>
  <c r="E118" i="4"/>
  <c r="F118" i="4"/>
  <c r="G118" i="4"/>
  <c r="H118" i="4"/>
  <c r="C119" i="4"/>
  <c r="D119" i="4"/>
  <c r="E119" i="4"/>
  <c r="F119" i="4"/>
  <c r="G119" i="4"/>
  <c r="H119" i="4"/>
  <c r="C120" i="4"/>
  <c r="D120" i="4"/>
  <c r="E120" i="4"/>
  <c r="F120" i="4"/>
  <c r="G120" i="4"/>
  <c r="H120" i="4"/>
  <c r="C121" i="4"/>
  <c r="D121" i="4"/>
  <c r="E121" i="4"/>
  <c r="F121" i="4"/>
  <c r="G121" i="4"/>
  <c r="H121" i="4"/>
  <c r="C122" i="4"/>
  <c r="D122" i="4"/>
  <c r="E122" i="4"/>
  <c r="F122" i="4"/>
  <c r="G122" i="4"/>
  <c r="H122" i="4"/>
  <c r="C123" i="4"/>
  <c r="D123" i="4"/>
  <c r="E123" i="4"/>
  <c r="F123" i="4"/>
  <c r="G123" i="4"/>
  <c r="H123" i="4"/>
  <c r="C124" i="4"/>
  <c r="D124" i="4"/>
  <c r="E124" i="4"/>
  <c r="F124" i="4"/>
  <c r="G124" i="4"/>
  <c r="H124" i="4"/>
  <c r="C125" i="4"/>
  <c r="D125" i="4"/>
  <c r="E125" i="4"/>
  <c r="F125" i="4"/>
  <c r="G125" i="4"/>
  <c r="H125" i="4"/>
  <c r="C126" i="4"/>
  <c r="D126" i="4"/>
  <c r="E126" i="4"/>
  <c r="F126" i="4"/>
  <c r="G126" i="4"/>
  <c r="H126" i="4"/>
  <c r="C127" i="4"/>
  <c r="D127" i="4"/>
  <c r="E127" i="4"/>
  <c r="F127" i="4"/>
  <c r="G127" i="4"/>
  <c r="H127" i="4"/>
  <c r="C128" i="4"/>
  <c r="D128" i="4"/>
  <c r="E128" i="4"/>
  <c r="F128" i="4"/>
  <c r="G128" i="4"/>
  <c r="H128" i="4"/>
  <c r="C129" i="4"/>
  <c r="D129" i="4"/>
  <c r="E129" i="4"/>
  <c r="F129" i="4"/>
  <c r="G129" i="4"/>
  <c r="H129" i="4"/>
  <c r="C130" i="4"/>
  <c r="D130" i="4"/>
  <c r="E130" i="4"/>
  <c r="F130" i="4"/>
  <c r="G130" i="4"/>
  <c r="H130" i="4"/>
  <c r="C131" i="4"/>
  <c r="D131" i="4"/>
  <c r="E131" i="4"/>
  <c r="F131" i="4"/>
  <c r="G131" i="4"/>
  <c r="H131" i="4"/>
  <c r="C132" i="4"/>
  <c r="D132" i="4"/>
  <c r="E132" i="4"/>
  <c r="F132" i="4"/>
  <c r="G132" i="4"/>
  <c r="H132" i="4"/>
  <c r="C133" i="4"/>
  <c r="D133" i="4"/>
  <c r="E133" i="4"/>
  <c r="F133" i="4"/>
  <c r="G133" i="4"/>
  <c r="H133" i="4"/>
  <c r="C134" i="4"/>
  <c r="D134" i="4"/>
  <c r="E134" i="4"/>
  <c r="F134" i="4"/>
  <c r="G134" i="4"/>
  <c r="H134" i="4"/>
  <c r="C135" i="4"/>
  <c r="D135" i="4"/>
  <c r="E135" i="4"/>
  <c r="F135" i="4"/>
  <c r="G135" i="4"/>
  <c r="H135" i="4"/>
  <c r="C136" i="4"/>
  <c r="D136" i="4"/>
  <c r="E136" i="4"/>
  <c r="F136" i="4"/>
  <c r="G136" i="4"/>
  <c r="H136" i="4"/>
  <c r="C137" i="4"/>
  <c r="D137" i="4"/>
  <c r="E137" i="4"/>
  <c r="F137" i="4"/>
  <c r="G137" i="4"/>
  <c r="H137" i="4"/>
  <c r="C138" i="4"/>
  <c r="D138" i="4"/>
  <c r="E138" i="4"/>
  <c r="F138" i="4"/>
  <c r="G138" i="4"/>
  <c r="H138" i="4"/>
  <c r="C139" i="4"/>
  <c r="D139" i="4"/>
  <c r="E139" i="4"/>
  <c r="F139" i="4"/>
  <c r="G139" i="4"/>
  <c r="H139" i="4"/>
  <c r="C140" i="4"/>
  <c r="D140" i="4"/>
  <c r="E140" i="4"/>
  <c r="F140" i="4"/>
  <c r="G140" i="4"/>
  <c r="H140" i="4"/>
  <c r="C141" i="4"/>
  <c r="D141" i="4"/>
  <c r="E141" i="4"/>
  <c r="F141" i="4"/>
  <c r="G141" i="4"/>
  <c r="H141" i="4"/>
  <c r="C142" i="4"/>
  <c r="D142" i="4"/>
  <c r="E142" i="4"/>
  <c r="F142" i="4"/>
  <c r="G142" i="4"/>
  <c r="H142" i="4"/>
  <c r="C143" i="4"/>
  <c r="D143" i="4"/>
  <c r="E143" i="4"/>
  <c r="F143" i="4"/>
  <c r="G143" i="4"/>
  <c r="H143" i="4"/>
  <c r="C144" i="4"/>
  <c r="D144" i="4"/>
  <c r="E144" i="4"/>
  <c r="F144" i="4"/>
  <c r="G144" i="4"/>
  <c r="H144" i="4"/>
  <c r="C145" i="4"/>
  <c r="D145" i="4"/>
  <c r="E145" i="4"/>
  <c r="F145" i="4"/>
  <c r="G145" i="4"/>
  <c r="H145" i="4"/>
  <c r="C146" i="4"/>
  <c r="D146" i="4"/>
  <c r="E146" i="4"/>
  <c r="F146" i="4"/>
  <c r="G146" i="4"/>
  <c r="H146" i="4"/>
  <c r="C147" i="4"/>
  <c r="D147" i="4"/>
  <c r="E147" i="4"/>
  <c r="F147" i="4"/>
  <c r="G147" i="4"/>
  <c r="H147" i="4"/>
  <c r="C148" i="4"/>
  <c r="D148" i="4"/>
  <c r="E148" i="4"/>
  <c r="F148" i="4"/>
  <c r="G148" i="4"/>
  <c r="H148" i="4"/>
  <c r="C149" i="4"/>
  <c r="D149" i="4"/>
  <c r="E149" i="4"/>
  <c r="F149" i="4"/>
  <c r="G149" i="4"/>
  <c r="H149" i="4"/>
  <c r="C150" i="4"/>
  <c r="D150" i="4"/>
  <c r="E150" i="4"/>
  <c r="F150" i="4"/>
  <c r="G150" i="4"/>
  <c r="H150" i="4"/>
  <c r="C151" i="4"/>
  <c r="D151" i="4"/>
  <c r="E151" i="4"/>
  <c r="F151" i="4"/>
  <c r="G151" i="4"/>
  <c r="H151" i="4"/>
  <c r="C152" i="4"/>
  <c r="D152" i="4"/>
  <c r="E152" i="4"/>
  <c r="F152" i="4"/>
  <c r="G152" i="4"/>
  <c r="H152" i="4"/>
  <c r="C153" i="4"/>
  <c r="D153" i="4"/>
  <c r="E153" i="4"/>
  <c r="F153" i="4"/>
  <c r="G153" i="4"/>
  <c r="H153" i="4"/>
  <c r="C154" i="4"/>
  <c r="D154" i="4"/>
  <c r="E154" i="4"/>
  <c r="F154" i="4"/>
  <c r="G154" i="4"/>
  <c r="H154" i="4"/>
  <c r="C155" i="4"/>
  <c r="D155" i="4"/>
  <c r="E155" i="4"/>
  <c r="F155" i="4"/>
  <c r="G155" i="4"/>
  <c r="H155" i="4"/>
  <c r="C156" i="4"/>
  <c r="D156" i="4"/>
  <c r="E156" i="4"/>
  <c r="F156" i="4"/>
  <c r="G156" i="4"/>
  <c r="H156" i="4"/>
  <c r="C157" i="4"/>
  <c r="D157" i="4"/>
  <c r="E157" i="4"/>
  <c r="F157" i="4"/>
  <c r="G157" i="4"/>
  <c r="H157" i="4"/>
  <c r="C158" i="4"/>
  <c r="D158" i="4"/>
  <c r="E158" i="4"/>
  <c r="F158" i="4"/>
  <c r="G158" i="4"/>
  <c r="H158" i="4"/>
  <c r="C159" i="4"/>
  <c r="D159" i="4"/>
  <c r="E159" i="4"/>
  <c r="F159" i="4"/>
  <c r="G159" i="4"/>
  <c r="H159" i="4"/>
  <c r="C160" i="4"/>
  <c r="D160" i="4"/>
  <c r="E160" i="4"/>
  <c r="F160" i="4"/>
  <c r="G160" i="4"/>
  <c r="H160" i="4"/>
  <c r="C161" i="4"/>
  <c r="D161" i="4"/>
  <c r="E161" i="4"/>
  <c r="F161" i="4"/>
  <c r="G161" i="4"/>
  <c r="H161" i="4"/>
  <c r="C162" i="4"/>
  <c r="D162" i="4"/>
  <c r="E162" i="4"/>
  <c r="F162" i="4"/>
  <c r="G162" i="4"/>
  <c r="H162" i="4"/>
  <c r="C163" i="4"/>
  <c r="D163" i="4"/>
  <c r="E163" i="4"/>
  <c r="F163" i="4"/>
  <c r="G163" i="4"/>
  <c r="H163" i="4"/>
  <c r="C164" i="4"/>
  <c r="D164" i="4"/>
  <c r="E164" i="4"/>
  <c r="F164" i="4"/>
  <c r="G164" i="4"/>
  <c r="H164" i="4"/>
  <c r="C165" i="4"/>
  <c r="D165" i="4"/>
  <c r="E165" i="4"/>
  <c r="F165" i="4"/>
  <c r="G165" i="4"/>
  <c r="H165" i="4"/>
  <c r="C166" i="4"/>
  <c r="D166" i="4"/>
  <c r="E166" i="4"/>
  <c r="F166" i="4"/>
  <c r="G166" i="4"/>
  <c r="H166" i="4"/>
  <c r="C167" i="4"/>
  <c r="D167" i="4"/>
  <c r="E167" i="4"/>
  <c r="F167" i="4"/>
  <c r="G167" i="4"/>
  <c r="H167" i="4"/>
  <c r="C168" i="4"/>
  <c r="D168" i="4"/>
  <c r="E168" i="4"/>
  <c r="F168" i="4"/>
  <c r="G168" i="4"/>
  <c r="H168" i="4"/>
  <c r="C169" i="4"/>
  <c r="D169" i="4"/>
  <c r="E169" i="4"/>
  <c r="F169" i="4"/>
  <c r="G169" i="4"/>
  <c r="H169" i="4"/>
  <c r="C170" i="4"/>
  <c r="D170" i="4"/>
  <c r="E170" i="4"/>
  <c r="F170" i="4"/>
  <c r="G170" i="4"/>
  <c r="H170" i="4"/>
  <c r="C171" i="4"/>
  <c r="D171" i="4"/>
  <c r="E171" i="4"/>
  <c r="F171" i="4"/>
  <c r="G171" i="4"/>
  <c r="H171" i="4"/>
  <c r="C172" i="4"/>
  <c r="D172" i="4"/>
  <c r="E172" i="4"/>
  <c r="F172" i="4"/>
  <c r="G172" i="4"/>
  <c r="H172" i="4"/>
  <c r="C173" i="4"/>
  <c r="D173" i="4"/>
  <c r="E173" i="4"/>
  <c r="F173" i="4"/>
  <c r="G173" i="4"/>
  <c r="H173" i="4"/>
  <c r="C174" i="4"/>
  <c r="D174" i="4"/>
  <c r="E174" i="4"/>
  <c r="F174" i="4"/>
  <c r="G174" i="4"/>
  <c r="H174" i="4"/>
  <c r="C175" i="4"/>
  <c r="D175" i="4"/>
  <c r="E175" i="4"/>
  <c r="F175" i="4"/>
  <c r="G175" i="4"/>
  <c r="H175" i="4"/>
  <c r="C176" i="4"/>
  <c r="D176" i="4"/>
  <c r="E176" i="4"/>
  <c r="F176" i="4"/>
  <c r="G176" i="4"/>
  <c r="H176" i="4"/>
  <c r="C177" i="4"/>
  <c r="D177" i="4"/>
  <c r="E177" i="4"/>
  <c r="F177" i="4"/>
  <c r="G177" i="4"/>
  <c r="H177" i="4"/>
  <c r="C178" i="4"/>
  <c r="D178" i="4"/>
  <c r="E178" i="4"/>
  <c r="F178" i="4"/>
  <c r="G178" i="4"/>
  <c r="H178" i="4"/>
  <c r="C179" i="4"/>
  <c r="D179" i="4"/>
  <c r="E179" i="4"/>
  <c r="F179" i="4"/>
  <c r="G179" i="4"/>
  <c r="H179" i="4"/>
  <c r="C180" i="4"/>
  <c r="D180" i="4"/>
  <c r="E180" i="4"/>
  <c r="F180" i="4"/>
  <c r="G180" i="4"/>
  <c r="H180" i="4"/>
  <c r="C181" i="4"/>
  <c r="D181" i="4"/>
  <c r="E181" i="4"/>
  <c r="F181" i="4"/>
  <c r="G181" i="4"/>
  <c r="H181" i="4"/>
  <c r="C182" i="4"/>
  <c r="D182" i="4"/>
  <c r="E182" i="4"/>
  <c r="F182" i="4"/>
  <c r="G182" i="4"/>
  <c r="H182" i="4"/>
  <c r="C183" i="4"/>
  <c r="D183" i="4"/>
  <c r="E183" i="4"/>
  <c r="F183" i="4"/>
  <c r="G183" i="4"/>
  <c r="H183" i="4"/>
  <c r="C184" i="4"/>
  <c r="D184" i="4"/>
  <c r="E184" i="4"/>
  <c r="F184" i="4"/>
  <c r="G184" i="4"/>
  <c r="H184" i="4"/>
  <c r="C185" i="4"/>
  <c r="D185" i="4"/>
  <c r="E185" i="4"/>
  <c r="F185" i="4"/>
  <c r="G185" i="4"/>
  <c r="H185" i="4"/>
  <c r="C186" i="4"/>
  <c r="D186" i="4"/>
  <c r="E186" i="4"/>
  <c r="F186" i="4"/>
  <c r="G186" i="4"/>
  <c r="H186" i="4"/>
  <c r="C187" i="4"/>
  <c r="D187" i="4"/>
  <c r="E187" i="4"/>
  <c r="F187" i="4"/>
  <c r="G187" i="4"/>
  <c r="H187" i="4"/>
  <c r="C188" i="4"/>
  <c r="D188" i="4"/>
  <c r="E188" i="4"/>
  <c r="F188" i="4"/>
  <c r="G188" i="4"/>
  <c r="H188" i="4"/>
  <c r="C189" i="4"/>
  <c r="D189" i="4"/>
  <c r="E189" i="4"/>
  <c r="F189" i="4"/>
  <c r="G189" i="4"/>
  <c r="H189" i="4"/>
  <c r="C190" i="4"/>
  <c r="D190" i="4"/>
  <c r="E190" i="4"/>
  <c r="F190" i="4"/>
  <c r="G190" i="4"/>
  <c r="H190" i="4"/>
  <c r="C191" i="4"/>
  <c r="D191" i="4"/>
  <c r="E191" i="4"/>
  <c r="F191" i="4"/>
  <c r="G191" i="4"/>
  <c r="H191" i="4"/>
  <c r="C192" i="4"/>
  <c r="D192" i="4"/>
  <c r="E192" i="4"/>
  <c r="F192" i="4"/>
  <c r="G192" i="4"/>
  <c r="H192" i="4"/>
  <c r="C193" i="4"/>
  <c r="D193" i="4"/>
  <c r="E193" i="4"/>
  <c r="F193" i="4"/>
  <c r="G193" i="4"/>
  <c r="H193" i="4"/>
  <c r="C194" i="4"/>
  <c r="D194" i="4"/>
  <c r="E194" i="4"/>
  <c r="F194" i="4"/>
  <c r="G194" i="4"/>
  <c r="H194" i="4"/>
  <c r="C195" i="4"/>
  <c r="D195" i="4"/>
  <c r="E195" i="4"/>
  <c r="F195" i="4"/>
  <c r="G195" i="4"/>
  <c r="H195" i="4"/>
  <c r="C196" i="4"/>
  <c r="D196" i="4"/>
  <c r="E196" i="4"/>
  <c r="F196" i="4"/>
  <c r="G196" i="4"/>
  <c r="H196" i="4"/>
  <c r="C197" i="4"/>
  <c r="D197" i="4"/>
  <c r="E197" i="4"/>
  <c r="F197" i="4"/>
  <c r="G197" i="4"/>
  <c r="H197" i="4"/>
  <c r="C198" i="4"/>
  <c r="D198" i="4"/>
  <c r="E198" i="4"/>
  <c r="F198" i="4"/>
  <c r="G198" i="4"/>
  <c r="H198" i="4"/>
  <c r="C199" i="4"/>
  <c r="D199" i="4"/>
  <c r="E199" i="4"/>
  <c r="F199" i="4"/>
  <c r="G199" i="4"/>
  <c r="H199" i="4"/>
  <c r="C200" i="4"/>
  <c r="D200" i="4"/>
  <c r="E200" i="4"/>
  <c r="F200" i="4"/>
  <c r="G200" i="4"/>
  <c r="H200" i="4"/>
  <c r="C201" i="4"/>
  <c r="D201" i="4"/>
  <c r="E201" i="4"/>
  <c r="F201" i="4"/>
  <c r="G201" i="4"/>
  <c r="H201" i="4"/>
  <c r="C202" i="4"/>
  <c r="D202" i="4"/>
  <c r="E202" i="4"/>
  <c r="F202" i="4"/>
  <c r="G202" i="4"/>
  <c r="H202" i="4"/>
  <c r="C203" i="4"/>
  <c r="D203" i="4"/>
  <c r="E203" i="4"/>
  <c r="F203" i="4"/>
  <c r="G203" i="4"/>
  <c r="H203" i="4"/>
  <c r="C204" i="4"/>
  <c r="D204" i="4"/>
  <c r="E204" i="4"/>
  <c r="F204" i="4"/>
  <c r="G204" i="4"/>
  <c r="H204" i="4"/>
  <c r="C205" i="4"/>
  <c r="D205" i="4"/>
  <c r="E205" i="4"/>
  <c r="F205" i="4"/>
  <c r="G205" i="4"/>
  <c r="H205" i="4"/>
  <c r="C206" i="4"/>
  <c r="D206" i="4"/>
  <c r="E206" i="4"/>
  <c r="F206" i="4"/>
  <c r="G206" i="4"/>
  <c r="H206" i="4"/>
  <c r="C207" i="4"/>
  <c r="D207" i="4"/>
  <c r="E207" i="4"/>
  <c r="F207" i="4"/>
  <c r="G207" i="4"/>
  <c r="H207" i="4"/>
  <c r="C208" i="4"/>
  <c r="D208" i="4"/>
  <c r="E208" i="4"/>
  <c r="F208" i="4"/>
  <c r="G208" i="4"/>
  <c r="H208" i="4"/>
  <c r="C209" i="4"/>
  <c r="D209" i="4"/>
  <c r="E209" i="4"/>
  <c r="F209" i="4"/>
  <c r="G209" i="4"/>
  <c r="H209" i="4"/>
  <c r="C210" i="4"/>
  <c r="D210" i="4"/>
  <c r="E210" i="4"/>
  <c r="F210" i="4"/>
  <c r="G210" i="4"/>
  <c r="H210" i="4"/>
  <c r="C211" i="4"/>
  <c r="D211" i="4"/>
  <c r="E211" i="4"/>
  <c r="F211" i="4"/>
  <c r="G211" i="4"/>
  <c r="H211" i="4"/>
  <c r="C212" i="4"/>
  <c r="D212" i="4"/>
  <c r="E212" i="4"/>
  <c r="F212" i="4"/>
  <c r="G212" i="4"/>
  <c r="H212" i="4"/>
  <c r="C213" i="4"/>
  <c r="D213" i="4"/>
  <c r="E213" i="4"/>
  <c r="F213" i="4"/>
  <c r="G213" i="4"/>
  <c r="H213" i="4"/>
  <c r="C214" i="4"/>
  <c r="D214" i="4"/>
  <c r="E214" i="4"/>
  <c r="F214" i="4"/>
  <c r="G214" i="4"/>
  <c r="H214" i="4"/>
  <c r="C215" i="4"/>
  <c r="D215" i="4"/>
  <c r="E215" i="4"/>
  <c r="F215" i="4"/>
  <c r="G215" i="4"/>
  <c r="H215" i="4"/>
  <c r="C216" i="4"/>
  <c r="D216" i="4"/>
  <c r="E216" i="4"/>
  <c r="F216" i="4"/>
  <c r="G216" i="4"/>
  <c r="H216" i="4"/>
  <c r="C217" i="4"/>
  <c r="D217" i="4"/>
  <c r="E217" i="4"/>
  <c r="F217" i="4"/>
  <c r="G217" i="4"/>
  <c r="H217" i="4"/>
  <c r="C218" i="4"/>
  <c r="D218" i="4"/>
  <c r="E218" i="4"/>
  <c r="F218" i="4"/>
  <c r="G218" i="4"/>
  <c r="H218" i="4"/>
  <c r="C219" i="4"/>
  <c r="D219" i="4"/>
  <c r="E219" i="4"/>
  <c r="F219" i="4"/>
  <c r="G219" i="4"/>
  <c r="H219" i="4"/>
  <c r="C220" i="4"/>
  <c r="D220" i="4"/>
  <c r="E220" i="4"/>
  <c r="F220" i="4"/>
  <c r="G220" i="4"/>
  <c r="H220" i="4"/>
  <c r="C221" i="4"/>
  <c r="D221" i="4"/>
  <c r="E221" i="4"/>
  <c r="F221" i="4"/>
  <c r="G221" i="4"/>
  <c r="H221" i="4"/>
  <c r="C222" i="4"/>
  <c r="D222" i="4"/>
  <c r="E222" i="4"/>
  <c r="F222" i="4"/>
  <c r="G222" i="4"/>
  <c r="H222" i="4"/>
  <c r="C223" i="4"/>
  <c r="D223" i="4"/>
  <c r="E223" i="4"/>
  <c r="F223" i="4"/>
  <c r="G223" i="4"/>
  <c r="H223" i="4"/>
  <c r="C224" i="4"/>
  <c r="D224" i="4"/>
  <c r="E224" i="4"/>
  <c r="F224" i="4"/>
  <c r="G224" i="4"/>
  <c r="H224" i="4"/>
  <c r="C225" i="4"/>
  <c r="D225" i="4"/>
  <c r="E225" i="4"/>
  <c r="F225" i="4"/>
  <c r="G225" i="4"/>
  <c r="H225" i="4"/>
  <c r="C226" i="4"/>
  <c r="D226" i="4"/>
  <c r="E226" i="4"/>
  <c r="F226" i="4"/>
  <c r="G226" i="4"/>
  <c r="H226" i="4"/>
  <c r="C227" i="4"/>
  <c r="D227" i="4"/>
  <c r="E227" i="4"/>
  <c r="F227" i="4"/>
  <c r="G227" i="4"/>
  <c r="H227" i="4"/>
  <c r="C228" i="4"/>
  <c r="D228" i="4"/>
  <c r="E228" i="4"/>
  <c r="F228" i="4"/>
  <c r="G228" i="4"/>
  <c r="H228" i="4"/>
  <c r="C229" i="4"/>
  <c r="D229" i="4"/>
  <c r="E229" i="4"/>
  <c r="F229" i="4"/>
  <c r="G229" i="4"/>
  <c r="H229" i="4"/>
  <c r="C230" i="4"/>
  <c r="D230" i="4"/>
  <c r="E230" i="4"/>
  <c r="F230" i="4"/>
  <c r="G230" i="4"/>
  <c r="H230" i="4"/>
  <c r="C231" i="4"/>
  <c r="D231" i="4"/>
  <c r="E231" i="4"/>
  <c r="F231" i="4"/>
  <c r="G231" i="4"/>
  <c r="H231" i="4"/>
  <c r="C232" i="4"/>
  <c r="D232" i="4"/>
  <c r="E232" i="4"/>
  <c r="F232" i="4"/>
  <c r="G232" i="4"/>
  <c r="H232" i="4"/>
  <c r="C233" i="4"/>
  <c r="D233" i="4"/>
  <c r="E233" i="4"/>
  <c r="F233" i="4"/>
  <c r="G233" i="4"/>
  <c r="H233" i="4"/>
  <c r="C234" i="4"/>
  <c r="D234" i="4"/>
  <c r="E234" i="4"/>
  <c r="F234" i="4"/>
  <c r="G234" i="4"/>
  <c r="H234" i="4"/>
  <c r="C235" i="4"/>
  <c r="D235" i="4"/>
  <c r="E235" i="4"/>
  <c r="F235" i="4"/>
  <c r="G235" i="4"/>
  <c r="H235" i="4"/>
  <c r="C236" i="4"/>
  <c r="D236" i="4"/>
  <c r="E236" i="4"/>
  <c r="F236" i="4"/>
  <c r="G236" i="4"/>
  <c r="H236" i="4"/>
  <c r="C237" i="4"/>
  <c r="D237" i="4"/>
  <c r="E237" i="4"/>
  <c r="F237" i="4"/>
  <c r="G237" i="4"/>
  <c r="H237" i="4"/>
  <c r="C238" i="4"/>
  <c r="D238" i="4"/>
  <c r="E238" i="4"/>
  <c r="F238" i="4"/>
  <c r="G238" i="4"/>
  <c r="H238" i="4"/>
  <c r="C239" i="4"/>
  <c r="D239" i="4"/>
  <c r="E239" i="4"/>
  <c r="F239" i="4"/>
  <c r="G239" i="4"/>
  <c r="H239" i="4"/>
  <c r="C240" i="4"/>
  <c r="D240" i="4"/>
  <c r="E240" i="4"/>
  <c r="F240" i="4"/>
  <c r="G240" i="4"/>
  <c r="H240" i="4"/>
  <c r="C241" i="4"/>
  <c r="D241" i="4"/>
  <c r="E241" i="4"/>
  <c r="F241" i="4"/>
  <c r="G241" i="4"/>
  <c r="H241" i="4"/>
  <c r="C242" i="4"/>
  <c r="D242" i="4"/>
  <c r="E242" i="4"/>
  <c r="F242" i="4"/>
  <c r="G242" i="4"/>
  <c r="H242" i="4"/>
  <c r="C243" i="4"/>
  <c r="D243" i="4"/>
  <c r="E243" i="4"/>
  <c r="F243" i="4"/>
  <c r="G243" i="4"/>
  <c r="H243" i="4"/>
  <c r="C244" i="4"/>
  <c r="D244" i="4"/>
  <c r="E244" i="4"/>
  <c r="F244" i="4"/>
  <c r="G244" i="4"/>
  <c r="H244" i="4"/>
  <c r="C245" i="4"/>
  <c r="D245" i="4"/>
  <c r="E245" i="4"/>
  <c r="F245" i="4"/>
  <c r="G245" i="4"/>
  <c r="H245" i="4"/>
  <c r="C246" i="4"/>
  <c r="D246" i="4"/>
  <c r="E246" i="4"/>
  <c r="F246" i="4"/>
  <c r="G246" i="4"/>
  <c r="H246" i="4"/>
  <c r="C247" i="4"/>
  <c r="D247" i="4"/>
  <c r="E247" i="4"/>
  <c r="F247" i="4"/>
  <c r="G247" i="4"/>
  <c r="H247" i="4"/>
  <c r="C248" i="4"/>
  <c r="D248" i="4"/>
  <c r="E248" i="4"/>
  <c r="F248" i="4"/>
  <c r="G248" i="4"/>
  <c r="H248" i="4"/>
  <c r="C249" i="4"/>
  <c r="D249" i="4"/>
  <c r="E249" i="4"/>
  <c r="F249" i="4"/>
  <c r="G249" i="4"/>
  <c r="H249" i="4"/>
  <c r="C250" i="4"/>
  <c r="D250" i="4"/>
  <c r="E250" i="4"/>
  <c r="F250" i="4"/>
  <c r="G250" i="4"/>
  <c r="H250" i="4"/>
  <c r="C251" i="4"/>
  <c r="D251" i="4"/>
  <c r="E251" i="4"/>
  <c r="F251" i="4"/>
  <c r="G251" i="4"/>
  <c r="H251" i="4"/>
  <c r="C252" i="4"/>
  <c r="D252" i="4"/>
  <c r="E252" i="4"/>
  <c r="F252" i="4"/>
  <c r="G252" i="4"/>
  <c r="H252" i="4"/>
  <c r="C253" i="4"/>
  <c r="D253" i="4"/>
  <c r="E253" i="4"/>
  <c r="F253" i="4"/>
  <c r="G253" i="4"/>
  <c r="H253" i="4"/>
  <c r="C254" i="4"/>
  <c r="D254" i="4"/>
  <c r="E254" i="4"/>
  <c r="F254" i="4"/>
  <c r="G254" i="4"/>
  <c r="H254" i="4"/>
  <c r="C255" i="4"/>
  <c r="D255" i="4"/>
  <c r="E255" i="4"/>
  <c r="F255" i="4"/>
  <c r="G255" i="4"/>
  <c r="H255" i="4"/>
  <c r="C256" i="4"/>
  <c r="D256" i="4"/>
  <c r="E256" i="4"/>
  <c r="F256" i="4"/>
  <c r="G256" i="4"/>
  <c r="H256" i="4"/>
  <c r="C257" i="4"/>
  <c r="D257" i="4"/>
  <c r="E257" i="4"/>
  <c r="F257" i="4"/>
  <c r="G257" i="4"/>
  <c r="H257" i="4"/>
  <c r="C258" i="4"/>
  <c r="D258" i="4"/>
  <c r="E258" i="4"/>
  <c r="F258" i="4"/>
  <c r="G258" i="4"/>
  <c r="H258" i="4"/>
  <c r="C259" i="4"/>
  <c r="D259" i="4"/>
  <c r="E259" i="4"/>
  <c r="F259" i="4"/>
  <c r="G259" i="4"/>
  <c r="H259" i="4"/>
  <c r="C260" i="4"/>
  <c r="D260" i="4"/>
  <c r="E260" i="4"/>
  <c r="F260" i="4"/>
  <c r="G260" i="4"/>
  <c r="H260" i="4"/>
  <c r="C261" i="4"/>
  <c r="D261" i="4"/>
  <c r="E261" i="4"/>
  <c r="F261" i="4"/>
  <c r="G261" i="4"/>
  <c r="H261" i="4"/>
  <c r="C262" i="4"/>
  <c r="D262" i="4"/>
  <c r="E262" i="4"/>
  <c r="F262" i="4"/>
  <c r="G262" i="4"/>
  <c r="H262" i="4"/>
  <c r="C263" i="4"/>
  <c r="D263" i="4"/>
  <c r="E263" i="4"/>
  <c r="F263" i="4"/>
  <c r="G263" i="4"/>
  <c r="H263" i="4"/>
  <c r="C264" i="4"/>
  <c r="D264" i="4"/>
  <c r="E264" i="4"/>
  <c r="F264" i="4"/>
  <c r="G264" i="4"/>
  <c r="H264" i="4"/>
  <c r="C265" i="4"/>
  <c r="D265" i="4"/>
  <c r="E265" i="4"/>
  <c r="F265" i="4"/>
  <c r="G265" i="4"/>
  <c r="H265" i="4"/>
  <c r="C266" i="4"/>
  <c r="D266" i="4"/>
  <c r="E266" i="4"/>
  <c r="F266" i="4"/>
  <c r="G266" i="4"/>
  <c r="H266" i="4"/>
  <c r="C267" i="4"/>
  <c r="D267" i="4"/>
  <c r="E267" i="4"/>
  <c r="F267" i="4"/>
  <c r="G267" i="4"/>
  <c r="H267" i="4"/>
  <c r="C268" i="4"/>
  <c r="D268" i="4"/>
  <c r="E268" i="4"/>
  <c r="F268" i="4"/>
  <c r="G268" i="4"/>
  <c r="H268" i="4"/>
  <c r="C269" i="4"/>
  <c r="D269" i="4"/>
  <c r="E269" i="4"/>
  <c r="F269" i="4"/>
  <c r="G269" i="4"/>
  <c r="H269" i="4"/>
  <c r="C270" i="4"/>
  <c r="D270" i="4"/>
  <c r="E270" i="4"/>
  <c r="F270" i="4"/>
  <c r="G270" i="4"/>
  <c r="H270" i="4"/>
  <c r="C271" i="4"/>
  <c r="D271" i="4"/>
  <c r="E271" i="4"/>
  <c r="F271" i="4"/>
  <c r="G271" i="4"/>
  <c r="H271" i="4"/>
  <c r="C272" i="4"/>
  <c r="D272" i="4"/>
  <c r="E272" i="4"/>
  <c r="F272" i="4"/>
  <c r="G272" i="4"/>
  <c r="H272" i="4"/>
  <c r="C273" i="4"/>
  <c r="D273" i="4"/>
  <c r="E273" i="4"/>
  <c r="F273" i="4"/>
  <c r="G273" i="4"/>
  <c r="H273" i="4"/>
  <c r="C274" i="4"/>
  <c r="D274" i="4"/>
  <c r="E274" i="4"/>
  <c r="F274" i="4"/>
  <c r="G274" i="4"/>
  <c r="H274" i="4"/>
  <c r="C275" i="4"/>
  <c r="D275" i="4"/>
  <c r="E275" i="4"/>
  <c r="F275" i="4"/>
  <c r="G275" i="4"/>
  <c r="H275" i="4"/>
  <c r="C276" i="4"/>
  <c r="D276" i="4"/>
  <c r="E276" i="4"/>
  <c r="F276" i="4"/>
  <c r="G276" i="4"/>
  <c r="H276" i="4"/>
  <c r="C277" i="4"/>
  <c r="D277" i="4"/>
  <c r="E277" i="4"/>
  <c r="F277" i="4"/>
  <c r="G277" i="4"/>
  <c r="H277" i="4"/>
  <c r="C278" i="4"/>
  <c r="D278" i="4"/>
  <c r="E278" i="4"/>
  <c r="F278" i="4"/>
  <c r="G278" i="4"/>
  <c r="H278" i="4"/>
  <c r="C279" i="4"/>
  <c r="D279" i="4"/>
  <c r="E279" i="4"/>
  <c r="F279" i="4"/>
  <c r="G279" i="4"/>
  <c r="H279" i="4"/>
  <c r="C280" i="4"/>
  <c r="D280" i="4"/>
  <c r="E280" i="4"/>
  <c r="F280" i="4"/>
  <c r="G280" i="4"/>
  <c r="H280" i="4"/>
  <c r="C281" i="4"/>
  <c r="D281" i="4"/>
  <c r="E281" i="4"/>
  <c r="F281" i="4"/>
  <c r="G281" i="4"/>
  <c r="H281" i="4"/>
  <c r="C282" i="4"/>
  <c r="D282" i="4"/>
  <c r="E282" i="4"/>
  <c r="F282" i="4"/>
  <c r="G282" i="4"/>
  <c r="H282" i="4"/>
  <c r="C283" i="4"/>
  <c r="D283" i="4"/>
  <c r="E283" i="4"/>
  <c r="F283" i="4"/>
  <c r="G283" i="4"/>
  <c r="H283" i="4"/>
  <c r="C284" i="4"/>
  <c r="D284" i="4"/>
  <c r="E284" i="4"/>
  <c r="F284" i="4"/>
  <c r="G284" i="4"/>
  <c r="H284" i="4"/>
  <c r="C285" i="4"/>
  <c r="D285" i="4"/>
  <c r="E285" i="4"/>
  <c r="F285" i="4"/>
  <c r="G285" i="4"/>
  <c r="H285" i="4"/>
  <c r="C286" i="4"/>
  <c r="D286" i="4"/>
  <c r="E286" i="4"/>
  <c r="F286" i="4"/>
  <c r="G286" i="4"/>
  <c r="H286" i="4"/>
  <c r="C287" i="4"/>
  <c r="D287" i="4"/>
  <c r="E287" i="4"/>
  <c r="F287" i="4"/>
  <c r="G287" i="4"/>
  <c r="H287" i="4"/>
  <c r="C288" i="4"/>
  <c r="D288" i="4"/>
  <c r="E288" i="4"/>
  <c r="F288" i="4"/>
  <c r="G288" i="4"/>
  <c r="H288" i="4"/>
  <c r="C289" i="4"/>
  <c r="D289" i="4"/>
  <c r="E289" i="4"/>
  <c r="F289" i="4"/>
  <c r="G289" i="4"/>
  <c r="H289" i="4"/>
  <c r="C290" i="4"/>
  <c r="D290" i="4"/>
  <c r="E290" i="4"/>
  <c r="F290" i="4"/>
  <c r="G290" i="4"/>
  <c r="H290" i="4"/>
  <c r="C291" i="4"/>
  <c r="D291" i="4"/>
  <c r="E291" i="4"/>
  <c r="F291" i="4"/>
  <c r="G291" i="4"/>
  <c r="H291" i="4"/>
  <c r="C292" i="4"/>
  <c r="D292" i="4"/>
  <c r="E292" i="4"/>
  <c r="F292" i="4"/>
  <c r="G292" i="4"/>
  <c r="H292" i="4"/>
  <c r="C293" i="4"/>
  <c r="D293" i="4"/>
  <c r="E293" i="4"/>
  <c r="F293" i="4"/>
  <c r="G293" i="4"/>
  <c r="H293" i="4"/>
  <c r="C294" i="4"/>
  <c r="D294" i="4"/>
  <c r="E294" i="4"/>
  <c r="F294" i="4"/>
  <c r="G294" i="4"/>
  <c r="H294" i="4"/>
  <c r="C295" i="4"/>
  <c r="D295" i="4"/>
  <c r="E295" i="4"/>
  <c r="F295" i="4"/>
  <c r="G295" i="4"/>
  <c r="H295" i="4"/>
  <c r="C296" i="4"/>
  <c r="D296" i="4"/>
  <c r="E296" i="4"/>
  <c r="F296" i="4"/>
  <c r="G296" i="4"/>
  <c r="H296" i="4"/>
  <c r="C297" i="4"/>
  <c r="D297" i="4"/>
  <c r="E297" i="4"/>
  <c r="F297" i="4"/>
  <c r="G297" i="4"/>
  <c r="H297" i="4"/>
  <c r="C298" i="4"/>
  <c r="D298" i="4"/>
  <c r="E298" i="4"/>
  <c r="F298" i="4"/>
  <c r="G298" i="4"/>
  <c r="H298" i="4"/>
  <c r="C299" i="4"/>
  <c r="D299" i="4"/>
  <c r="E299" i="4"/>
  <c r="F299" i="4"/>
  <c r="G299" i="4"/>
  <c r="H299" i="4"/>
  <c r="C300" i="4"/>
  <c r="D300" i="4"/>
  <c r="E300" i="4"/>
  <c r="F300" i="4"/>
  <c r="G300" i="4"/>
  <c r="H300" i="4"/>
  <c r="C301" i="4"/>
  <c r="D301" i="4"/>
  <c r="E301" i="4"/>
  <c r="F301" i="4"/>
  <c r="G301" i="4"/>
  <c r="H301" i="4"/>
  <c r="C302" i="4"/>
  <c r="D302" i="4"/>
  <c r="E302" i="4"/>
  <c r="F302" i="4"/>
  <c r="G302" i="4"/>
  <c r="H302" i="4"/>
  <c r="C303" i="4"/>
  <c r="D303" i="4"/>
  <c r="E303" i="4"/>
  <c r="F303" i="4"/>
  <c r="G303" i="4"/>
  <c r="H303" i="4"/>
  <c r="C304" i="4"/>
  <c r="D304" i="4"/>
  <c r="E304" i="4"/>
  <c r="F304" i="4"/>
  <c r="G304" i="4"/>
  <c r="H304" i="4"/>
  <c r="C305" i="4"/>
  <c r="D305" i="4"/>
  <c r="E305" i="4"/>
  <c r="F305" i="4"/>
  <c r="G305" i="4"/>
  <c r="H305" i="4"/>
  <c r="C306" i="4"/>
  <c r="D306" i="4"/>
  <c r="E306" i="4"/>
  <c r="F306" i="4"/>
  <c r="G306" i="4"/>
  <c r="H306" i="4"/>
  <c r="C307" i="4"/>
  <c r="D307" i="4"/>
  <c r="E307" i="4"/>
  <c r="F307" i="4"/>
  <c r="G307" i="4"/>
  <c r="H307" i="4"/>
  <c r="C308" i="4"/>
  <c r="D308" i="4"/>
  <c r="E308" i="4"/>
  <c r="F308" i="4"/>
  <c r="G308" i="4"/>
  <c r="H308" i="4"/>
  <c r="C309" i="4"/>
  <c r="D309" i="4"/>
  <c r="E309" i="4"/>
  <c r="F309" i="4"/>
  <c r="G309" i="4"/>
  <c r="H309" i="4"/>
  <c r="C310" i="4"/>
  <c r="D310" i="4"/>
  <c r="E310" i="4"/>
  <c r="F310" i="4"/>
  <c r="G310" i="4"/>
  <c r="H310" i="4"/>
  <c r="C311" i="4"/>
  <c r="D311" i="4"/>
  <c r="E311" i="4"/>
  <c r="F311" i="4"/>
  <c r="G311" i="4"/>
  <c r="H311" i="4"/>
  <c r="C312" i="4"/>
  <c r="D312" i="4"/>
  <c r="E312" i="4"/>
  <c r="F312" i="4"/>
  <c r="G312" i="4"/>
  <c r="H312" i="4"/>
  <c r="C313" i="4"/>
  <c r="D313" i="4"/>
  <c r="E313" i="4"/>
  <c r="F313" i="4"/>
  <c r="G313" i="4"/>
  <c r="H313" i="4"/>
  <c r="C314" i="4"/>
  <c r="D314" i="4"/>
  <c r="E314" i="4"/>
  <c r="F314" i="4"/>
  <c r="G314" i="4"/>
  <c r="H314" i="4"/>
  <c r="C315" i="4"/>
  <c r="D315" i="4"/>
  <c r="E315" i="4"/>
  <c r="F315" i="4"/>
  <c r="G315" i="4"/>
  <c r="H315" i="4"/>
  <c r="C316" i="4"/>
  <c r="D316" i="4"/>
  <c r="E316" i="4"/>
  <c r="F316" i="4"/>
  <c r="G316" i="4"/>
  <c r="H316" i="4"/>
  <c r="C317" i="4"/>
  <c r="D317" i="4"/>
  <c r="E317" i="4"/>
  <c r="F317" i="4"/>
  <c r="G317" i="4"/>
  <c r="H317" i="4"/>
  <c r="C318" i="4"/>
  <c r="D318" i="4"/>
  <c r="E318" i="4"/>
  <c r="F318" i="4"/>
  <c r="G318" i="4"/>
  <c r="H318" i="4"/>
  <c r="C319" i="4"/>
  <c r="D319" i="4"/>
  <c r="E319" i="4"/>
  <c r="F319" i="4"/>
  <c r="G319" i="4"/>
  <c r="H319" i="4"/>
  <c r="C320" i="4"/>
  <c r="D320" i="4"/>
  <c r="E320" i="4"/>
  <c r="F320" i="4"/>
  <c r="G320" i="4"/>
  <c r="H320" i="4"/>
  <c r="C321" i="4"/>
  <c r="D321" i="4"/>
  <c r="E321" i="4"/>
  <c r="F321" i="4"/>
  <c r="G321" i="4"/>
  <c r="H321" i="4"/>
  <c r="C322" i="4"/>
  <c r="D322" i="4"/>
  <c r="E322" i="4"/>
  <c r="F322" i="4"/>
  <c r="G322" i="4"/>
  <c r="H322" i="4"/>
  <c r="C323" i="4"/>
  <c r="D323" i="4"/>
  <c r="E323" i="4"/>
  <c r="F323" i="4"/>
  <c r="G323" i="4"/>
  <c r="H323" i="4"/>
  <c r="C324" i="4"/>
  <c r="D324" i="4"/>
  <c r="E324" i="4"/>
  <c r="F324" i="4"/>
  <c r="G324" i="4"/>
  <c r="H324" i="4"/>
  <c r="C325" i="4"/>
  <c r="D325" i="4"/>
  <c r="E325" i="4"/>
  <c r="F325" i="4"/>
  <c r="G325" i="4"/>
  <c r="H325" i="4"/>
  <c r="C326" i="4"/>
  <c r="D326" i="4"/>
  <c r="E326" i="4"/>
  <c r="F326" i="4"/>
  <c r="G326" i="4"/>
  <c r="H326" i="4"/>
  <c r="C327" i="4"/>
  <c r="D327" i="4"/>
  <c r="E327" i="4"/>
  <c r="F327" i="4"/>
  <c r="G327" i="4"/>
  <c r="H327" i="4"/>
  <c r="C328" i="4"/>
  <c r="D328" i="4"/>
  <c r="E328" i="4"/>
  <c r="F328" i="4"/>
  <c r="G328" i="4"/>
  <c r="H328" i="4"/>
  <c r="C329" i="4"/>
  <c r="D329" i="4"/>
  <c r="E329" i="4"/>
  <c r="F329" i="4"/>
  <c r="G329" i="4"/>
  <c r="H329" i="4"/>
  <c r="C330" i="4"/>
  <c r="D330" i="4"/>
  <c r="E330" i="4"/>
  <c r="F330" i="4"/>
  <c r="G330" i="4"/>
  <c r="H330" i="4"/>
  <c r="C331" i="4"/>
  <c r="D331" i="4"/>
  <c r="E331" i="4"/>
  <c r="F331" i="4"/>
  <c r="G331" i="4"/>
  <c r="H331" i="4"/>
  <c r="C332" i="4"/>
  <c r="D332" i="4"/>
  <c r="E332" i="4"/>
  <c r="F332" i="4"/>
  <c r="G332" i="4"/>
  <c r="H332" i="4"/>
  <c r="C333" i="4"/>
  <c r="D333" i="4"/>
  <c r="E333" i="4"/>
  <c r="F333" i="4"/>
  <c r="G333" i="4"/>
  <c r="H333" i="4"/>
  <c r="C334" i="4"/>
  <c r="D334" i="4"/>
  <c r="E334" i="4"/>
  <c r="F334" i="4"/>
  <c r="G334" i="4"/>
  <c r="H334" i="4"/>
  <c r="C335" i="4"/>
  <c r="D335" i="4"/>
  <c r="E335" i="4"/>
  <c r="F335" i="4"/>
  <c r="G335" i="4"/>
  <c r="H335" i="4"/>
  <c r="C336" i="4"/>
  <c r="D336" i="4"/>
  <c r="E336" i="4"/>
  <c r="F336" i="4"/>
  <c r="G336" i="4"/>
  <c r="H336" i="4"/>
  <c r="C337" i="4"/>
  <c r="D337" i="4"/>
  <c r="E337" i="4"/>
  <c r="F337" i="4"/>
  <c r="G337" i="4"/>
  <c r="H337" i="4"/>
  <c r="C338" i="4"/>
  <c r="D338" i="4"/>
  <c r="E338" i="4"/>
  <c r="F338" i="4"/>
  <c r="G338" i="4"/>
  <c r="H338" i="4"/>
  <c r="C339" i="4"/>
  <c r="D339" i="4"/>
  <c r="E339" i="4"/>
  <c r="F339" i="4"/>
  <c r="G339" i="4"/>
  <c r="H339" i="4"/>
  <c r="C340" i="4"/>
  <c r="D340" i="4"/>
  <c r="E340" i="4"/>
  <c r="F340" i="4"/>
  <c r="G340" i="4"/>
  <c r="H340" i="4"/>
  <c r="C341" i="4"/>
  <c r="D341" i="4"/>
  <c r="E341" i="4"/>
  <c r="F341" i="4"/>
  <c r="G341" i="4"/>
  <c r="H341" i="4"/>
  <c r="C342" i="4"/>
  <c r="D342" i="4"/>
  <c r="E342" i="4"/>
  <c r="F342" i="4"/>
  <c r="G342" i="4"/>
  <c r="H342" i="4"/>
  <c r="C343" i="4"/>
  <c r="D343" i="4"/>
  <c r="E343" i="4"/>
  <c r="F343" i="4"/>
  <c r="G343" i="4"/>
  <c r="H343" i="4"/>
  <c r="C344" i="4"/>
  <c r="D344" i="4"/>
  <c r="E344" i="4"/>
  <c r="F344" i="4"/>
  <c r="G344" i="4"/>
  <c r="H344" i="4"/>
  <c r="C345" i="4"/>
  <c r="D345" i="4"/>
  <c r="E345" i="4"/>
  <c r="F345" i="4"/>
  <c r="G345" i="4"/>
  <c r="H345" i="4"/>
  <c r="C346" i="4"/>
  <c r="D346" i="4"/>
  <c r="E346" i="4"/>
  <c r="F346" i="4"/>
  <c r="G346" i="4"/>
  <c r="H346" i="4"/>
  <c r="C347" i="4"/>
  <c r="D347" i="4"/>
  <c r="E347" i="4"/>
  <c r="F347" i="4"/>
  <c r="G347" i="4"/>
  <c r="H347" i="4"/>
  <c r="C348" i="4"/>
  <c r="D348" i="4"/>
  <c r="E348" i="4"/>
  <c r="F348" i="4"/>
  <c r="G348" i="4"/>
  <c r="H348" i="4"/>
  <c r="C349" i="4"/>
  <c r="D349" i="4"/>
  <c r="E349" i="4"/>
  <c r="F349" i="4"/>
  <c r="G349" i="4"/>
  <c r="H349" i="4"/>
  <c r="C350" i="4"/>
  <c r="D350" i="4"/>
  <c r="E350" i="4"/>
  <c r="F350" i="4"/>
  <c r="G350" i="4"/>
  <c r="H350" i="4"/>
  <c r="C351" i="4"/>
  <c r="D351" i="4"/>
  <c r="E351" i="4"/>
  <c r="F351" i="4"/>
  <c r="G351" i="4"/>
  <c r="H351" i="4"/>
  <c r="C352" i="4"/>
  <c r="D352" i="4"/>
  <c r="E352" i="4"/>
  <c r="F352" i="4"/>
  <c r="G352" i="4"/>
  <c r="H352" i="4"/>
  <c r="C353" i="4"/>
  <c r="D353" i="4"/>
  <c r="E353" i="4"/>
  <c r="F353" i="4"/>
  <c r="G353" i="4"/>
  <c r="H353" i="4"/>
  <c r="C354" i="4"/>
  <c r="D354" i="4"/>
  <c r="E354" i="4"/>
  <c r="F354" i="4"/>
  <c r="G354" i="4"/>
  <c r="H354" i="4"/>
  <c r="C355" i="4"/>
  <c r="D355" i="4"/>
  <c r="E355" i="4"/>
  <c r="F355" i="4"/>
  <c r="G355" i="4"/>
  <c r="H355" i="4"/>
  <c r="C356" i="4"/>
  <c r="D356" i="4"/>
  <c r="E356" i="4"/>
  <c r="F356" i="4"/>
  <c r="G356" i="4"/>
  <c r="H356" i="4"/>
  <c r="C357" i="4"/>
  <c r="D357" i="4"/>
  <c r="E357" i="4"/>
  <c r="F357" i="4"/>
  <c r="G357" i="4"/>
  <c r="H357" i="4"/>
  <c r="C358" i="4"/>
  <c r="D358" i="4"/>
  <c r="E358" i="4"/>
  <c r="F358" i="4"/>
  <c r="G358" i="4"/>
  <c r="H358" i="4"/>
  <c r="C359" i="4"/>
  <c r="D359" i="4"/>
  <c r="E359" i="4"/>
  <c r="F359" i="4"/>
  <c r="G359" i="4"/>
  <c r="H359" i="4"/>
  <c r="C360" i="4"/>
  <c r="D360" i="4"/>
  <c r="E360" i="4"/>
  <c r="F360" i="4"/>
  <c r="G360" i="4"/>
  <c r="H360" i="4"/>
  <c r="C361" i="4"/>
  <c r="D361" i="4"/>
  <c r="E361" i="4"/>
  <c r="F361" i="4"/>
  <c r="G361" i="4"/>
  <c r="H361" i="4"/>
  <c r="C362" i="4"/>
  <c r="D362" i="4"/>
  <c r="E362" i="4"/>
  <c r="F362" i="4"/>
  <c r="G362" i="4"/>
  <c r="H362" i="4"/>
  <c r="C363" i="4"/>
  <c r="D363" i="4"/>
  <c r="E363" i="4"/>
  <c r="F363" i="4"/>
  <c r="G363" i="4"/>
  <c r="H363" i="4"/>
  <c r="C364" i="4"/>
  <c r="D364" i="4"/>
  <c r="E364" i="4"/>
  <c r="F364" i="4"/>
  <c r="G364" i="4"/>
  <c r="H364" i="4"/>
  <c r="C365" i="4"/>
  <c r="D365" i="4"/>
  <c r="E365" i="4"/>
  <c r="F365" i="4"/>
  <c r="G365" i="4"/>
  <c r="H365" i="4"/>
  <c r="C366" i="4"/>
  <c r="D366" i="4"/>
  <c r="E366" i="4"/>
  <c r="F366" i="4"/>
  <c r="G366" i="4"/>
  <c r="H366" i="4"/>
  <c r="C367" i="4"/>
  <c r="D367" i="4"/>
  <c r="E367" i="4"/>
  <c r="F367" i="4"/>
  <c r="G367" i="4"/>
  <c r="H367" i="4"/>
  <c r="C368" i="4"/>
  <c r="D368" i="4"/>
  <c r="E368" i="4"/>
  <c r="F368" i="4"/>
  <c r="G368" i="4"/>
  <c r="H368" i="4"/>
  <c r="C369" i="4"/>
  <c r="D369" i="4"/>
  <c r="E369" i="4"/>
  <c r="F369" i="4"/>
  <c r="G369" i="4"/>
  <c r="H369" i="4"/>
  <c r="C370" i="4"/>
  <c r="D370" i="4"/>
  <c r="E370" i="4"/>
  <c r="F370" i="4"/>
  <c r="G370" i="4"/>
  <c r="H370" i="4"/>
  <c r="C371" i="4"/>
  <c r="D371" i="4"/>
  <c r="E371" i="4"/>
  <c r="F371" i="4"/>
  <c r="G371" i="4"/>
  <c r="H371" i="4"/>
  <c r="C372" i="4"/>
  <c r="D372" i="4"/>
  <c r="E372" i="4"/>
  <c r="F372" i="4"/>
  <c r="G372" i="4"/>
  <c r="H372" i="4"/>
  <c r="C373" i="4"/>
  <c r="D373" i="4"/>
  <c r="E373" i="4"/>
  <c r="F373" i="4"/>
  <c r="G373" i="4"/>
  <c r="H373" i="4"/>
  <c r="C374" i="4"/>
  <c r="D374" i="4"/>
  <c r="E374" i="4"/>
  <c r="F374" i="4"/>
  <c r="G374" i="4"/>
  <c r="H374" i="4"/>
  <c r="C375" i="4"/>
  <c r="D375" i="4"/>
  <c r="E375" i="4"/>
  <c r="F375" i="4"/>
  <c r="G375" i="4"/>
  <c r="H375" i="4"/>
  <c r="C376" i="4"/>
  <c r="D376" i="4"/>
  <c r="E376" i="4"/>
  <c r="F376" i="4"/>
  <c r="G376" i="4"/>
  <c r="H376" i="4"/>
  <c r="C377" i="4"/>
  <c r="D377" i="4"/>
  <c r="E377" i="4"/>
  <c r="F377" i="4"/>
  <c r="G377" i="4"/>
  <c r="H377" i="4"/>
  <c r="C378" i="4"/>
  <c r="D378" i="4"/>
  <c r="E378" i="4"/>
  <c r="F378" i="4"/>
  <c r="G378" i="4"/>
  <c r="H378" i="4"/>
  <c r="C379" i="4"/>
  <c r="D379" i="4"/>
  <c r="E379" i="4"/>
  <c r="F379" i="4"/>
  <c r="G379" i="4"/>
  <c r="H379" i="4"/>
  <c r="C380" i="4"/>
  <c r="D380" i="4"/>
  <c r="E380" i="4"/>
  <c r="F380" i="4"/>
  <c r="G380" i="4"/>
  <c r="H380" i="4"/>
  <c r="C381" i="4"/>
  <c r="D381" i="4"/>
  <c r="E381" i="4"/>
  <c r="F381" i="4"/>
  <c r="G381" i="4"/>
  <c r="H381" i="4"/>
  <c r="C382" i="4"/>
  <c r="D382" i="4"/>
  <c r="E382" i="4"/>
  <c r="F382" i="4"/>
  <c r="G382" i="4"/>
  <c r="H382" i="4"/>
  <c r="C383" i="4"/>
  <c r="D383" i="4"/>
  <c r="E383" i="4"/>
  <c r="F383" i="4"/>
  <c r="G383" i="4"/>
  <c r="H383" i="4"/>
  <c r="C384" i="4"/>
  <c r="D384" i="4"/>
  <c r="E384" i="4"/>
  <c r="F384" i="4"/>
  <c r="G384" i="4"/>
  <c r="H384" i="4"/>
  <c r="C385" i="4"/>
  <c r="D385" i="4"/>
  <c r="E385" i="4"/>
  <c r="F385" i="4"/>
  <c r="G385" i="4"/>
  <c r="H385" i="4"/>
  <c r="C386" i="4"/>
  <c r="D386" i="4"/>
  <c r="E386" i="4"/>
  <c r="F386" i="4"/>
  <c r="G386" i="4"/>
  <c r="H386" i="4"/>
  <c r="C387" i="4"/>
  <c r="D387" i="4"/>
  <c r="E387" i="4"/>
  <c r="F387" i="4"/>
  <c r="G387" i="4"/>
  <c r="H387" i="4"/>
  <c r="C388" i="4"/>
  <c r="D388" i="4"/>
  <c r="E388" i="4"/>
  <c r="F388" i="4"/>
  <c r="G388" i="4"/>
  <c r="H388" i="4"/>
  <c r="C389" i="4"/>
  <c r="D389" i="4"/>
  <c r="E389" i="4"/>
  <c r="F389" i="4"/>
  <c r="G389" i="4"/>
  <c r="H389" i="4"/>
  <c r="C390" i="4"/>
  <c r="D390" i="4"/>
  <c r="E390" i="4"/>
  <c r="F390" i="4"/>
  <c r="G390" i="4"/>
  <c r="H390" i="4"/>
  <c r="C391" i="4"/>
  <c r="D391" i="4"/>
  <c r="E391" i="4"/>
  <c r="F391" i="4"/>
  <c r="G391" i="4"/>
  <c r="H391" i="4"/>
  <c r="C392" i="4"/>
  <c r="D392" i="4"/>
  <c r="E392" i="4"/>
  <c r="F392" i="4"/>
  <c r="G392" i="4"/>
  <c r="H392" i="4"/>
  <c r="C393" i="4"/>
  <c r="D393" i="4"/>
  <c r="E393" i="4"/>
  <c r="F393" i="4"/>
  <c r="G393" i="4"/>
  <c r="H393" i="4"/>
  <c r="C394" i="4"/>
  <c r="D394" i="4"/>
  <c r="E394" i="4"/>
  <c r="F394" i="4"/>
  <c r="G394" i="4"/>
  <c r="H394" i="4"/>
  <c r="C395" i="4"/>
  <c r="D395" i="4"/>
  <c r="E395" i="4"/>
  <c r="F395" i="4"/>
  <c r="G395" i="4"/>
  <c r="H395" i="4"/>
  <c r="C396" i="4"/>
  <c r="D396" i="4"/>
  <c r="E396" i="4"/>
  <c r="F396" i="4"/>
  <c r="G396" i="4"/>
  <c r="H396" i="4"/>
  <c r="C397" i="4"/>
  <c r="D397" i="4"/>
  <c r="E397" i="4"/>
  <c r="F397" i="4"/>
  <c r="G397" i="4"/>
  <c r="H397" i="4"/>
  <c r="C398" i="4"/>
  <c r="D398" i="4"/>
  <c r="E398" i="4"/>
  <c r="F398" i="4"/>
  <c r="G398" i="4"/>
  <c r="H398" i="4"/>
  <c r="C399" i="4"/>
  <c r="D399" i="4"/>
  <c r="E399" i="4"/>
  <c r="F399" i="4"/>
  <c r="G399" i="4"/>
  <c r="H399" i="4"/>
  <c r="C400" i="4"/>
  <c r="D400" i="4"/>
  <c r="E400" i="4"/>
  <c r="F400" i="4"/>
  <c r="G400" i="4"/>
  <c r="H400" i="4"/>
  <c r="C401" i="4"/>
  <c r="D401" i="4"/>
  <c r="E401" i="4"/>
  <c r="F401" i="4"/>
  <c r="G401" i="4"/>
  <c r="H401" i="4"/>
  <c r="C402" i="4"/>
  <c r="D402" i="4"/>
  <c r="E402" i="4"/>
  <c r="F402" i="4"/>
  <c r="G402" i="4"/>
  <c r="H402" i="4"/>
  <c r="C403" i="4"/>
  <c r="D403" i="4"/>
  <c r="E403" i="4"/>
  <c r="F403" i="4"/>
  <c r="G403" i="4"/>
  <c r="H403" i="4"/>
  <c r="C404" i="4"/>
  <c r="D404" i="4"/>
  <c r="E404" i="4"/>
  <c r="F404" i="4"/>
  <c r="G404" i="4"/>
  <c r="H404" i="4"/>
  <c r="C405" i="4"/>
  <c r="D405" i="4"/>
  <c r="E405" i="4"/>
  <c r="F405" i="4"/>
  <c r="G405" i="4"/>
  <c r="H405" i="4"/>
  <c r="C406" i="4"/>
  <c r="D406" i="4"/>
  <c r="E406" i="4"/>
  <c r="F406" i="4"/>
  <c r="G406" i="4"/>
  <c r="H406" i="4"/>
  <c r="C407" i="4"/>
  <c r="D407" i="4"/>
  <c r="E407" i="4"/>
  <c r="F407" i="4"/>
  <c r="G407" i="4"/>
  <c r="H407" i="4"/>
  <c r="C408" i="4"/>
  <c r="D408" i="4"/>
  <c r="E408" i="4"/>
  <c r="F408" i="4"/>
  <c r="G408" i="4"/>
  <c r="H408" i="4"/>
  <c r="C409" i="4"/>
  <c r="D409" i="4"/>
  <c r="E409" i="4"/>
  <c r="F409" i="4"/>
  <c r="G409" i="4"/>
  <c r="H409" i="4"/>
  <c r="C410" i="4"/>
  <c r="D410" i="4"/>
  <c r="E410" i="4"/>
  <c r="F410" i="4"/>
  <c r="G410" i="4"/>
  <c r="H410" i="4"/>
  <c r="C411" i="4"/>
  <c r="D411" i="4"/>
  <c r="E411" i="4"/>
  <c r="F411" i="4"/>
  <c r="G411" i="4"/>
  <c r="H411" i="4"/>
  <c r="C412" i="4"/>
  <c r="D412" i="4"/>
  <c r="E412" i="4"/>
  <c r="F412" i="4"/>
  <c r="G412" i="4"/>
  <c r="H412" i="4"/>
  <c r="C413" i="4"/>
  <c r="D413" i="4"/>
  <c r="E413" i="4"/>
  <c r="F413" i="4"/>
  <c r="G413" i="4"/>
  <c r="H413" i="4"/>
  <c r="C414" i="4"/>
  <c r="D414" i="4"/>
  <c r="E414" i="4"/>
  <c r="F414" i="4"/>
  <c r="G414" i="4"/>
  <c r="H414" i="4"/>
  <c r="C415" i="4"/>
  <c r="D415" i="4"/>
  <c r="E415" i="4"/>
  <c r="F415" i="4"/>
  <c r="G415" i="4"/>
  <c r="H415" i="4"/>
  <c r="C416" i="4"/>
  <c r="D416" i="4"/>
  <c r="E416" i="4"/>
  <c r="F416" i="4"/>
  <c r="G416" i="4"/>
  <c r="H416" i="4"/>
  <c r="C417" i="4"/>
  <c r="D417" i="4"/>
  <c r="E417" i="4"/>
  <c r="F417" i="4"/>
  <c r="G417" i="4"/>
  <c r="H417" i="4"/>
  <c r="C418" i="4"/>
  <c r="D418" i="4"/>
  <c r="E418" i="4"/>
  <c r="F418" i="4"/>
  <c r="G418" i="4"/>
  <c r="H418" i="4"/>
  <c r="C419" i="4"/>
  <c r="D419" i="4"/>
  <c r="E419" i="4"/>
  <c r="F419" i="4"/>
  <c r="G419" i="4"/>
  <c r="H419" i="4"/>
  <c r="C420" i="4"/>
  <c r="D420" i="4"/>
  <c r="E420" i="4"/>
  <c r="F420" i="4"/>
  <c r="G420" i="4"/>
  <c r="H420" i="4"/>
  <c r="C421" i="4"/>
  <c r="D421" i="4"/>
  <c r="E421" i="4"/>
  <c r="F421" i="4"/>
  <c r="G421" i="4"/>
  <c r="H421" i="4"/>
  <c r="C422" i="4"/>
  <c r="D422" i="4"/>
  <c r="E422" i="4"/>
  <c r="F422" i="4"/>
  <c r="G422" i="4"/>
  <c r="H422" i="4"/>
  <c r="C423" i="4"/>
  <c r="D423" i="4"/>
  <c r="E423" i="4"/>
  <c r="F423" i="4"/>
  <c r="G423" i="4"/>
  <c r="H423" i="4"/>
  <c r="C424" i="4"/>
  <c r="D424" i="4"/>
  <c r="E424" i="4"/>
  <c r="F424" i="4"/>
  <c r="G424" i="4"/>
  <c r="H424" i="4"/>
  <c r="C425" i="4"/>
  <c r="D425" i="4"/>
  <c r="E425" i="4"/>
  <c r="F425" i="4"/>
  <c r="G425" i="4"/>
  <c r="H425" i="4"/>
  <c r="C426" i="4"/>
  <c r="D426" i="4"/>
  <c r="E426" i="4"/>
  <c r="F426" i="4"/>
  <c r="G426" i="4"/>
  <c r="H426" i="4"/>
  <c r="C427" i="4"/>
  <c r="D427" i="4"/>
  <c r="E427" i="4"/>
  <c r="F427" i="4"/>
  <c r="G427" i="4"/>
  <c r="H427" i="4"/>
  <c r="C428" i="4"/>
  <c r="D428" i="4"/>
  <c r="E428" i="4"/>
  <c r="F428" i="4"/>
  <c r="G428" i="4"/>
  <c r="H428" i="4"/>
  <c r="C429" i="4"/>
  <c r="D429" i="4"/>
  <c r="E429" i="4"/>
  <c r="F429" i="4"/>
  <c r="G429" i="4"/>
  <c r="H429" i="4"/>
  <c r="C430" i="4"/>
  <c r="D430" i="4"/>
  <c r="E430" i="4"/>
  <c r="F430" i="4"/>
  <c r="G430" i="4"/>
  <c r="H430" i="4"/>
  <c r="C431" i="4"/>
  <c r="D431" i="4"/>
  <c r="E431" i="4"/>
  <c r="F431" i="4"/>
  <c r="G431" i="4"/>
  <c r="H431" i="4"/>
  <c r="C432" i="4"/>
  <c r="D432" i="4"/>
  <c r="E432" i="4"/>
  <c r="F432" i="4"/>
  <c r="G432" i="4"/>
  <c r="H432" i="4"/>
  <c r="C433" i="4"/>
  <c r="D433" i="4"/>
  <c r="E433" i="4"/>
  <c r="F433" i="4"/>
  <c r="G433" i="4"/>
  <c r="H433" i="4"/>
  <c r="C434" i="4"/>
  <c r="D434" i="4"/>
  <c r="E434" i="4"/>
  <c r="F434" i="4"/>
  <c r="G434" i="4"/>
  <c r="H434" i="4"/>
  <c r="C435" i="4"/>
  <c r="D435" i="4"/>
  <c r="E435" i="4"/>
  <c r="F435" i="4"/>
  <c r="G435" i="4"/>
  <c r="H435" i="4"/>
  <c r="C436" i="4"/>
  <c r="D436" i="4"/>
  <c r="E436" i="4"/>
  <c r="F436" i="4"/>
  <c r="G436" i="4"/>
  <c r="H436" i="4"/>
  <c r="C437" i="4"/>
  <c r="D437" i="4"/>
  <c r="E437" i="4"/>
  <c r="F437" i="4"/>
  <c r="G437" i="4"/>
  <c r="H437" i="4"/>
  <c r="C438" i="4"/>
  <c r="D438" i="4"/>
  <c r="E438" i="4"/>
  <c r="F438" i="4"/>
  <c r="G438" i="4"/>
  <c r="H438" i="4"/>
  <c r="C439" i="4"/>
  <c r="D439" i="4"/>
  <c r="E439" i="4"/>
  <c r="F439" i="4"/>
  <c r="G439" i="4"/>
  <c r="H439" i="4"/>
  <c r="C440" i="4"/>
  <c r="D440" i="4"/>
  <c r="E440" i="4"/>
  <c r="F440" i="4"/>
  <c r="G440" i="4"/>
  <c r="H440" i="4"/>
  <c r="C441" i="4"/>
  <c r="D441" i="4"/>
  <c r="E441" i="4"/>
  <c r="F441" i="4"/>
  <c r="G441" i="4"/>
  <c r="H441" i="4"/>
  <c r="C442" i="4"/>
  <c r="D442" i="4"/>
  <c r="E442" i="4"/>
  <c r="F442" i="4"/>
  <c r="G442" i="4"/>
  <c r="H442" i="4"/>
  <c r="C443" i="4"/>
  <c r="D443" i="4"/>
  <c r="E443" i="4"/>
  <c r="F443" i="4"/>
  <c r="G443" i="4"/>
  <c r="H443" i="4"/>
  <c r="C444" i="4"/>
  <c r="D444" i="4"/>
  <c r="E444" i="4"/>
  <c r="F444" i="4"/>
  <c r="G444" i="4"/>
  <c r="H444" i="4"/>
  <c r="C445" i="4"/>
  <c r="D445" i="4"/>
  <c r="E445" i="4"/>
  <c r="F445" i="4"/>
  <c r="G445" i="4"/>
  <c r="H445" i="4"/>
  <c r="C446" i="4"/>
  <c r="D446" i="4"/>
  <c r="E446" i="4"/>
  <c r="F446" i="4"/>
  <c r="G446" i="4"/>
  <c r="H446" i="4"/>
  <c r="C447" i="4"/>
  <c r="D447" i="4"/>
  <c r="E447" i="4"/>
  <c r="F447" i="4"/>
  <c r="G447" i="4"/>
  <c r="H447" i="4"/>
  <c r="C448" i="4"/>
  <c r="D448" i="4"/>
  <c r="E448" i="4"/>
  <c r="F448" i="4"/>
  <c r="G448" i="4"/>
  <c r="H448" i="4"/>
  <c r="C449" i="4"/>
  <c r="D449" i="4"/>
  <c r="E449" i="4"/>
  <c r="F449" i="4"/>
  <c r="G449" i="4"/>
  <c r="H449" i="4"/>
  <c r="C450" i="4"/>
  <c r="D450" i="4"/>
  <c r="E450" i="4"/>
  <c r="F450" i="4"/>
  <c r="G450" i="4"/>
  <c r="H450" i="4"/>
  <c r="C451" i="4"/>
  <c r="D451" i="4"/>
  <c r="E451" i="4"/>
  <c r="F451" i="4"/>
  <c r="G451" i="4"/>
  <c r="H451" i="4"/>
  <c r="C452" i="4"/>
  <c r="D452" i="4"/>
  <c r="E452" i="4"/>
  <c r="F452" i="4"/>
  <c r="G452" i="4"/>
  <c r="H452" i="4"/>
  <c r="C453" i="4"/>
  <c r="D453" i="4"/>
  <c r="E453" i="4"/>
  <c r="F453" i="4"/>
  <c r="G453" i="4"/>
  <c r="H453" i="4"/>
  <c r="C454" i="4"/>
  <c r="D454" i="4"/>
  <c r="E454" i="4"/>
  <c r="F454" i="4"/>
  <c r="G454" i="4"/>
  <c r="H454" i="4"/>
  <c r="C455" i="4"/>
  <c r="D455" i="4"/>
  <c r="E455" i="4"/>
  <c r="F455" i="4"/>
  <c r="G455" i="4"/>
  <c r="H455" i="4"/>
  <c r="C456" i="4"/>
  <c r="D456" i="4"/>
  <c r="E456" i="4"/>
  <c r="F456" i="4"/>
  <c r="G456" i="4"/>
  <c r="H456" i="4"/>
  <c r="C457" i="4"/>
  <c r="D457" i="4"/>
  <c r="E457" i="4"/>
  <c r="F457" i="4"/>
  <c r="G457" i="4"/>
  <c r="H457" i="4"/>
  <c r="C458" i="4"/>
  <c r="D458" i="4"/>
  <c r="E458" i="4"/>
  <c r="F458" i="4"/>
  <c r="G458" i="4"/>
  <c r="H458" i="4"/>
  <c r="C459" i="4"/>
  <c r="D459" i="4"/>
  <c r="E459" i="4"/>
  <c r="F459" i="4"/>
  <c r="G459" i="4"/>
  <c r="H459" i="4"/>
  <c r="C460" i="4"/>
  <c r="D460" i="4"/>
  <c r="E460" i="4"/>
  <c r="F460" i="4"/>
  <c r="G460" i="4"/>
  <c r="H460" i="4"/>
  <c r="C461" i="4"/>
  <c r="D461" i="4"/>
  <c r="E461" i="4"/>
  <c r="F461" i="4"/>
  <c r="G461" i="4"/>
  <c r="H461" i="4"/>
  <c r="C462" i="4"/>
  <c r="D462" i="4"/>
  <c r="E462" i="4"/>
  <c r="F462" i="4"/>
  <c r="G462" i="4"/>
  <c r="H462" i="4"/>
  <c r="C463" i="4"/>
  <c r="D463" i="4"/>
  <c r="E463" i="4"/>
  <c r="F463" i="4"/>
  <c r="G463" i="4"/>
  <c r="H463" i="4"/>
  <c r="C464" i="4"/>
  <c r="D464" i="4"/>
  <c r="E464" i="4"/>
  <c r="F464" i="4"/>
  <c r="G464" i="4"/>
  <c r="H464" i="4"/>
  <c r="C465" i="4"/>
  <c r="D465" i="4"/>
  <c r="E465" i="4"/>
  <c r="F465" i="4"/>
  <c r="G465" i="4"/>
  <c r="H465" i="4"/>
  <c r="C466" i="4"/>
  <c r="D466" i="4"/>
  <c r="E466" i="4"/>
  <c r="F466" i="4"/>
  <c r="G466" i="4"/>
  <c r="H466" i="4"/>
  <c r="C467" i="4"/>
  <c r="D467" i="4"/>
  <c r="E467" i="4"/>
  <c r="F467" i="4"/>
  <c r="G467" i="4"/>
  <c r="H467" i="4"/>
  <c r="C468" i="4"/>
  <c r="D468" i="4"/>
  <c r="E468" i="4"/>
  <c r="F468" i="4"/>
  <c r="G468" i="4"/>
  <c r="H468" i="4"/>
  <c r="C469" i="4"/>
  <c r="D469" i="4"/>
  <c r="E469" i="4"/>
  <c r="F469" i="4"/>
  <c r="G469" i="4"/>
  <c r="H469" i="4"/>
  <c r="C470" i="4"/>
  <c r="D470" i="4"/>
  <c r="E470" i="4"/>
  <c r="F470" i="4"/>
  <c r="G470" i="4"/>
  <c r="H470" i="4"/>
  <c r="C471" i="4"/>
  <c r="D471" i="4"/>
  <c r="E471" i="4"/>
  <c r="F471" i="4"/>
  <c r="G471" i="4"/>
  <c r="H471" i="4"/>
  <c r="C472" i="4"/>
  <c r="D472" i="4"/>
  <c r="E472" i="4"/>
  <c r="F472" i="4"/>
  <c r="G472" i="4"/>
  <c r="H472" i="4"/>
  <c r="C473" i="4"/>
  <c r="D473" i="4"/>
  <c r="E473" i="4"/>
  <c r="F473" i="4"/>
  <c r="G473" i="4"/>
  <c r="H473" i="4"/>
  <c r="C474" i="4"/>
  <c r="D474" i="4"/>
  <c r="E474" i="4"/>
  <c r="F474" i="4"/>
  <c r="G474" i="4"/>
  <c r="H474" i="4"/>
  <c r="C475" i="4"/>
  <c r="D475" i="4"/>
  <c r="E475" i="4"/>
  <c r="F475" i="4"/>
  <c r="G475" i="4"/>
  <c r="H475" i="4"/>
  <c r="C476" i="4"/>
  <c r="D476" i="4"/>
  <c r="E476" i="4"/>
  <c r="F476" i="4"/>
  <c r="G476" i="4"/>
  <c r="H476" i="4"/>
  <c r="C477" i="4"/>
  <c r="D477" i="4"/>
  <c r="E477" i="4"/>
  <c r="F477" i="4"/>
  <c r="G477" i="4"/>
  <c r="H477" i="4"/>
  <c r="C478" i="4"/>
  <c r="D478" i="4"/>
  <c r="E478" i="4"/>
  <c r="F478" i="4"/>
  <c r="G478" i="4"/>
  <c r="H478" i="4"/>
  <c r="C479" i="4"/>
  <c r="D479" i="4"/>
  <c r="E479" i="4"/>
  <c r="F479" i="4"/>
  <c r="G479" i="4"/>
  <c r="H479" i="4"/>
  <c r="C480" i="4"/>
  <c r="D480" i="4"/>
  <c r="E480" i="4"/>
  <c r="F480" i="4"/>
  <c r="G480" i="4"/>
  <c r="H480" i="4"/>
  <c r="C481" i="4"/>
  <c r="D481" i="4"/>
  <c r="E481" i="4"/>
  <c r="F481" i="4"/>
  <c r="G481" i="4"/>
  <c r="H481" i="4"/>
  <c r="C482" i="4"/>
  <c r="D482" i="4"/>
  <c r="E482" i="4"/>
  <c r="F482" i="4"/>
  <c r="G482" i="4"/>
  <c r="H482" i="4"/>
  <c r="C483" i="4"/>
  <c r="D483" i="4"/>
  <c r="E483" i="4"/>
  <c r="F483" i="4"/>
  <c r="G483" i="4"/>
  <c r="H483" i="4"/>
  <c r="C484" i="4"/>
  <c r="D484" i="4"/>
  <c r="E484" i="4"/>
  <c r="F484" i="4"/>
  <c r="G484" i="4"/>
  <c r="H484" i="4"/>
  <c r="C485" i="4"/>
  <c r="D485" i="4"/>
  <c r="E485" i="4"/>
  <c r="F485" i="4"/>
  <c r="G485" i="4"/>
  <c r="H485" i="4"/>
  <c r="C486" i="4"/>
  <c r="D486" i="4"/>
  <c r="E486" i="4"/>
  <c r="F486" i="4"/>
  <c r="G486" i="4"/>
  <c r="H486" i="4"/>
  <c r="C487" i="4"/>
  <c r="D487" i="4"/>
  <c r="E487" i="4"/>
  <c r="F487" i="4"/>
  <c r="G487" i="4"/>
  <c r="H487" i="4"/>
  <c r="C488" i="4"/>
  <c r="D488" i="4"/>
  <c r="E488" i="4"/>
  <c r="F488" i="4"/>
  <c r="G488" i="4"/>
  <c r="H488" i="4"/>
  <c r="C489" i="4"/>
  <c r="D489" i="4"/>
  <c r="E489" i="4"/>
  <c r="F489" i="4"/>
  <c r="G489" i="4"/>
  <c r="H489" i="4"/>
  <c r="C490" i="4"/>
  <c r="D490" i="4"/>
  <c r="E490" i="4"/>
  <c r="F490" i="4"/>
  <c r="G490" i="4"/>
  <c r="H490" i="4"/>
  <c r="C491" i="4"/>
  <c r="D491" i="4"/>
  <c r="E491" i="4"/>
  <c r="F491" i="4"/>
  <c r="G491" i="4"/>
  <c r="H491" i="4"/>
  <c r="C492" i="4"/>
  <c r="D492" i="4"/>
  <c r="E492" i="4"/>
  <c r="F492" i="4"/>
  <c r="G492" i="4"/>
  <c r="H492" i="4"/>
  <c r="C493" i="4"/>
  <c r="D493" i="4"/>
  <c r="E493" i="4"/>
  <c r="F493" i="4"/>
  <c r="G493" i="4"/>
  <c r="H493" i="4"/>
  <c r="C494" i="4"/>
  <c r="D494" i="4"/>
  <c r="E494" i="4"/>
  <c r="F494" i="4"/>
  <c r="G494" i="4"/>
  <c r="H494" i="4"/>
  <c r="C495" i="4"/>
  <c r="D495" i="4"/>
  <c r="E495" i="4"/>
  <c r="F495" i="4"/>
  <c r="G495" i="4"/>
  <c r="H495" i="4"/>
  <c r="C496" i="4"/>
  <c r="D496" i="4"/>
  <c r="E496" i="4"/>
  <c r="F496" i="4"/>
  <c r="G496" i="4"/>
  <c r="H496" i="4"/>
  <c r="C497" i="4"/>
  <c r="D497" i="4"/>
  <c r="E497" i="4"/>
  <c r="F497" i="4"/>
  <c r="G497" i="4"/>
  <c r="H497" i="4"/>
  <c r="C498" i="4"/>
  <c r="D498" i="4"/>
  <c r="E498" i="4"/>
  <c r="F498" i="4"/>
  <c r="G498" i="4"/>
  <c r="H498" i="4"/>
  <c r="C499" i="4"/>
  <c r="D499" i="4"/>
  <c r="E499" i="4"/>
  <c r="F499" i="4"/>
  <c r="G499" i="4"/>
  <c r="H499" i="4"/>
  <c r="C500" i="4"/>
  <c r="D500" i="4"/>
  <c r="E500" i="4"/>
  <c r="F500" i="4"/>
  <c r="G500" i="4"/>
  <c r="H500" i="4"/>
  <c r="C501" i="4"/>
  <c r="D501" i="4"/>
  <c r="E501" i="4"/>
  <c r="F501" i="4"/>
  <c r="G501" i="4"/>
  <c r="H501" i="4"/>
  <c r="C502" i="4"/>
  <c r="D502" i="4"/>
  <c r="E502" i="4"/>
  <c r="F502" i="4"/>
  <c r="G502" i="4"/>
  <c r="H502" i="4"/>
  <c r="C503" i="4"/>
  <c r="D503" i="4"/>
  <c r="E503" i="4"/>
  <c r="F503" i="4"/>
  <c r="G503" i="4"/>
  <c r="H503" i="4"/>
  <c r="C504" i="4"/>
  <c r="D504" i="4"/>
  <c r="E504" i="4"/>
  <c r="F504" i="4"/>
  <c r="G504" i="4"/>
  <c r="H504" i="4"/>
  <c r="C505" i="4"/>
  <c r="D505" i="4"/>
  <c r="E505" i="4"/>
  <c r="F505" i="4"/>
  <c r="G505" i="4"/>
  <c r="H505" i="4"/>
  <c r="C506" i="4"/>
  <c r="D506" i="4"/>
  <c r="E506" i="4"/>
  <c r="F506" i="4"/>
  <c r="G506" i="4"/>
  <c r="H506" i="4"/>
  <c r="C507" i="4"/>
  <c r="D507" i="4"/>
  <c r="E507" i="4"/>
  <c r="F507" i="4"/>
  <c r="G507" i="4"/>
  <c r="H507" i="4"/>
  <c r="C508" i="4"/>
  <c r="D508" i="4"/>
  <c r="E508" i="4"/>
  <c r="F508" i="4"/>
  <c r="G508" i="4"/>
  <c r="H508" i="4"/>
  <c r="C509" i="4"/>
  <c r="D509" i="4"/>
  <c r="E509" i="4"/>
  <c r="F509" i="4"/>
  <c r="G509" i="4"/>
  <c r="H509" i="4"/>
  <c r="C510" i="4"/>
  <c r="D510" i="4"/>
  <c r="E510" i="4"/>
  <c r="F510" i="4"/>
  <c r="G510" i="4"/>
  <c r="H510" i="4"/>
  <c r="C511" i="4"/>
  <c r="D511" i="4"/>
  <c r="E511" i="4"/>
  <c r="F511" i="4"/>
  <c r="G511" i="4"/>
  <c r="H511" i="4"/>
  <c r="C512" i="4"/>
  <c r="D512" i="4"/>
  <c r="E512" i="4"/>
  <c r="F512" i="4"/>
  <c r="G512" i="4"/>
  <c r="H512" i="4"/>
  <c r="C513" i="4"/>
  <c r="D513" i="4"/>
  <c r="E513" i="4"/>
  <c r="F513" i="4"/>
  <c r="G513" i="4"/>
  <c r="H513" i="4"/>
  <c r="C514" i="4"/>
  <c r="D514" i="4"/>
  <c r="E514" i="4"/>
  <c r="F514" i="4"/>
  <c r="G514" i="4"/>
  <c r="H514" i="4"/>
  <c r="C515" i="4"/>
  <c r="D515" i="4"/>
  <c r="E515" i="4"/>
  <c r="F515" i="4"/>
  <c r="G515" i="4"/>
  <c r="H515" i="4"/>
  <c r="C516" i="4"/>
  <c r="D516" i="4"/>
  <c r="E516" i="4"/>
  <c r="F516" i="4"/>
  <c r="G516" i="4"/>
  <c r="H516" i="4"/>
  <c r="C517" i="4"/>
  <c r="D517" i="4"/>
  <c r="E517" i="4"/>
  <c r="F517" i="4"/>
  <c r="G517" i="4"/>
  <c r="H517" i="4"/>
  <c r="C518" i="4"/>
  <c r="D518" i="4"/>
  <c r="E518" i="4"/>
  <c r="F518" i="4"/>
  <c r="G518" i="4"/>
  <c r="H518" i="4"/>
  <c r="C519" i="4"/>
  <c r="D519" i="4"/>
  <c r="E519" i="4"/>
  <c r="F519" i="4"/>
  <c r="G519" i="4"/>
  <c r="H519" i="4"/>
  <c r="C520" i="4"/>
  <c r="D520" i="4"/>
  <c r="E520" i="4"/>
  <c r="F520" i="4"/>
  <c r="G520" i="4"/>
  <c r="H520" i="4"/>
  <c r="C521" i="4"/>
  <c r="D521" i="4"/>
  <c r="E521" i="4"/>
  <c r="F521" i="4"/>
  <c r="G521" i="4"/>
  <c r="H521" i="4"/>
  <c r="C522" i="4"/>
  <c r="D522" i="4"/>
  <c r="E522" i="4"/>
  <c r="F522" i="4"/>
  <c r="G522" i="4"/>
  <c r="H522" i="4"/>
  <c r="C523" i="4"/>
  <c r="D523" i="4"/>
  <c r="E523" i="4"/>
  <c r="F523" i="4"/>
  <c r="G523" i="4"/>
  <c r="H523" i="4"/>
  <c r="C524" i="4"/>
  <c r="D524" i="4"/>
  <c r="E524" i="4"/>
  <c r="F524" i="4"/>
  <c r="G524" i="4"/>
  <c r="H524" i="4"/>
  <c r="C525" i="4"/>
  <c r="D525" i="4"/>
  <c r="E525" i="4"/>
  <c r="F525" i="4"/>
  <c r="G525" i="4"/>
  <c r="H525" i="4"/>
  <c r="C526" i="4"/>
  <c r="D526" i="4"/>
  <c r="E526" i="4"/>
  <c r="F526" i="4"/>
  <c r="G526" i="4"/>
  <c r="H526" i="4"/>
  <c r="C527" i="4"/>
  <c r="D527" i="4"/>
  <c r="E527" i="4"/>
  <c r="F527" i="4"/>
  <c r="G527" i="4"/>
  <c r="H527" i="4"/>
  <c r="C528" i="4"/>
  <c r="D528" i="4"/>
  <c r="E528" i="4"/>
  <c r="F528" i="4"/>
  <c r="G528" i="4"/>
  <c r="H528" i="4"/>
  <c r="C529" i="4"/>
  <c r="D529" i="4"/>
  <c r="E529" i="4"/>
  <c r="F529" i="4"/>
  <c r="G529" i="4"/>
  <c r="H529" i="4"/>
  <c r="C530" i="4"/>
  <c r="D530" i="4"/>
  <c r="E530" i="4"/>
  <c r="F530" i="4"/>
  <c r="G530" i="4"/>
  <c r="H530" i="4"/>
  <c r="C531" i="4"/>
  <c r="D531" i="4"/>
  <c r="E531" i="4"/>
  <c r="F531" i="4"/>
  <c r="G531" i="4"/>
  <c r="H531" i="4"/>
  <c r="C532" i="4"/>
  <c r="D532" i="4"/>
  <c r="E532" i="4"/>
  <c r="F532" i="4"/>
  <c r="G532" i="4"/>
  <c r="H532" i="4"/>
  <c r="C533" i="4"/>
  <c r="D533" i="4"/>
  <c r="E533" i="4"/>
  <c r="F533" i="4"/>
  <c r="G533" i="4"/>
  <c r="H533" i="4"/>
  <c r="C534" i="4"/>
  <c r="D534" i="4"/>
  <c r="E534" i="4"/>
  <c r="F534" i="4"/>
  <c r="G534" i="4"/>
  <c r="H534" i="4"/>
  <c r="C535" i="4"/>
  <c r="D535" i="4"/>
  <c r="E535" i="4"/>
  <c r="F535" i="4"/>
  <c r="G535" i="4"/>
  <c r="H535" i="4"/>
  <c r="C536" i="4"/>
  <c r="D536" i="4"/>
  <c r="E536" i="4"/>
  <c r="F536" i="4"/>
  <c r="G536" i="4"/>
  <c r="H536" i="4"/>
  <c r="D6" i="4"/>
  <c r="E6" i="4"/>
  <c r="F6" i="4"/>
  <c r="G6" i="4"/>
  <c r="H6" i="4"/>
  <c r="C6" i="4"/>
  <c r="H22" i="15"/>
  <c r="H535" i="17"/>
  <c r="C39" i="17"/>
  <c r="D39" i="17"/>
  <c r="E39" i="17"/>
  <c r="F39" i="17"/>
  <c r="G39" i="17"/>
  <c r="H39" i="17"/>
  <c r="C40" i="17"/>
  <c r="D40" i="17"/>
  <c r="E40" i="17"/>
  <c r="F40" i="17"/>
  <c r="G40" i="17"/>
  <c r="H40" i="17"/>
  <c r="C41" i="17"/>
  <c r="D41" i="17"/>
  <c r="E41" i="17"/>
  <c r="F41" i="17"/>
  <c r="G41" i="17"/>
  <c r="H41" i="17"/>
  <c r="C42" i="17"/>
  <c r="D42" i="17"/>
  <c r="E42" i="17"/>
  <c r="F42" i="17"/>
  <c r="G42" i="17"/>
  <c r="H42" i="17"/>
  <c r="C43" i="17"/>
  <c r="D43" i="17"/>
  <c r="E43" i="17"/>
  <c r="F43" i="17"/>
  <c r="G43" i="17"/>
  <c r="H43" i="17"/>
  <c r="C44" i="17"/>
  <c r="D44" i="17"/>
  <c r="E44" i="17"/>
  <c r="F44" i="17"/>
  <c r="G44" i="17"/>
  <c r="H44" i="17"/>
  <c r="C45" i="17"/>
  <c r="D45" i="17"/>
  <c r="E45" i="17"/>
  <c r="F45" i="17"/>
  <c r="G45" i="17"/>
  <c r="H45" i="17"/>
  <c r="C46" i="17"/>
  <c r="D46" i="17"/>
  <c r="E46" i="17"/>
  <c r="F46" i="17"/>
  <c r="G46" i="17"/>
  <c r="H46" i="17"/>
  <c r="C47" i="17"/>
  <c r="D47" i="17"/>
  <c r="E47" i="17"/>
  <c r="F47" i="17"/>
  <c r="G47" i="17"/>
  <c r="H47" i="17"/>
  <c r="C48" i="17"/>
  <c r="D48" i="17"/>
  <c r="E48" i="17"/>
  <c r="F48" i="17"/>
  <c r="G48" i="17"/>
  <c r="H48" i="17"/>
  <c r="C49" i="17"/>
  <c r="D49" i="17"/>
  <c r="E49" i="17"/>
  <c r="F49" i="17"/>
  <c r="G49" i="17"/>
  <c r="H49" i="17"/>
  <c r="C50" i="17"/>
  <c r="D50" i="17"/>
  <c r="E50" i="17"/>
  <c r="F50" i="17"/>
  <c r="G50" i="17"/>
  <c r="H50" i="17"/>
  <c r="C51" i="17"/>
  <c r="D51" i="17"/>
  <c r="E51" i="17"/>
  <c r="F51" i="17"/>
  <c r="G51" i="17"/>
  <c r="H51" i="17"/>
  <c r="C52" i="17"/>
  <c r="D52" i="17"/>
  <c r="E52" i="17"/>
  <c r="F52" i="17"/>
  <c r="G52" i="17"/>
  <c r="H52" i="17"/>
  <c r="C53" i="17"/>
  <c r="D53" i="17"/>
  <c r="E53" i="17"/>
  <c r="F53" i="17"/>
  <c r="G53" i="17"/>
  <c r="H53" i="17"/>
  <c r="C54" i="17"/>
  <c r="D54" i="17"/>
  <c r="E54" i="17"/>
  <c r="F54" i="17"/>
  <c r="G54" i="17"/>
  <c r="H54" i="17"/>
  <c r="C55" i="17"/>
  <c r="D55" i="17"/>
  <c r="E55" i="17"/>
  <c r="F55" i="17"/>
  <c r="G55" i="17"/>
  <c r="H55" i="17"/>
  <c r="C56" i="17"/>
  <c r="D56" i="17"/>
  <c r="E56" i="17"/>
  <c r="F56" i="17"/>
  <c r="G56" i="17"/>
  <c r="H56" i="17"/>
  <c r="C57" i="17"/>
  <c r="D57" i="17"/>
  <c r="E57" i="17"/>
  <c r="F57" i="17"/>
  <c r="G57" i="17"/>
  <c r="H57" i="17"/>
  <c r="C58" i="17"/>
  <c r="D58" i="17"/>
  <c r="E58" i="17"/>
  <c r="F58" i="17"/>
  <c r="G58" i="17"/>
  <c r="H58" i="17"/>
  <c r="C59" i="17"/>
  <c r="D59" i="17"/>
  <c r="E59" i="17"/>
  <c r="F59" i="17"/>
  <c r="G59" i="17"/>
  <c r="H59" i="17"/>
  <c r="C60" i="17"/>
  <c r="D60" i="17"/>
  <c r="E60" i="17"/>
  <c r="F60" i="17"/>
  <c r="G60" i="17"/>
  <c r="H60" i="17"/>
  <c r="C61" i="17"/>
  <c r="D61" i="17"/>
  <c r="E61" i="17"/>
  <c r="F61" i="17"/>
  <c r="G61" i="17"/>
  <c r="H61" i="17"/>
  <c r="C62" i="17"/>
  <c r="D62" i="17"/>
  <c r="E62" i="17"/>
  <c r="F62" i="17"/>
  <c r="G62" i="17"/>
  <c r="H62" i="17"/>
  <c r="C63" i="17"/>
  <c r="D63" i="17"/>
  <c r="E63" i="17"/>
  <c r="F63" i="17"/>
  <c r="G63" i="17"/>
  <c r="H63" i="17"/>
  <c r="C64" i="17"/>
  <c r="D64" i="17"/>
  <c r="E64" i="17"/>
  <c r="F64" i="17"/>
  <c r="G64" i="17"/>
  <c r="H64" i="17"/>
  <c r="C65" i="17"/>
  <c r="D65" i="17"/>
  <c r="E65" i="17"/>
  <c r="F65" i="17"/>
  <c r="G65" i="17"/>
  <c r="H65" i="17"/>
  <c r="C66" i="17"/>
  <c r="D66" i="17"/>
  <c r="E66" i="17"/>
  <c r="F66" i="17"/>
  <c r="G66" i="17"/>
  <c r="H66" i="17"/>
  <c r="C67" i="17"/>
  <c r="D67" i="17"/>
  <c r="E67" i="17"/>
  <c r="F67" i="17"/>
  <c r="G67" i="17"/>
  <c r="H67" i="17"/>
  <c r="C106" i="17"/>
  <c r="D106" i="17"/>
  <c r="E106" i="17"/>
  <c r="F106" i="17"/>
  <c r="G106" i="17"/>
  <c r="H106" i="17"/>
  <c r="C107" i="17"/>
  <c r="D107" i="17"/>
  <c r="E107" i="17"/>
  <c r="F107" i="17"/>
  <c r="G107" i="17"/>
  <c r="H107" i="17"/>
  <c r="C108" i="17"/>
  <c r="D108" i="17"/>
  <c r="E108" i="17"/>
  <c r="F108" i="17"/>
  <c r="G108" i="17"/>
  <c r="H108" i="17"/>
  <c r="C109" i="17"/>
  <c r="D109" i="17"/>
  <c r="E109" i="17"/>
  <c r="F109" i="17"/>
  <c r="G109" i="17"/>
  <c r="H109" i="17"/>
  <c r="C110" i="17"/>
  <c r="D110" i="17"/>
  <c r="E110" i="17"/>
  <c r="F110" i="17"/>
  <c r="G110" i="17"/>
  <c r="H110" i="17"/>
  <c r="C111" i="17"/>
  <c r="D111" i="17"/>
  <c r="E111" i="17"/>
  <c r="F111" i="17"/>
  <c r="G111" i="17"/>
  <c r="H111" i="17"/>
  <c r="C112" i="17"/>
  <c r="D112" i="17"/>
  <c r="E112" i="17"/>
  <c r="F112" i="17"/>
  <c r="G112" i="17"/>
  <c r="H112" i="17"/>
  <c r="C113" i="17"/>
  <c r="D113" i="17"/>
  <c r="E113" i="17"/>
  <c r="F113" i="17"/>
  <c r="G113" i="17"/>
  <c r="H113" i="17"/>
  <c r="C114" i="17"/>
  <c r="D114" i="17"/>
  <c r="E114" i="17"/>
  <c r="F114" i="17"/>
  <c r="G114" i="17"/>
  <c r="H114" i="17"/>
  <c r="C115" i="17"/>
  <c r="D115" i="17"/>
  <c r="E115" i="17"/>
  <c r="F115" i="17"/>
  <c r="G115" i="17"/>
  <c r="H115" i="17"/>
  <c r="C116" i="17"/>
  <c r="D116" i="17"/>
  <c r="E116" i="17"/>
  <c r="F116" i="17"/>
  <c r="G116" i="17"/>
  <c r="H116" i="17"/>
  <c r="C117" i="17"/>
  <c r="D117" i="17"/>
  <c r="E117" i="17"/>
  <c r="F117" i="17"/>
  <c r="G117" i="17"/>
  <c r="H117" i="17"/>
  <c r="C118" i="17"/>
  <c r="D118" i="17"/>
  <c r="E118" i="17"/>
  <c r="F118" i="17"/>
  <c r="G118" i="17"/>
  <c r="H118" i="17"/>
  <c r="C119" i="17"/>
  <c r="D119" i="17"/>
  <c r="E119" i="17"/>
  <c r="F119" i="17"/>
  <c r="G119" i="17"/>
  <c r="H119" i="17"/>
  <c r="C120" i="17"/>
  <c r="D120" i="17"/>
  <c r="E120" i="17"/>
  <c r="F120" i="17"/>
  <c r="G120" i="17"/>
  <c r="H120" i="17"/>
  <c r="C121" i="17"/>
  <c r="D121" i="17"/>
  <c r="E121" i="17"/>
  <c r="F121" i="17"/>
  <c r="G121" i="17"/>
  <c r="H121" i="17"/>
  <c r="C122" i="17"/>
  <c r="D122" i="17"/>
  <c r="E122" i="17"/>
  <c r="F122" i="17"/>
  <c r="G122" i="17"/>
  <c r="H122" i="17"/>
  <c r="C123" i="17"/>
  <c r="D123" i="17"/>
  <c r="E123" i="17"/>
  <c r="F123" i="17"/>
  <c r="G123" i="17"/>
  <c r="H123" i="17"/>
  <c r="C124" i="17"/>
  <c r="D124" i="17"/>
  <c r="E124" i="17"/>
  <c r="F124" i="17"/>
  <c r="G124" i="17"/>
  <c r="H124" i="17"/>
  <c r="C125" i="17"/>
  <c r="D125" i="17"/>
  <c r="E125" i="17"/>
  <c r="F125" i="17"/>
  <c r="G125" i="17"/>
  <c r="H125" i="17"/>
  <c r="C126" i="17"/>
  <c r="D126" i="17"/>
  <c r="E126" i="17"/>
  <c r="F126" i="17"/>
  <c r="G126" i="17"/>
  <c r="H126" i="17"/>
  <c r="C127" i="17"/>
  <c r="D127" i="17"/>
  <c r="E127" i="17"/>
  <c r="F127" i="17"/>
  <c r="G127" i="17"/>
  <c r="H127" i="17"/>
  <c r="C128" i="17"/>
  <c r="D128" i="17"/>
  <c r="E128" i="17"/>
  <c r="F128" i="17"/>
  <c r="G128" i="17"/>
  <c r="H128" i="17"/>
  <c r="C129" i="17"/>
  <c r="D129" i="17"/>
  <c r="E129" i="17"/>
  <c r="F129" i="17"/>
  <c r="G129" i="17"/>
  <c r="H129" i="17"/>
  <c r="C130" i="17"/>
  <c r="D130" i="17"/>
  <c r="E130" i="17"/>
  <c r="F130" i="17"/>
  <c r="G130" i="17"/>
  <c r="H130" i="17"/>
  <c r="C131" i="17"/>
  <c r="D131" i="17"/>
  <c r="E131" i="17"/>
  <c r="F131" i="17"/>
  <c r="G131" i="17"/>
  <c r="H131" i="17"/>
  <c r="C132" i="17"/>
  <c r="D132" i="17"/>
  <c r="E132" i="17"/>
  <c r="F132" i="17"/>
  <c r="G132" i="17"/>
  <c r="H132" i="17"/>
  <c r="C133" i="17"/>
  <c r="D133" i="17"/>
  <c r="E133" i="17"/>
  <c r="F133" i="17"/>
  <c r="G133" i="17"/>
  <c r="H133" i="17"/>
  <c r="C134" i="17"/>
  <c r="D134" i="17"/>
  <c r="E134" i="17"/>
  <c r="F134" i="17"/>
  <c r="G134" i="17"/>
  <c r="H134" i="17"/>
  <c r="C173" i="17"/>
  <c r="D173" i="17"/>
  <c r="E173" i="17"/>
  <c r="F173" i="17"/>
  <c r="G173" i="17"/>
  <c r="H173" i="17"/>
  <c r="C174" i="17"/>
  <c r="D174" i="17"/>
  <c r="E174" i="17"/>
  <c r="F174" i="17"/>
  <c r="G174" i="17"/>
  <c r="H174" i="17"/>
  <c r="C175" i="17"/>
  <c r="D175" i="17"/>
  <c r="E175" i="17"/>
  <c r="F175" i="17"/>
  <c r="G175" i="17"/>
  <c r="H175" i="17"/>
  <c r="C176" i="17"/>
  <c r="D176" i="17"/>
  <c r="E176" i="17"/>
  <c r="F176" i="17"/>
  <c r="G176" i="17"/>
  <c r="H176" i="17"/>
  <c r="C177" i="17"/>
  <c r="D177" i="17"/>
  <c r="E177" i="17"/>
  <c r="F177" i="17"/>
  <c r="G177" i="17"/>
  <c r="H177" i="17"/>
  <c r="C178" i="17"/>
  <c r="D178" i="17"/>
  <c r="E178" i="17"/>
  <c r="F178" i="17"/>
  <c r="G178" i="17"/>
  <c r="H178" i="17"/>
  <c r="C179" i="17"/>
  <c r="D179" i="17"/>
  <c r="E179" i="17"/>
  <c r="F179" i="17"/>
  <c r="G179" i="17"/>
  <c r="H179" i="17"/>
  <c r="C180" i="17"/>
  <c r="D180" i="17"/>
  <c r="E180" i="17"/>
  <c r="F180" i="17"/>
  <c r="G180" i="17"/>
  <c r="H180" i="17"/>
  <c r="C181" i="17"/>
  <c r="D181" i="17"/>
  <c r="E181" i="17"/>
  <c r="F181" i="17"/>
  <c r="G181" i="17"/>
  <c r="H181" i="17"/>
  <c r="C182" i="17"/>
  <c r="D182" i="17"/>
  <c r="E182" i="17"/>
  <c r="F182" i="17"/>
  <c r="G182" i="17"/>
  <c r="H182" i="17"/>
  <c r="C183" i="17"/>
  <c r="D183" i="17"/>
  <c r="E183" i="17"/>
  <c r="F183" i="17"/>
  <c r="G183" i="17"/>
  <c r="H183" i="17"/>
  <c r="C184" i="17"/>
  <c r="D184" i="17"/>
  <c r="E184" i="17"/>
  <c r="F184" i="17"/>
  <c r="G184" i="17"/>
  <c r="H184" i="17"/>
  <c r="C185" i="17"/>
  <c r="D185" i="17"/>
  <c r="E185" i="17"/>
  <c r="F185" i="17"/>
  <c r="G185" i="17"/>
  <c r="H185" i="17"/>
  <c r="C186" i="17"/>
  <c r="D186" i="17"/>
  <c r="E186" i="17"/>
  <c r="F186" i="17"/>
  <c r="G186" i="17"/>
  <c r="H186" i="17"/>
  <c r="C187" i="17"/>
  <c r="D187" i="17"/>
  <c r="E187" i="17"/>
  <c r="F187" i="17"/>
  <c r="G187" i="17"/>
  <c r="H187" i="17"/>
  <c r="C188" i="17"/>
  <c r="D188" i="17"/>
  <c r="E188" i="17"/>
  <c r="F188" i="17"/>
  <c r="G188" i="17"/>
  <c r="H188" i="17"/>
  <c r="C189" i="17"/>
  <c r="D189" i="17"/>
  <c r="E189" i="17"/>
  <c r="F189" i="17"/>
  <c r="G189" i="17"/>
  <c r="H189" i="17"/>
  <c r="C190" i="17"/>
  <c r="D190" i="17"/>
  <c r="E190" i="17"/>
  <c r="F190" i="17"/>
  <c r="G190" i="17"/>
  <c r="H190" i="17"/>
  <c r="C191" i="17"/>
  <c r="D191" i="17"/>
  <c r="E191" i="17"/>
  <c r="F191" i="17"/>
  <c r="G191" i="17"/>
  <c r="H191" i="17"/>
  <c r="C192" i="17"/>
  <c r="D192" i="17"/>
  <c r="E192" i="17"/>
  <c r="F192" i="17"/>
  <c r="G192" i="17"/>
  <c r="H192" i="17"/>
  <c r="C193" i="17"/>
  <c r="D193" i="17"/>
  <c r="E193" i="17"/>
  <c r="F193" i="17"/>
  <c r="G193" i="17"/>
  <c r="H193" i="17"/>
  <c r="C194" i="17"/>
  <c r="D194" i="17"/>
  <c r="E194" i="17"/>
  <c r="F194" i="17"/>
  <c r="G194" i="17"/>
  <c r="H194" i="17"/>
  <c r="C195" i="17"/>
  <c r="D195" i="17"/>
  <c r="E195" i="17"/>
  <c r="F195" i="17"/>
  <c r="G195" i="17"/>
  <c r="H195" i="17"/>
  <c r="C196" i="17"/>
  <c r="D196" i="17"/>
  <c r="E196" i="17"/>
  <c r="F196" i="17"/>
  <c r="G196" i="17"/>
  <c r="H196" i="17"/>
  <c r="C197" i="17"/>
  <c r="D197" i="17"/>
  <c r="E197" i="17"/>
  <c r="F197" i="17"/>
  <c r="G197" i="17"/>
  <c r="H197" i="17"/>
  <c r="C198" i="17"/>
  <c r="D198" i="17"/>
  <c r="E198" i="17"/>
  <c r="F198" i="17"/>
  <c r="G198" i="17"/>
  <c r="H198" i="17"/>
  <c r="C199" i="17"/>
  <c r="D199" i="17"/>
  <c r="E199" i="17"/>
  <c r="F199" i="17"/>
  <c r="G199" i="17"/>
  <c r="H199" i="17"/>
  <c r="C200" i="17"/>
  <c r="D200" i="17"/>
  <c r="E200" i="17"/>
  <c r="F200" i="17"/>
  <c r="G200" i="17"/>
  <c r="H200" i="17"/>
  <c r="C201" i="17"/>
  <c r="D201" i="17"/>
  <c r="E201" i="17"/>
  <c r="F201" i="17"/>
  <c r="G201" i="17"/>
  <c r="H201" i="17"/>
  <c r="C240" i="17"/>
  <c r="D240" i="17"/>
  <c r="E240" i="17"/>
  <c r="F240" i="17"/>
  <c r="G240" i="17"/>
  <c r="H240" i="17"/>
  <c r="C241" i="17"/>
  <c r="D241" i="17"/>
  <c r="E241" i="17"/>
  <c r="F241" i="17"/>
  <c r="G241" i="17"/>
  <c r="H241" i="17"/>
  <c r="C242" i="17"/>
  <c r="D242" i="17"/>
  <c r="E242" i="17"/>
  <c r="F242" i="17"/>
  <c r="G242" i="17"/>
  <c r="H242" i="17"/>
  <c r="C243" i="17"/>
  <c r="D243" i="17"/>
  <c r="E243" i="17"/>
  <c r="F243" i="17"/>
  <c r="G243" i="17"/>
  <c r="H243" i="17"/>
  <c r="C244" i="17"/>
  <c r="D244" i="17"/>
  <c r="E244" i="17"/>
  <c r="F244" i="17"/>
  <c r="G244" i="17"/>
  <c r="H244" i="17"/>
  <c r="C245" i="17"/>
  <c r="D245" i="17"/>
  <c r="E245" i="17"/>
  <c r="F245" i="17"/>
  <c r="G245" i="17"/>
  <c r="H245" i="17"/>
  <c r="C246" i="17"/>
  <c r="D246" i="17"/>
  <c r="E246" i="17"/>
  <c r="F246" i="17"/>
  <c r="G246" i="17"/>
  <c r="H246" i="17"/>
  <c r="C247" i="17"/>
  <c r="D247" i="17"/>
  <c r="E247" i="17"/>
  <c r="F247" i="17"/>
  <c r="G247" i="17"/>
  <c r="H247" i="17"/>
  <c r="C248" i="17"/>
  <c r="D248" i="17"/>
  <c r="E248" i="17"/>
  <c r="F248" i="17"/>
  <c r="G248" i="17"/>
  <c r="H248" i="17"/>
  <c r="C249" i="17"/>
  <c r="D249" i="17"/>
  <c r="E249" i="17"/>
  <c r="F249" i="17"/>
  <c r="G249" i="17"/>
  <c r="H249" i="17"/>
  <c r="C250" i="17"/>
  <c r="D250" i="17"/>
  <c r="E250" i="17"/>
  <c r="F250" i="17"/>
  <c r="G250" i="17"/>
  <c r="H250" i="17"/>
  <c r="C251" i="17"/>
  <c r="D251" i="17"/>
  <c r="E251" i="17"/>
  <c r="F251" i="17"/>
  <c r="G251" i="17"/>
  <c r="H251" i="17"/>
  <c r="C252" i="17"/>
  <c r="D252" i="17"/>
  <c r="E252" i="17"/>
  <c r="F252" i="17"/>
  <c r="G252" i="17"/>
  <c r="H252" i="17"/>
  <c r="C253" i="17"/>
  <c r="D253" i="17"/>
  <c r="E253" i="17"/>
  <c r="F253" i="17"/>
  <c r="G253" i="17"/>
  <c r="H253" i="17"/>
  <c r="C254" i="17"/>
  <c r="D254" i="17"/>
  <c r="E254" i="17"/>
  <c r="F254" i="17"/>
  <c r="G254" i="17"/>
  <c r="H254" i="17"/>
  <c r="C255" i="17"/>
  <c r="D255" i="17"/>
  <c r="E255" i="17"/>
  <c r="F255" i="17"/>
  <c r="G255" i="17"/>
  <c r="H255" i="17"/>
  <c r="C256" i="17"/>
  <c r="D256" i="17"/>
  <c r="E256" i="17"/>
  <c r="F256" i="17"/>
  <c r="G256" i="17"/>
  <c r="H256" i="17"/>
  <c r="C257" i="17"/>
  <c r="D257" i="17"/>
  <c r="E257" i="17"/>
  <c r="F257" i="17"/>
  <c r="G257" i="17"/>
  <c r="H257" i="17"/>
  <c r="C258" i="17"/>
  <c r="D258" i="17"/>
  <c r="E258" i="17"/>
  <c r="F258" i="17"/>
  <c r="G258" i="17"/>
  <c r="H258" i="17"/>
  <c r="C259" i="17"/>
  <c r="D259" i="17"/>
  <c r="E259" i="17"/>
  <c r="F259" i="17"/>
  <c r="G259" i="17"/>
  <c r="H259" i="17"/>
  <c r="C260" i="17"/>
  <c r="D260" i="17"/>
  <c r="E260" i="17"/>
  <c r="F260" i="17"/>
  <c r="G260" i="17"/>
  <c r="H260" i="17"/>
  <c r="C261" i="17"/>
  <c r="D261" i="17"/>
  <c r="E261" i="17"/>
  <c r="F261" i="17"/>
  <c r="G261" i="17"/>
  <c r="H261" i="17"/>
  <c r="C262" i="17"/>
  <c r="D262" i="17"/>
  <c r="E262" i="17"/>
  <c r="F262" i="17"/>
  <c r="G262" i="17"/>
  <c r="H262" i="17"/>
  <c r="C263" i="17"/>
  <c r="D263" i="17"/>
  <c r="E263" i="17"/>
  <c r="F263" i="17"/>
  <c r="G263" i="17"/>
  <c r="H263" i="17"/>
  <c r="C264" i="17"/>
  <c r="D264" i="17"/>
  <c r="E264" i="17"/>
  <c r="F264" i="17"/>
  <c r="G264" i="17"/>
  <c r="H264" i="17"/>
  <c r="C265" i="17"/>
  <c r="D265" i="17"/>
  <c r="E265" i="17"/>
  <c r="F265" i="17"/>
  <c r="G265" i="17"/>
  <c r="H265" i="17"/>
  <c r="C266" i="17"/>
  <c r="D266" i="17"/>
  <c r="E266" i="17"/>
  <c r="F266" i="17"/>
  <c r="G266" i="17"/>
  <c r="H266" i="17"/>
  <c r="C267" i="17"/>
  <c r="D267" i="17"/>
  <c r="E267" i="17"/>
  <c r="F267" i="17"/>
  <c r="G267" i="17"/>
  <c r="H267" i="17"/>
  <c r="C268" i="17"/>
  <c r="D268" i="17"/>
  <c r="E268" i="17"/>
  <c r="F268" i="17"/>
  <c r="G268" i="17"/>
  <c r="H268" i="17"/>
  <c r="C307" i="17"/>
  <c r="D307" i="17"/>
  <c r="E307" i="17"/>
  <c r="F307" i="17"/>
  <c r="G307" i="17"/>
  <c r="H307" i="17"/>
  <c r="C308" i="17"/>
  <c r="D308" i="17"/>
  <c r="E308" i="17"/>
  <c r="F308" i="17"/>
  <c r="G308" i="17"/>
  <c r="H308" i="17"/>
  <c r="C309" i="17"/>
  <c r="D309" i="17"/>
  <c r="E309" i="17"/>
  <c r="F309" i="17"/>
  <c r="G309" i="17"/>
  <c r="H309" i="17"/>
  <c r="C310" i="17"/>
  <c r="D310" i="17"/>
  <c r="E310" i="17"/>
  <c r="F310" i="17"/>
  <c r="G310" i="17"/>
  <c r="H310" i="17"/>
  <c r="C311" i="17"/>
  <c r="D311" i="17"/>
  <c r="E311" i="17"/>
  <c r="F311" i="17"/>
  <c r="G311" i="17"/>
  <c r="H311" i="17"/>
  <c r="C312" i="17"/>
  <c r="D312" i="17"/>
  <c r="E312" i="17"/>
  <c r="F312" i="17"/>
  <c r="G312" i="17"/>
  <c r="H312" i="17"/>
  <c r="C313" i="17"/>
  <c r="D313" i="17"/>
  <c r="E313" i="17"/>
  <c r="F313" i="17"/>
  <c r="G313" i="17"/>
  <c r="H313" i="17"/>
  <c r="C314" i="17"/>
  <c r="D314" i="17"/>
  <c r="E314" i="17"/>
  <c r="F314" i="17"/>
  <c r="G314" i="17"/>
  <c r="H314" i="17"/>
  <c r="C315" i="17"/>
  <c r="D315" i="17"/>
  <c r="E315" i="17"/>
  <c r="F315" i="17"/>
  <c r="G315" i="17"/>
  <c r="H315" i="17"/>
  <c r="C316" i="17"/>
  <c r="D316" i="17"/>
  <c r="E316" i="17"/>
  <c r="F316" i="17"/>
  <c r="G316" i="17"/>
  <c r="H316" i="17"/>
  <c r="C317" i="17"/>
  <c r="D317" i="17"/>
  <c r="E317" i="17"/>
  <c r="F317" i="17"/>
  <c r="G317" i="17"/>
  <c r="H317" i="17"/>
  <c r="C318" i="17"/>
  <c r="D318" i="17"/>
  <c r="E318" i="17"/>
  <c r="F318" i="17"/>
  <c r="G318" i="17"/>
  <c r="H318" i="17"/>
  <c r="C319" i="17"/>
  <c r="D319" i="17"/>
  <c r="E319" i="17"/>
  <c r="F319" i="17"/>
  <c r="G319" i="17"/>
  <c r="H319" i="17"/>
  <c r="C320" i="17"/>
  <c r="D320" i="17"/>
  <c r="E320" i="17"/>
  <c r="F320" i="17"/>
  <c r="G320" i="17"/>
  <c r="H320" i="17"/>
  <c r="C321" i="17"/>
  <c r="D321" i="17"/>
  <c r="E321" i="17"/>
  <c r="F321" i="17"/>
  <c r="G321" i="17"/>
  <c r="H321" i="17"/>
  <c r="C322" i="17"/>
  <c r="D322" i="17"/>
  <c r="E322" i="17"/>
  <c r="F322" i="17"/>
  <c r="G322" i="17"/>
  <c r="H322" i="17"/>
  <c r="C323" i="17"/>
  <c r="D323" i="17"/>
  <c r="E323" i="17"/>
  <c r="F323" i="17"/>
  <c r="G323" i="17"/>
  <c r="H323" i="17"/>
  <c r="C324" i="17"/>
  <c r="D324" i="17"/>
  <c r="E324" i="17"/>
  <c r="F324" i="17"/>
  <c r="G324" i="17"/>
  <c r="H324" i="17"/>
  <c r="C325" i="17"/>
  <c r="D325" i="17"/>
  <c r="E325" i="17"/>
  <c r="F325" i="17"/>
  <c r="G325" i="17"/>
  <c r="H325" i="17"/>
  <c r="C326" i="17"/>
  <c r="D326" i="17"/>
  <c r="E326" i="17"/>
  <c r="F326" i="17"/>
  <c r="G326" i="17"/>
  <c r="H326" i="17"/>
  <c r="C327" i="17"/>
  <c r="D327" i="17"/>
  <c r="E327" i="17"/>
  <c r="F327" i="17"/>
  <c r="G327" i="17"/>
  <c r="H327" i="17"/>
  <c r="C328" i="17"/>
  <c r="D328" i="17"/>
  <c r="E328" i="17"/>
  <c r="F328" i="17"/>
  <c r="G328" i="17"/>
  <c r="H328" i="17"/>
  <c r="C329" i="17"/>
  <c r="D329" i="17"/>
  <c r="E329" i="17"/>
  <c r="F329" i="17"/>
  <c r="G329" i="17"/>
  <c r="H329" i="17"/>
  <c r="C330" i="17"/>
  <c r="D330" i="17"/>
  <c r="E330" i="17"/>
  <c r="F330" i="17"/>
  <c r="G330" i="17"/>
  <c r="H330" i="17"/>
  <c r="C331" i="17"/>
  <c r="D331" i="17"/>
  <c r="E331" i="17"/>
  <c r="F331" i="17"/>
  <c r="G331" i="17"/>
  <c r="H331" i="17"/>
  <c r="C332" i="17"/>
  <c r="D332" i="17"/>
  <c r="E332" i="17"/>
  <c r="F332" i="17"/>
  <c r="G332" i="17"/>
  <c r="H332" i="17"/>
  <c r="C333" i="17"/>
  <c r="D333" i="17"/>
  <c r="E333" i="17"/>
  <c r="F333" i="17"/>
  <c r="G333" i="17"/>
  <c r="H333" i="17"/>
  <c r="C334" i="17"/>
  <c r="D334" i="17"/>
  <c r="E334" i="17"/>
  <c r="F334" i="17"/>
  <c r="G334" i="17"/>
  <c r="H334" i="17"/>
  <c r="C335" i="17"/>
  <c r="D335" i="17"/>
  <c r="E335" i="17"/>
  <c r="F335" i="17"/>
  <c r="G335" i="17"/>
  <c r="H335" i="17"/>
  <c r="C374" i="17"/>
  <c r="D374" i="17"/>
  <c r="E374" i="17"/>
  <c r="F374" i="17"/>
  <c r="G374" i="17"/>
  <c r="H374" i="17"/>
  <c r="C375" i="17"/>
  <c r="D375" i="17"/>
  <c r="E375" i="17"/>
  <c r="F375" i="17"/>
  <c r="G375" i="17"/>
  <c r="H375" i="17"/>
  <c r="C376" i="17"/>
  <c r="D376" i="17"/>
  <c r="E376" i="17"/>
  <c r="F376" i="17"/>
  <c r="G376" i="17"/>
  <c r="H376" i="17"/>
  <c r="C377" i="17"/>
  <c r="D377" i="17"/>
  <c r="E377" i="17"/>
  <c r="F377" i="17"/>
  <c r="G377" i="17"/>
  <c r="H377" i="17"/>
  <c r="C378" i="17"/>
  <c r="D378" i="17"/>
  <c r="E378" i="17"/>
  <c r="F378" i="17"/>
  <c r="G378" i="17"/>
  <c r="H378" i="17"/>
  <c r="C379" i="17"/>
  <c r="D379" i="17"/>
  <c r="E379" i="17"/>
  <c r="F379" i="17"/>
  <c r="G379" i="17"/>
  <c r="H379" i="17"/>
  <c r="C380" i="17"/>
  <c r="D380" i="17"/>
  <c r="E380" i="17"/>
  <c r="F380" i="17"/>
  <c r="G380" i="17"/>
  <c r="H380" i="17"/>
  <c r="C381" i="17"/>
  <c r="D381" i="17"/>
  <c r="E381" i="17"/>
  <c r="F381" i="17"/>
  <c r="G381" i="17"/>
  <c r="H381" i="17"/>
  <c r="C382" i="17"/>
  <c r="D382" i="17"/>
  <c r="E382" i="17"/>
  <c r="F382" i="17"/>
  <c r="G382" i="17"/>
  <c r="H382" i="17"/>
  <c r="C383" i="17"/>
  <c r="D383" i="17"/>
  <c r="E383" i="17"/>
  <c r="F383" i="17"/>
  <c r="G383" i="17"/>
  <c r="H383" i="17"/>
  <c r="C384" i="17"/>
  <c r="D384" i="17"/>
  <c r="E384" i="17"/>
  <c r="F384" i="17"/>
  <c r="G384" i="17"/>
  <c r="H384" i="17"/>
  <c r="C385" i="17"/>
  <c r="D385" i="17"/>
  <c r="E385" i="17"/>
  <c r="F385" i="17"/>
  <c r="G385" i="17"/>
  <c r="H385" i="17"/>
  <c r="C386" i="17"/>
  <c r="D386" i="17"/>
  <c r="E386" i="17"/>
  <c r="F386" i="17"/>
  <c r="G386" i="17"/>
  <c r="H386" i="17"/>
  <c r="C387" i="17"/>
  <c r="D387" i="17"/>
  <c r="E387" i="17"/>
  <c r="F387" i="17"/>
  <c r="G387" i="17"/>
  <c r="H387" i="17"/>
  <c r="C388" i="17"/>
  <c r="D388" i="17"/>
  <c r="E388" i="17"/>
  <c r="F388" i="17"/>
  <c r="G388" i="17"/>
  <c r="H388" i="17"/>
  <c r="C389" i="17"/>
  <c r="D389" i="17"/>
  <c r="E389" i="17"/>
  <c r="F389" i="17"/>
  <c r="G389" i="17"/>
  <c r="H389" i="17"/>
  <c r="C390" i="17"/>
  <c r="D390" i="17"/>
  <c r="E390" i="17"/>
  <c r="F390" i="17"/>
  <c r="G390" i="17"/>
  <c r="H390" i="17"/>
  <c r="C391" i="17"/>
  <c r="D391" i="17"/>
  <c r="E391" i="17"/>
  <c r="F391" i="17"/>
  <c r="G391" i="17"/>
  <c r="H391" i="17"/>
  <c r="C392" i="17"/>
  <c r="D392" i="17"/>
  <c r="E392" i="17"/>
  <c r="F392" i="17"/>
  <c r="G392" i="17"/>
  <c r="H392" i="17"/>
  <c r="C393" i="17"/>
  <c r="D393" i="17"/>
  <c r="E393" i="17"/>
  <c r="F393" i="17"/>
  <c r="G393" i="17"/>
  <c r="H393" i="17"/>
  <c r="C394" i="17"/>
  <c r="D394" i="17"/>
  <c r="E394" i="17"/>
  <c r="F394" i="17"/>
  <c r="G394" i="17"/>
  <c r="H394" i="17"/>
  <c r="C395" i="17"/>
  <c r="D395" i="17"/>
  <c r="E395" i="17"/>
  <c r="F395" i="17"/>
  <c r="G395" i="17"/>
  <c r="H395" i="17"/>
  <c r="C396" i="17"/>
  <c r="D396" i="17"/>
  <c r="E396" i="17"/>
  <c r="F396" i="17"/>
  <c r="G396" i="17"/>
  <c r="H396" i="17"/>
  <c r="C397" i="17"/>
  <c r="D397" i="17"/>
  <c r="E397" i="17"/>
  <c r="F397" i="17"/>
  <c r="G397" i="17"/>
  <c r="H397" i="17"/>
  <c r="C398" i="17"/>
  <c r="D398" i="17"/>
  <c r="E398" i="17"/>
  <c r="F398" i="17"/>
  <c r="G398" i="17"/>
  <c r="H398" i="17"/>
  <c r="C399" i="17"/>
  <c r="D399" i="17"/>
  <c r="E399" i="17"/>
  <c r="F399" i="17"/>
  <c r="G399" i="17"/>
  <c r="H399" i="17"/>
  <c r="C400" i="17"/>
  <c r="D400" i="17"/>
  <c r="E400" i="17"/>
  <c r="F400" i="17"/>
  <c r="G400" i="17"/>
  <c r="H400" i="17"/>
  <c r="C401" i="17"/>
  <c r="D401" i="17"/>
  <c r="E401" i="17"/>
  <c r="F401" i="17"/>
  <c r="G401" i="17"/>
  <c r="H401" i="17"/>
  <c r="C402" i="17"/>
  <c r="D402" i="17"/>
  <c r="E402" i="17"/>
  <c r="F402" i="17"/>
  <c r="G402" i="17"/>
  <c r="H402" i="17"/>
  <c r="C441" i="17"/>
  <c r="D441" i="17"/>
  <c r="E441" i="17"/>
  <c r="F441" i="17"/>
  <c r="G441" i="17"/>
  <c r="H441" i="17"/>
  <c r="C442" i="17"/>
  <c r="D442" i="17"/>
  <c r="E442" i="17"/>
  <c r="F442" i="17"/>
  <c r="G442" i="17"/>
  <c r="H442" i="17"/>
  <c r="C443" i="17"/>
  <c r="D443" i="17"/>
  <c r="E443" i="17"/>
  <c r="F443" i="17"/>
  <c r="G443" i="17"/>
  <c r="H443" i="17"/>
  <c r="C444" i="17"/>
  <c r="D444" i="17"/>
  <c r="E444" i="17"/>
  <c r="F444" i="17"/>
  <c r="G444" i="17"/>
  <c r="H444" i="17"/>
  <c r="C445" i="17"/>
  <c r="D445" i="17"/>
  <c r="E445" i="17"/>
  <c r="F445" i="17"/>
  <c r="G445" i="17"/>
  <c r="H445" i="17"/>
  <c r="C446" i="17"/>
  <c r="D446" i="17"/>
  <c r="E446" i="17"/>
  <c r="F446" i="17"/>
  <c r="G446" i="17"/>
  <c r="H446" i="17"/>
  <c r="C447" i="17"/>
  <c r="D447" i="17"/>
  <c r="E447" i="17"/>
  <c r="F447" i="17"/>
  <c r="G447" i="17"/>
  <c r="H447" i="17"/>
  <c r="C448" i="17"/>
  <c r="D448" i="17"/>
  <c r="E448" i="17"/>
  <c r="F448" i="17"/>
  <c r="G448" i="17"/>
  <c r="H448" i="17"/>
  <c r="C449" i="17"/>
  <c r="D449" i="17"/>
  <c r="E449" i="17"/>
  <c r="F449" i="17"/>
  <c r="G449" i="17"/>
  <c r="H449" i="17"/>
  <c r="C450" i="17"/>
  <c r="D450" i="17"/>
  <c r="E450" i="17"/>
  <c r="F450" i="17"/>
  <c r="G450" i="17"/>
  <c r="H450" i="17"/>
  <c r="C451" i="17"/>
  <c r="D451" i="17"/>
  <c r="E451" i="17"/>
  <c r="F451" i="17"/>
  <c r="G451" i="17"/>
  <c r="H451" i="17"/>
  <c r="C452" i="17"/>
  <c r="D452" i="17"/>
  <c r="E452" i="17"/>
  <c r="F452" i="17"/>
  <c r="G452" i="17"/>
  <c r="H452" i="17"/>
  <c r="C453" i="17"/>
  <c r="D453" i="17"/>
  <c r="E453" i="17"/>
  <c r="F453" i="17"/>
  <c r="G453" i="17"/>
  <c r="H453" i="17"/>
  <c r="C454" i="17"/>
  <c r="D454" i="17"/>
  <c r="E454" i="17"/>
  <c r="F454" i="17"/>
  <c r="G454" i="17"/>
  <c r="H454" i="17"/>
  <c r="C455" i="17"/>
  <c r="D455" i="17"/>
  <c r="E455" i="17"/>
  <c r="F455" i="17"/>
  <c r="G455" i="17"/>
  <c r="H455" i="17"/>
  <c r="C456" i="17"/>
  <c r="D456" i="17"/>
  <c r="E456" i="17"/>
  <c r="F456" i="17"/>
  <c r="G456" i="17"/>
  <c r="H456" i="17"/>
  <c r="C457" i="17"/>
  <c r="D457" i="17"/>
  <c r="E457" i="17"/>
  <c r="F457" i="17"/>
  <c r="G457" i="17"/>
  <c r="H457" i="17"/>
  <c r="C458" i="17"/>
  <c r="D458" i="17"/>
  <c r="E458" i="17"/>
  <c r="F458" i="17"/>
  <c r="G458" i="17"/>
  <c r="H458" i="17"/>
  <c r="C459" i="17"/>
  <c r="D459" i="17"/>
  <c r="E459" i="17"/>
  <c r="F459" i="17"/>
  <c r="G459" i="17"/>
  <c r="H459" i="17"/>
  <c r="C460" i="17"/>
  <c r="D460" i="17"/>
  <c r="E460" i="17"/>
  <c r="F460" i="17"/>
  <c r="G460" i="17"/>
  <c r="H460" i="17"/>
  <c r="C461" i="17"/>
  <c r="D461" i="17"/>
  <c r="E461" i="17"/>
  <c r="F461" i="17"/>
  <c r="G461" i="17"/>
  <c r="H461" i="17"/>
  <c r="C462" i="17"/>
  <c r="D462" i="17"/>
  <c r="E462" i="17"/>
  <c r="F462" i="17"/>
  <c r="G462" i="17"/>
  <c r="H462" i="17"/>
  <c r="C463" i="17"/>
  <c r="D463" i="17"/>
  <c r="E463" i="17"/>
  <c r="F463" i="17"/>
  <c r="G463" i="17"/>
  <c r="H463" i="17"/>
  <c r="C464" i="17"/>
  <c r="D464" i="17"/>
  <c r="E464" i="17"/>
  <c r="F464" i="17"/>
  <c r="G464" i="17"/>
  <c r="H464" i="17"/>
  <c r="C465" i="17"/>
  <c r="D465" i="17"/>
  <c r="E465" i="17"/>
  <c r="F465" i="17"/>
  <c r="G465" i="17"/>
  <c r="H465" i="17"/>
  <c r="C466" i="17"/>
  <c r="D466" i="17"/>
  <c r="E466" i="17"/>
  <c r="F466" i="17"/>
  <c r="G466" i="17"/>
  <c r="H466" i="17"/>
  <c r="C467" i="17"/>
  <c r="D467" i="17"/>
  <c r="E467" i="17"/>
  <c r="F467" i="17"/>
  <c r="G467" i="17"/>
  <c r="H467" i="17"/>
  <c r="C468" i="17"/>
  <c r="D468" i="17"/>
  <c r="E468" i="17"/>
  <c r="F468" i="17"/>
  <c r="G468" i="17"/>
  <c r="H468" i="17"/>
  <c r="C469" i="17"/>
  <c r="D469" i="17"/>
  <c r="E469" i="17"/>
  <c r="F469" i="17"/>
  <c r="G469" i="17"/>
  <c r="H469" i="17"/>
  <c r="C508" i="17"/>
  <c r="D508" i="17"/>
  <c r="E508" i="17"/>
  <c r="F508" i="17"/>
  <c r="G508" i="17"/>
  <c r="H508" i="17"/>
  <c r="C509" i="17"/>
  <c r="D509" i="17"/>
  <c r="E509" i="17"/>
  <c r="F509" i="17"/>
  <c r="G509" i="17"/>
  <c r="H509" i="17"/>
  <c r="C510" i="17"/>
  <c r="D510" i="17"/>
  <c r="E510" i="17"/>
  <c r="F510" i="17"/>
  <c r="G510" i="17"/>
  <c r="H510" i="17"/>
  <c r="C511" i="17"/>
  <c r="D511" i="17"/>
  <c r="E511" i="17"/>
  <c r="F511" i="17"/>
  <c r="G511" i="17"/>
  <c r="H511" i="17"/>
  <c r="C512" i="17"/>
  <c r="D512" i="17"/>
  <c r="E512" i="17"/>
  <c r="F512" i="17"/>
  <c r="G512" i="17"/>
  <c r="H512" i="17"/>
  <c r="C513" i="17"/>
  <c r="D513" i="17"/>
  <c r="E513" i="17"/>
  <c r="F513" i="17"/>
  <c r="G513" i="17"/>
  <c r="H513" i="17"/>
  <c r="C514" i="17"/>
  <c r="D514" i="17"/>
  <c r="E514" i="17"/>
  <c r="F514" i="17"/>
  <c r="G514" i="17"/>
  <c r="H514" i="17"/>
  <c r="C515" i="17"/>
  <c r="D515" i="17"/>
  <c r="E515" i="17"/>
  <c r="F515" i="17"/>
  <c r="G515" i="17"/>
  <c r="H515" i="17"/>
  <c r="C516" i="17"/>
  <c r="D516" i="17"/>
  <c r="E516" i="17"/>
  <c r="F516" i="17"/>
  <c r="G516" i="17"/>
  <c r="H516" i="17"/>
  <c r="C517" i="17"/>
  <c r="D517" i="17"/>
  <c r="E517" i="17"/>
  <c r="F517" i="17"/>
  <c r="G517" i="17"/>
  <c r="H517" i="17"/>
  <c r="C518" i="17"/>
  <c r="D518" i="17"/>
  <c r="E518" i="17"/>
  <c r="F518" i="17"/>
  <c r="G518" i="17"/>
  <c r="H518" i="17"/>
  <c r="C519" i="17"/>
  <c r="D519" i="17"/>
  <c r="E519" i="17"/>
  <c r="F519" i="17"/>
  <c r="G519" i="17"/>
  <c r="H519" i="17"/>
  <c r="C520" i="17"/>
  <c r="D520" i="17"/>
  <c r="E520" i="17"/>
  <c r="F520" i="17"/>
  <c r="G520" i="17"/>
  <c r="H520" i="17"/>
  <c r="C521" i="17"/>
  <c r="D521" i="17"/>
  <c r="E521" i="17"/>
  <c r="F521" i="17"/>
  <c r="G521" i="17"/>
  <c r="H521" i="17"/>
  <c r="C522" i="17"/>
  <c r="D522" i="17"/>
  <c r="E522" i="17"/>
  <c r="F522" i="17"/>
  <c r="G522" i="17"/>
  <c r="H522" i="17"/>
  <c r="C523" i="17"/>
  <c r="D523" i="17"/>
  <c r="E523" i="17"/>
  <c r="F523" i="17"/>
  <c r="G523" i="17"/>
  <c r="H523" i="17"/>
  <c r="C524" i="17"/>
  <c r="D524" i="17"/>
  <c r="E524" i="17"/>
  <c r="F524" i="17"/>
  <c r="G524" i="17"/>
  <c r="H524" i="17"/>
  <c r="C525" i="17"/>
  <c r="D525" i="17"/>
  <c r="E525" i="17"/>
  <c r="F525" i="17"/>
  <c r="G525" i="17"/>
  <c r="H525" i="17"/>
  <c r="C526" i="17"/>
  <c r="D526" i="17"/>
  <c r="E526" i="17"/>
  <c r="F526" i="17"/>
  <c r="G526" i="17"/>
  <c r="H526" i="17"/>
  <c r="C527" i="17"/>
  <c r="D527" i="17"/>
  <c r="E527" i="17"/>
  <c r="F527" i="17"/>
  <c r="G527" i="17"/>
  <c r="H527" i="17"/>
  <c r="C528" i="17"/>
  <c r="D528" i="17"/>
  <c r="E528" i="17"/>
  <c r="F528" i="17"/>
  <c r="G528" i="17"/>
  <c r="H528" i="17"/>
  <c r="C529" i="17"/>
  <c r="D529" i="17"/>
  <c r="E529" i="17"/>
  <c r="F529" i="17"/>
  <c r="G529" i="17"/>
  <c r="H529" i="17"/>
  <c r="C530" i="17"/>
  <c r="D530" i="17"/>
  <c r="E530" i="17"/>
  <c r="F530" i="17"/>
  <c r="G530" i="17"/>
  <c r="H530" i="17"/>
  <c r="C531" i="17"/>
  <c r="D531" i="17"/>
  <c r="E531" i="17"/>
  <c r="F531" i="17"/>
  <c r="G531" i="17"/>
  <c r="H531" i="17"/>
  <c r="C532" i="17"/>
  <c r="D532" i="17"/>
  <c r="E532" i="17"/>
  <c r="F532" i="17"/>
  <c r="G532" i="17"/>
  <c r="H532" i="17"/>
  <c r="C533" i="17"/>
  <c r="D533" i="17"/>
  <c r="E533" i="17"/>
  <c r="F533" i="17"/>
  <c r="G533" i="17"/>
  <c r="H533" i="17"/>
  <c r="C534" i="17"/>
  <c r="D534" i="17"/>
  <c r="E534" i="17"/>
  <c r="F534" i="17"/>
  <c r="G534" i="17"/>
  <c r="H534" i="17"/>
  <c r="C535" i="17"/>
  <c r="D535" i="17"/>
  <c r="E535" i="17"/>
  <c r="F535" i="17"/>
  <c r="G535" i="17"/>
  <c r="C536" i="17"/>
  <c r="D536" i="17"/>
  <c r="E536" i="17"/>
  <c r="F536" i="17"/>
  <c r="G536" i="17"/>
  <c r="H536" i="17"/>
  <c r="J22" i="14"/>
  <c r="M20" i="13"/>
  <c r="M20" i="12"/>
  <c r="M20" i="11"/>
  <c r="M20" i="10"/>
  <c r="M20" i="9"/>
  <c r="M20" i="8"/>
  <c r="M21" i="7"/>
  <c r="M20" i="2"/>
  <c r="T551" i="17"/>
  <c r="S551" i="17"/>
  <c r="R551" i="17"/>
  <c r="Q551" i="17"/>
  <c r="P551" i="17"/>
  <c r="O551" i="17"/>
  <c r="N551" i="17"/>
  <c r="M551" i="17"/>
  <c r="L551" i="17"/>
  <c r="K551" i="17"/>
  <c r="J551" i="17"/>
  <c r="I551" i="17"/>
  <c r="H551" i="17"/>
  <c r="G551" i="17"/>
  <c r="F551" i="17"/>
  <c r="E551" i="17"/>
  <c r="D551" i="17"/>
  <c r="C551" i="17"/>
  <c r="T550" i="17"/>
  <c r="S550" i="17"/>
  <c r="R550" i="17"/>
  <c r="Q550" i="17"/>
  <c r="P550" i="17"/>
  <c r="O550" i="17"/>
  <c r="N550" i="17"/>
  <c r="M550" i="17"/>
  <c r="L550" i="17"/>
  <c r="K550" i="17"/>
  <c r="J550" i="17"/>
  <c r="I550" i="17"/>
  <c r="H550" i="17"/>
  <c r="G550" i="17"/>
  <c r="F550" i="17"/>
  <c r="E550" i="17"/>
  <c r="D550" i="17"/>
  <c r="C550" i="17"/>
  <c r="T551" i="16"/>
  <c r="S551" i="16"/>
  <c r="R551" i="16"/>
  <c r="Q551" i="16"/>
  <c r="P551" i="16"/>
  <c r="O551" i="16"/>
  <c r="N551" i="16"/>
  <c r="M551" i="16"/>
  <c r="L551" i="16"/>
  <c r="K551" i="16"/>
  <c r="J551" i="16"/>
  <c r="I551" i="16"/>
  <c r="H551" i="16"/>
  <c r="G551" i="16"/>
  <c r="F551" i="16"/>
  <c r="E551" i="16"/>
  <c r="D551" i="16"/>
  <c r="C551" i="16"/>
  <c r="T550" i="16"/>
  <c r="S550" i="16"/>
  <c r="R550" i="16"/>
  <c r="Q550" i="16"/>
  <c r="P550" i="16"/>
  <c r="O550" i="16"/>
  <c r="N550" i="16"/>
  <c r="M550" i="16"/>
  <c r="L550" i="16"/>
  <c r="K550" i="16"/>
  <c r="J550" i="16"/>
  <c r="I550" i="16"/>
  <c r="H550" i="16"/>
  <c r="G550" i="16"/>
  <c r="F550" i="16"/>
  <c r="E550" i="16"/>
  <c r="D550" i="16"/>
  <c r="C550" i="16"/>
  <c r="H536" i="16"/>
  <c r="G536" i="16"/>
  <c r="F536" i="16"/>
  <c r="E536" i="16"/>
  <c r="D536" i="16"/>
  <c r="C536" i="16"/>
  <c r="H535" i="16"/>
  <c r="G535" i="16"/>
  <c r="F535" i="16"/>
  <c r="E535" i="16"/>
  <c r="D535" i="16"/>
  <c r="C535" i="16"/>
  <c r="H534" i="16"/>
  <c r="G534" i="16"/>
  <c r="F534" i="16"/>
  <c r="E534" i="16"/>
  <c r="D534" i="16"/>
  <c r="C534" i="16"/>
  <c r="H533" i="16"/>
  <c r="G533" i="16"/>
  <c r="F533" i="16"/>
  <c r="E533" i="16"/>
  <c r="D533" i="16"/>
  <c r="C533" i="16"/>
  <c r="H532" i="16"/>
  <c r="G532" i="16"/>
  <c r="F532" i="16"/>
  <c r="E532" i="16"/>
  <c r="D532" i="16"/>
  <c r="C532" i="16"/>
  <c r="H531" i="16"/>
  <c r="G531" i="16"/>
  <c r="F531" i="16"/>
  <c r="E531" i="16"/>
  <c r="D531" i="16"/>
  <c r="C531" i="16"/>
  <c r="H530" i="16"/>
  <c r="G530" i="16"/>
  <c r="F530" i="16"/>
  <c r="E530" i="16"/>
  <c r="D530" i="16"/>
  <c r="C530" i="16"/>
  <c r="H529" i="16"/>
  <c r="G529" i="16"/>
  <c r="F529" i="16"/>
  <c r="E529" i="16"/>
  <c r="D529" i="16"/>
  <c r="C529" i="16"/>
  <c r="H528" i="16"/>
  <c r="G528" i="16"/>
  <c r="F528" i="16"/>
  <c r="E528" i="16"/>
  <c r="D528" i="16"/>
  <c r="C528" i="16"/>
  <c r="H527" i="16"/>
  <c r="G527" i="16"/>
  <c r="F527" i="16"/>
  <c r="E527" i="16"/>
  <c r="D527" i="16"/>
  <c r="C527" i="16"/>
  <c r="H526" i="16"/>
  <c r="G526" i="16"/>
  <c r="F526" i="16"/>
  <c r="E526" i="16"/>
  <c r="D526" i="16"/>
  <c r="C526" i="16"/>
  <c r="H525" i="16"/>
  <c r="G525" i="16"/>
  <c r="F525" i="16"/>
  <c r="E525" i="16"/>
  <c r="D525" i="16"/>
  <c r="C525" i="16"/>
  <c r="H524" i="16"/>
  <c r="G524" i="16"/>
  <c r="F524" i="16"/>
  <c r="E524" i="16"/>
  <c r="D524" i="16"/>
  <c r="C524" i="16"/>
  <c r="H523" i="16"/>
  <c r="G523" i="16"/>
  <c r="F523" i="16"/>
  <c r="E523" i="16"/>
  <c r="D523" i="16"/>
  <c r="C523" i="16"/>
  <c r="H522" i="16"/>
  <c r="G522" i="16"/>
  <c r="F522" i="16"/>
  <c r="E522" i="16"/>
  <c r="D522" i="16"/>
  <c r="C522" i="16"/>
  <c r="H521" i="16"/>
  <c r="G521" i="16"/>
  <c r="F521" i="16"/>
  <c r="E521" i="16"/>
  <c r="D521" i="16"/>
  <c r="C521" i="16"/>
  <c r="H520" i="16"/>
  <c r="G520" i="16"/>
  <c r="F520" i="16"/>
  <c r="E520" i="16"/>
  <c r="D520" i="16"/>
  <c r="C520" i="16"/>
  <c r="H519" i="16"/>
  <c r="G519" i="16"/>
  <c r="F519" i="16"/>
  <c r="E519" i="16"/>
  <c r="D519" i="16"/>
  <c r="C519" i="16"/>
  <c r="H518" i="16"/>
  <c r="G518" i="16"/>
  <c r="F518" i="16"/>
  <c r="E518" i="16"/>
  <c r="D518" i="16"/>
  <c r="C518" i="16"/>
  <c r="H517" i="16"/>
  <c r="G517" i="16"/>
  <c r="F517" i="16"/>
  <c r="E517" i="16"/>
  <c r="D517" i="16"/>
  <c r="C517" i="16"/>
  <c r="H516" i="16"/>
  <c r="G516" i="16"/>
  <c r="F516" i="16"/>
  <c r="E516" i="16"/>
  <c r="D516" i="16"/>
  <c r="C516" i="16"/>
  <c r="H515" i="16"/>
  <c r="G515" i="16"/>
  <c r="F515" i="16"/>
  <c r="E515" i="16"/>
  <c r="D515" i="16"/>
  <c r="C515" i="16"/>
  <c r="H514" i="16"/>
  <c r="G514" i="16"/>
  <c r="F514" i="16"/>
  <c r="E514" i="16"/>
  <c r="D514" i="16"/>
  <c r="C514" i="16"/>
  <c r="H513" i="16"/>
  <c r="G513" i="16"/>
  <c r="F513" i="16"/>
  <c r="E513" i="16"/>
  <c r="D513" i="16"/>
  <c r="C513" i="16"/>
  <c r="H512" i="16"/>
  <c r="G512" i="16"/>
  <c r="F512" i="16"/>
  <c r="E512" i="16"/>
  <c r="D512" i="16"/>
  <c r="C512" i="16"/>
  <c r="H511" i="16"/>
  <c r="G511" i="16"/>
  <c r="F511" i="16"/>
  <c r="E511" i="16"/>
  <c r="D511" i="16"/>
  <c r="C511" i="16"/>
  <c r="H510" i="16"/>
  <c r="G510" i="16"/>
  <c r="F510" i="16"/>
  <c r="E510" i="16"/>
  <c r="D510" i="16"/>
  <c r="C510" i="16"/>
  <c r="H509" i="16"/>
  <c r="G509" i="16"/>
  <c r="F509" i="16"/>
  <c r="E509" i="16"/>
  <c r="D509" i="16"/>
  <c r="C509" i="16"/>
  <c r="H508" i="16"/>
  <c r="G508" i="16"/>
  <c r="F508" i="16"/>
  <c r="E508" i="16"/>
  <c r="D508" i="16"/>
  <c r="C508" i="16"/>
  <c r="H469" i="16"/>
  <c r="G469" i="16"/>
  <c r="F469" i="16"/>
  <c r="E469" i="16"/>
  <c r="D469" i="16"/>
  <c r="C469" i="16"/>
  <c r="H468" i="16"/>
  <c r="G468" i="16"/>
  <c r="F468" i="16"/>
  <c r="E468" i="16"/>
  <c r="D468" i="16"/>
  <c r="C468" i="16"/>
  <c r="H467" i="16"/>
  <c r="G467" i="16"/>
  <c r="F467" i="16"/>
  <c r="E467" i="16"/>
  <c r="D467" i="16"/>
  <c r="C467" i="16"/>
  <c r="H466" i="16"/>
  <c r="G466" i="16"/>
  <c r="F466" i="16"/>
  <c r="E466" i="16"/>
  <c r="D466" i="16"/>
  <c r="C466" i="16"/>
  <c r="H465" i="16"/>
  <c r="G465" i="16"/>
  <c r="F465" i="16"/>
  <c r="E465" i="16"/>
  <c r="D465" i="16"/>
  <c r="C465" i="16"/>
  <c r="H464" i="16"/>
  <c r="G464" i="16"/>
  <c r="F464" i="16"/>
  <c r="E464" i="16"/>
  <c r="D464" i="16"/>
  <c r="C464" i="16"/>
  <c r="H463" i="16"/>
  <c r="G463" i="16"/>
  <c r="F463" i="16"/>
  <c r="E463" i="16"/>
  <c r="D463" i="16"/>
  <c r="C463" i="16"/>
  <c r="H462" i="16"/>
  <c r="G462" i="16"/>
  <c r="F462" i="16"/>
  <c r="E462" i="16"/>
  <c r="D462" i="16"/>
  <c r="C462" i="16"/>
  <c r="H461" i="16"/>
  <c r="G461" i="16"/>
  <c r="F461" i="16"/>
  <c r="E461" i="16"/>
  <c r="D461" i="16"/>
  <c r="C461" i="16"/>
  <c r="H460" i="16"/>
  <c r="G460" i="16"/>
  <c r="F460" i="16"/>
  <c r="E460" i="16"/>
  <c r="D460" i="16"/>
  <c r="C460" i="16"/>
  <c r="H459" i="16"/>
  <c r="G459" i="16"/>
  <c r="F459" i="16"/>
  <c r="E459" i="16"/>
  <c r="D459" i="16"/>
  <c r="C459" i="16"/>
  <c r="H458" i="16"/>
  <c r="G458" i="16"/>
  <c r="F458" i="16"/>
  <c r="E458" i="16"/>
  <c r="D458" i="16"/>
  <c r="C458" i="16"/>
  <c r="H457" i="16"/>
  <c r="G457" i="16"/>
  <c r="F457" i="16"/>
  <c r="E457" i="16"/>
  <c r="D457" i="16"/>
  <c r="C457" i="16"/>
  <c r="H456" i="16"/>
  <c r="G456" i="16"/>
  <c r="F456" i="16"/>
  <c r="E456" i="16"/>
  <c r="D456" i="16"/>
  <c r="C456" i="16"/>
  <c r="H455" i="16"/>
  <c r="G455" i="16"/>
  <c r="F455" i="16"/>
  <c r="E455" i="16"/>
  <c r="D455" i="16"/>
  <c r="C455" i="16"/>
  <c r="H454" i="16"/>
  <c r="G454" i="16"/>
  <c r="F454" i="16"/>
  <c r="E454" i="16"/>
  <c r="D454" i="16"/>
  <c r="C454" i="16"/>
  <c r="H453" i="16"/>
  <c r="G453" i="16"/>
  <c r="F453" i="16"/>
  <c r="E453" i="16"/>
  <c r="D453" i="16"/>
  <c r="C453" i="16"/>
  <c r="H452" i="16"/>
  <c r="G452" i="16"/>
  <c r="F452" i="16"/>
  <c r="E452" i="16"/>
  <c r="D452" i="16"/>
  <c r="C452" i="16"/>
  <c r="H451" i="16"/>
  <c r="G451" i="16"/>
  <c r="F451" i="16"/>
  <c r="E451" i="16"/>
  <c r="D451" i="16"/>
  <c r="C451" i="16"/>
  <c r="H450" i="16"/>
  <c r="G450" i="16"/>
  <c r="F450" i="16"/>
  <c r="E450" i="16"/>
  <c r="D450" i="16"/>
  <c r="C450" i="16"/>
  <c r="H449" i="16"/>
  <c r="G449" i="16"/>
  <c r="F449" i="16"/>
  <c r="E449" i="16"/>
  <c r="D449" i="16"/>
  <c r="C449" i="16"/>
  <c r="H448" i="16"/>
  <c r="G448" i="16"/>
  <c r="F448" i="16"/>
  <c r="E448" i="16"/>
  <c r="D448" i="16"/>
  <c r="C448" i="16"/>
  <c r="H447" i="16"/>
  <c r="G447" i="16"/>
  <c r="F447" i="16"/>
  <c r="E447" i="16"/>
  <c r="D447" i="16"/>
  <c r="C447" i="16"/>
  <c r="H446" i="16"/>
  <c r="G446" i="16"/>
  <c r="F446" i="16"/>
  <c r="E446" i="16"/>
  <c r="D446" i="16"/>
  <c r="C446" i="16"/>
  <c r="H445" i="16"/>
  <c r="G445" i="16"/>
  <c r="F445" i="16"/>
  <c r="E445" i="16"/>
  <c r="D445" i="16"/>
  <c r="C445" i="16"/>
  <c r="H444" i="16"/>
  <c r="G444" i="16"/>
  <c r="F444" i="16"/>
  <c r="E444" i="16"/>
  <c r="D444" i="16"/>
  <c r="C444" i="16"/>
  <c r="H443" i="16"/>
  <c r="G443" i="16"/>
  <c r="F443" i="16"/>
  <c r="E443" i="16"/>
  <c r="D443" i="16"/>
  <c r="C443" i="16"/>
  <c r="H442" i="16"/>
  <c r="G442" i="16"/>
  <c r="F442" i="16"/>
  <c r="E442" i="16"/>
  <c r="D442" i="16"/>
  <c r="C442" i="16"/>
  <c r="H441" i="16"/>
  <c r="G441" i="16"/>
  <c r="F441" i="16"/>
  <c r="E441" i="16"/>
  <c r="D441" i="16"/>
  <c r="C441" i="16"/>
  <c r="H402" i="16"/>
  <c r="G402" i="16"/>
  <c r="F402" i="16"/>
  <c r="E402" i="16"/>
  <c r="D402" i="16"/>
  <c r="C402" i="16"/>
  <c r="H401" i="16"/>
  <c r="G401" i="16"/>
  <c r="F401" i="16"/>
  <c r="E401" i="16"/>
  <c r="D401" i="16"/>
  <c r="C401" i="16"/>
  <c r="H400" i="16"/>
  <c r="G400" i="16"/>
  <c r="F400" i="16"/>
  <c r="E400" i="16"/>
  <c r="D400" i="16"/>
  <c r="C400" i="16"/>
  <c r="H399" i="16"/>
  <c r="G399" i="16"/>
  <c r="F399" i="16"/>
  <c r="E399" i="16"/>
  <c r="D399" i="16"/>
  <c r="C399" i="16"/>
  <c r="H398" i="16"/>
  <c r="G398" i="16"/>
  <c r="F398" i="16"/>
  <c r="E398" i="16"/>
  <c r="D398" i="16"/>
  <c r="C398" i="16"/>
  <c r="H397" i="16"/>
  <c r="G397" i="16"/>
  <c r="F397" i="16"/>
  <c r="E397" i="16"/>
  <c r="D397" i="16"/>
  <c r="C397" i="16"/>
  <c r="H396" i="16"/>
  <c r="G396" i="16"/>
  <c r="F396" i="16"/>
  <c r="E396" i="16"/>
  <c r="D396" i="16"/>
  <c r="C396" i="16"/>
  <c r="H395" i="16"/>
  <c r="G395" i="16"/>
  <c r="F395" i="16"/>
  <c r="E395" i="16"/>
  <c r="D395" i="16"/>
  <c r="C395" i="16"/>
  <c r="H394" i="16"/>
  <c r="G394" i="16"/>
  <c r="F394" i="16"/>
  <c r="E394" i="16"/>
  <c r="D394" i="16"/>
  <c r="C394" i="16"/>
  <c r="H393" i="16"/>
  <c r="G393" i="16"/>
  <c r="F393" i="16"/>
  <c r="E393" i="16"/>
  <c r="D393" i="16"/>
  <c r="C393" i="16"/>
  <c r="H392" i="16"/>
  <c r="G392" i="16"/>
  <c r="F392" i="16"/>
  <c r="E392" i="16"/>
  <c r="D392" i="16"/>
  <c r="C392" i="16"/>
  <c r="H391" i="16"/>
  <c r="G391" i="16"/>
  <c r="F391" i="16"/>
  <c r="E391" i="16"/>
  <c r="D391" i="16"/>
  <c r="C391" i="16"/>
  <c r="H390" i="16"/>
  <c r="G390" i="16"/>
  <c r="F390" i="16"/>
  <c r="E390" i="16"/>
  <c r="D390" i="16"/>
  <c r="C390" i="16"/>
  <c r="H389" i="16"/>
  <c r="G389" i="16"/>
  <c r="F389" i="16"/>
  <c r="E389" i="16"/>
  <c r="D389" i="16"/>
  <c r="C389" i="16"/>
  <c r="H388" i="16"/>
  <c r="G388" i="16"/>
  <c r="F388" i="16"/>
  <c r="E388" i="16"/>
  <c r="D388" i="16"/>
  <c r="C388" i="16"/>
  <c r="H387" i="16"/>
  <c r="G387" i="16"/>
  <c r="F387" i="16"/>
  <c r="E387" i="16"/>
  <c r="D387" i="16"/>
  <c r="C387" i="16"/>
  <c r="H386" i="16"/>
  <c r="G386" i="16"/>
  <c r="F386" i="16"/>
  <c r="E386" i="16"/>
  <c r="D386" i="16"/>
  <c r="C386" i="16"/>
  <c r="H385" i="16"/>
  <c r="G385" i="16"/>
  <c r="F385" i="16"/>
  <c r="E385" i="16"/>
  <c r="D385" i="16"/>
  <c r="C385" i="16"/>
  <c r="H384" i="16"/>
  <c r="G384" i="16"/>
  <c r="F384" i="16"/>
  <c r="E384" i="16"/>
  <c r="D384" i="16"/>
  <c r="C384" i="16"/>
  <c r="H383" i="16"/>
  <c r="G383" i="16"/>
  <c r="F383" i="16"/>
  <c r="E383" i="16"/>
  <c r="D383" i="16"/>
  <c r="C383" i="16"/>
  <c r="H382" i="16"/>
  <c r="G382" i="16"/>
  <c r="F382" i="16"/>
  <c r="E382" i="16"/>
  <c r="D382" i="16"/>
  <c r="C382" i="16"/>
  <c r="H381" i="16"/>
  <c r="G381" i="16"/>
  <c r="F381" i="16"/>
  <c r="E381" i="16"/>
  <c r="D381" i="16"/>
  <c r="C381" i="16"/>
  <c r="H380" i="16"/>
  <c r="G380" i="16"/>
  <c r="F380" i="16"/>
  <c r="E380" i="16"/>
  <c r="D380" i="16"/>
  <c r="C380" i="16"/>
  <c r="H379" i="16"/>
  <c r="G379" i="16"/>
  <c r="F379" i="16"/>
  <c r="E379" i="16"/>
  <c r="D379" i="16"/>
  <c r="C379" i="16"/>
  <c r="H378" i="16"/>
  <c r="G378" i="16"/>
  <c r="F378" i="16"/>
  <c r="E378" i="16"/>
  <c r="D378" i="16"/>
  <c r="C378" i="16"/>
  <c r="H377" i="16"/>
  <c r="G377" i="16"/>
  <c r="F377" i="16"/>
  <c r="E377" i="16"/>
  <c r="D377" i="16"/>
  <c r="C377" i="16"/>
  <c r="H376" i="16"/>
  <c r="G376" i="16"/>
  <c r="F376" i="16"/>
  <c r="E376" i="16"/>
  <c r="D376" i="16"/>
  <c r="C376" i="16"/>
  <c r="H375" i="16"/>
  <c r="G375" i="16"/>
  <c r="F375" i="16"/>
  <c r="E375" i="16"/>
  <c r="D375" i="16"/>
  <c r="C375" i="16"/>
  <c r="H374" i="16"/>
  <c r="G374" i="16"/>
  <c r="F374" i="16"/>
  <c r="E374" i="16"/>
  <c r="D374" i="16"/>
  <c r="C374" i="16"/>
  <c r="H335" i="16"/>
  <c r="G335" i="16"/>
  <c r="F335" i="16"/>
  <c r="E335" i="16"/>
  <c r="D335" i="16"/>
  <c r="C335" i="16"/>
  <c r="H334" i="16"/>
  <c r="G334" i="16"/>
  <c r="F334" i="16"/>
  <c r="E334" i="16"/>
  <c r="D334" i="16"/>
  <c r="C334" i="16"/>
  <c r="H333" i="16"/>
  <c r="G333" i="16"/>
  <c r="F333" i="16"/>
  <c r="E333" i="16"/>
  <c r="D333" i="16"/>
  <c r="C333" i="16"/>
  <c r="H332" i="16"/>
  <c r="G332" i="16"/>
  <c r="F332" i="16"/>
  <c r="E332" i="16"/>
  <c r="D332" i="16"/>
  <c r="C332" i="16"/>
  <c r="H331" i="16"/>
  <c r="G331" i="16"/>
  <c r="F331" i="16"/>
  <c r="E331" i="16"/>
  <c r="D331" i="16"/>
  <c r="C331" i="16"/>
  <c r="H330" i="16"/>
  <c r="G330" i="16"/>
  <c r="F330" i="16"/>
  <c r="E330" i="16"/>
  <c r="D330" i="16"/>
  <c r="C330" i="16"/>
  <c r="H329" i="16"/>
  <c r="G329" i="16"/>
  <c r="F329" i="16"/>
  <c r="E329" i="16"/>
  <c r="D329" i="16"/>
  <c r="C329" i="16"/>
  <c r="H328" i="16"/>
  <c r="G328" i="16"/>
  <c r="F328" i="16"/>
  <c r="E328" i="16"/>
  <c r="D328" i="16"/>
  <c r="C328" i="16"/>
  <c r="H327" i="16"/>
  <c r="G327" i="16"/>
  <c r="F327" i="16"/>
  <c r="E327" i="16"/>
  <c r="D327" i="16"/>
  <c r="C327" i="16"/>
  <c r="H326" i="16"/>
  <c r="G326" i="16"/>
  <c r="F326" i="16"/>
  <c r="E326" i="16"/>
  <c r="D326" i="16"/>
  <c r="C326" i="16"/>
  <c r="H325" i="16"/>
  <c r="G325" i="16"/>
  <c r="F325" i="16"/>
  <c r="E325" i="16"/>
  <c r="D325" i="16"/>
  <c r="C325" i="16"/>
  <c r="H324" i="16"/>
  <c r="G324" i="16"/>
  <c r="F324" i="16"/>
  <c r="E324" i="16"/>
  <c r="D324" i="16"/>
  <c r="C324" i="16"/>
  <c r="H323" i="16"/>
  <c r="G323" i="16"/>
  <c r="F323" i="16"/>
  <c r="E323" i="16"/>
  <c r="D323" i="16"/>
  <c r="C323" i="16"/>
  <c r="H322" i="16"/>
  <c r="G322" i="16"/>
  <c r="F322" i="16"/>
  <c r="E322" i="16"/>
  <c r="D322" i="16"/>
  <c r="C322" i="16"/>
  <c r="H321" i="16"/>
  <c r="G321" i="16"/>
  <c r="F321" i="16"/>
  <c r="E321" i="16"/>
  <c r="D321" i="16"/>
  <c r="C321" i="16"/>
  <c r="H320" i="16"/>
  <c r="G320" i="16"/>
  <c r="F320" i="16"/>
  <c r="E320" i="16"/>
  <c r="D320" i="16"/>
  <c r="C320" i="16"/>
  <c r="H319" i="16"/>
  <c r="G319" i="16"/>
  <c r="F319" i="16"/>
  <c r="E319" i="16"/>
  <c r="D319" i="16"/>
  <c r="C319" i="16"/>
  <c r="H318" i="16"/>
  <c r="G318" i="16"/>
  <c r="F318" i="16"/>
  <c r="E318" i="16"/>
  <c r="D318" i="16"/>
  <c r="C318" i="16"/>
  <c r="H317" i="16"/>
  <c r="G317" i="16"/>
  <c r="F317" i="16"/>
  <c r="E317" i="16"/>
  <c r="D317" i="16"/>
  <c r="C317" i="16"/>
  <c r="H316" i="16"/>
  <c r="G316" i="16"/>
  <c r="F316" i="16"/>
  <c r="E316" i="16"/>
  <c r="D316" i="16"/>
  <c r="C316" i="16"/>
  <c r="H315" i="16"/>
  <c r="G315" i="16"/>
  <c r="F315" i="16"/>
  <c r="E315" i="16"/>
  <c r="D315" i="16"/>
  <c r="C315" i="16"/>
  <c r="H314" i="16"/>
  <c r="G314" i="16"/>
  <c r="F314" i="16"/>
  <c r="E314" i="16"/>
  <c r="D314" i="16"/>
  <c r="C314" i="16"/>
  <c r="H313" i="16"/>
  <c r="G313" i="16"/>
  <c r="F313" i="16"/>
  <c r="E313" i="16"/>
  <c r="D313" i="16"/>
  <c r="C313" i="16"/>
  <c r="H312" i="16"/>
  <c r="G312" i="16"/>
  <c r="F312" i="16"/>
  <c r="E312" i="16"/>
  <c r="D312" i="16"/>
  <c r="C312" i="16"/>
  <c r="H311" i="16"/>
  <c r="G311" i="16"/>
  <c r="F311" i="16"/>
  <c r="E311" i="16"/>
  <c r="D311" i="16"/>
  <c r="C311" i="16"/>
  <c r="H310" i="16"/>
  <c r="G310" i="16"/>
  <c r="F310" i="16"/>
  <c r="E310" i="16"/>
  <c r="D310" i="16"/>
  <c r="C310" i="16"/>
  <c r="H309" i="16"/>
  <c r="G309" i="16"/>
  <c r="F309" i="16"/>
  <c r="E309" i="16"/>
  <c r="D309" i="16"/>
  <c r="C309" i="16"/>
  <c r="H308" i="16"/>
  <c r="G308" i="16"/>
  <c r="F308" i="16"/>
  <c r="E308" i="16"/>
  <c r="D308" i="16"/>
  <c r="C308" i="16"/>
  <c r="H307" i="16"/>
  <c r="G307" i="16"/>
  <c r="F307" i="16"/>
  <c r="E307" i="16"/>
  <c r="D307" i="16"/>
  <c r="C307" i="16"/>
  <c r="H268" i="16"/>
  <c r="G268" i="16"/>
  <c r="F268" i="16"/>
  <c r="E268" i="16"/>
  <c r="D268" i="16"/>
  <c r="C268" i="16"/>
  <c r="H267" i="16"/>
  <c r="G267" i="16"/>
  <c r="F267" i="16"/>
  <c r="E267" i="16"/>
  <c r="D267" i="16"/>
  <c r="C267" i="16"/>
  <c r="H266" i="16"/>
  <c r="G266" i="16"/>
  <c r="F266" i="16"/>
  <c r="E266" i="16"/>
  <c r="D266" i="16"/>
  <c r="C266" i="16"/>
  <c r="H265" i="16"/>
  <c r="G265" i="16"/>
  <c r="F265" i="16"/>
  <c r="E265" i="16"/>
  <c r="D265" i="16"/>
  <c r="C265" i="16"/>
  <c r="H264" i="16"/>
  <c r="G264" i="16"/>
  <c r="F264" i="16"/>
  <c r="E264" i="16"/>
  <c r="D264" i="16"/>
  <c r="C264" i="16"/>
  <c r="H263" i="16"/>
  <c r="G263" i="16"/>
  <c r="F263" i="16"/>
  <c r="E263" i="16"/>
  <c r="D263" i="16"/>
  <c r="C263" i="16"/>
  <c r="H262" i="16"/>
  <c r="G262" i="16"/>
  <c r="F262" i="16"/>
  <c r="E262" i="16"/>
  <c r="D262" i="16"/>
  <c r="C262" i="16"/>
  <c r="H261" i="16"/>
  <c r="G261" i="16"/>
  <c r="F261" i="16"/>
  <c r="E261" i="16"/>
  <c r="D261" i="16"/>
  <c r="C261" i="16"/>
  <c r="H260" i="16"/>
  <c r="G260" i="16"/>
  <c r="F260" i="16"/>
  <c r="E260" i="16"/>
  <c r="D260" i="16"/>
  <c r="C260" i="16"/>
  <c r="H259" i="16"/>
  <c r="G259" i="16"/>
  <c r="F259" i="16"/>
  <c r="E259" i="16"/>
  <c r="D259" i="16"/>
  <c r="C259" i="16"/>
  <c r="H258" i="16"/>
  <c r="G258" i="16"/>
  <c r="F258" i="16"/>
  <c r="E258" i="16"/>
  <c r="D258" i="16"/>
  <c r="C258" i="16"/>
  <c r="H257" i="16"/>
  <c r="G257" i="16"/>
  <c r="F257" i="16"/>
  <c r="E257" i="16"/>
  <c r="D257" i="16"/>
  <c r="C257" i="16"/>
  <c r="H256" i="16"/>
  <c r="G256" i="16"/>
  <c r="F256" i="16"/>
  <c r="E256" i="16"/>
  <c r="D256" i="16"/>
  <c r="C256" i="16"/>
  <c r="H255" i="16"/>
  <c r="G255" i="16"/>
  <c r="F255" i="16"/>
  <c r="E255" i="16"/>
  <c r="D255" i="16"/>
  <c r="C255" i="16"/>
  <c r="H254" i="16"/>
  <c r="G254" i="16"/>
  <c r="F254" i="16"/>
  <c r="E254" i="16"/>
  <c r="D254" i="16"/>
  <c r="C254" i="16"/>
  <c r="H253" i="16"/>
  <c r="G253" i="16"/>
  <c r="F253" i="16"/>
  <c r="E253" i="16"/>
  <c r="D253" i="16"/>
  <c r="C253" i="16"/>
  <c r="H252" i="16"/>
  <c r="G252" i="16"/>
  <c r="F252" i="16"/>
  <c r="E252" i="16"/>
  <c r="D252" i="16"/>
  <c r="C252" i="16"/>
  <c r="H251" i="16"/>
  <c r="G251" i="16"/>
  <c r="F251" i="16"/>
  <c r="E251" i="16"/>
  <c r="D251" i="16"/>
  <c r="C251" i="16"/>
  <c r="H250" i="16"/>
  <c r="G250" i="16"/>
  <c r="F250" i="16"/>
  <c r="E250" i="16"/>
  <c r="D250" i="16"/>
  <c r="C250" i="16"/>
  <c r="H249" i="16"/>
  <c r="G249" i="16"/>
  <c r="F249" i="16"/>
  <c r="E249" i="16"/>
  <c r="D249" i="16"/>
  <c r="C249" i="16"/>
  <c r="H248" i="16"/>
  <c r="G248" i="16"/>
  <c r="F248" i="16"/>
  <c r="E248" i="16"/>
  <c r="D248" i="16"/>
  <c r="C248" i="16"/>
  <c r="H247" i="16"/>
  <c r="G247" i="16"/>
  <c r="F247" i="16"/>
  <c r="E247" i="16"/>
  <c r="D247" i="16"/>
  <c r="C247" i="16"/>
  <c r="H246" i="16"/>
  <c r="G246" i="16"/>
  <c r="F246" i="16"/>
  <c r="E246" i="16"/>
  <c r="D246" i="16"/>
  <c r="C246" i="16"/>
  <c r="H245" i="16"/>
  <c r="G245" i="16"/>
  <c r="F245" i="16"/>
  <c r="E245" i="16"/>
  <c r="D245" i="16"/>
  <c r="C245" i="16"/>
  <c r="H244" i="16"/>
  <c r="G244" i="16"/>
  <c r="F244" i="16"/>
  <c r="E244" i="16"/>
  <c r="D244" i="16"/>
  <c r="C244" i="16"/>
  <c r="H243" i="16"/>
  <c r="G243" i="16"/>
  <c r="F243" i="16"/>
  <c r="E243" i="16"/>
  <c r="D243" i="16"/>
  <c r="C243" i="16"/>
  <c r="H242" i="16"/>
  <c r="G242" i="16"/>
  <c r="F242" i="16"/>
  <c r="E242" i="16"/>
  <c r="D242" i="16"/>
  <c r="C242" i="16"/>
  <c r="H241" i="16"/>
  <c r="G241" i="16"/>
  <c r="F241" i="16"/>
  <c r="E241" i="16"/>
  <c r="D241" i="16"/>
  <c r="C241" i="16"/>
  <c r="H240" i="16"/>
  <c r="G240" i="16"/>
  <c r="F240" i="16"/>
  <c r="E240" i="16"/>
  <c r="D240" i="16"/>
  <c r="C240" i="16"/>
  <c r="H201" i="16"/>
  <c r="G201" i="16"/>
  <c r="F201" i="16"/>
  <c r="E201" i="16"/>
  <c r="D201" i="16"/>
  <c r="C201" i="16"/>
  <c r="H200" i="16"/>
  <c r="G200" i="16"/>
  <c r="F200" i="16"/>
  <c r="E200" i="16"/>
  <c r="D200" i="16"/>
  <c r="C200" i="16"/>
  <c r="H199" i="16"/>
  <c r="G199" i="16"/>
  <c r="F199" i="16"/>
  <c r="E199" i="16"/>
  <c r="D199" i="16"/>
  <c r="C199" i="16"/>
  <c r="H198" i="16"/>
  <c r="G198" i="16"/>
  <c r="F198" i="16"/>
  <c r="E198" i="16"/>
  <c r="D198" i="16"/>
  <c r="C198" i="16"/>
  <c r="H197" i="16"/>
  <c r="G197" i="16"/>
  <c r="F197" i="16"/>
  <c r="E197" i="16"/>
  <c r="D197" i="16"/>
  <c r="C197" i="16"/>
  <c r="H196" i="16"/>
  <c r="G196" i="16"/>
  <c r="F196" i="16"/>
  <c r="E196" i="16"/>
  <c r="D196" i="16"/>
  <c r="C196" i="16"/>
  <c r="H195" i="16"/>
  <c r="G195" i="16"/>
  <c r="F195" i="16"/>
  <c r="E195" i="16"/>
  <c r="D195" i="16"/>
  <c r="C195" i="16"/>
  <c r="H194" i="16"/>
  <c r="G194" i="16"/>
  <c r="F194" i="16"/>
  <c r="E194" i="16"/>
  <c r="D194" i="16"/>
  <c r="C194" i="16"/>
  <c r="H193" i="16"/>
  <c r="G193" i="16"/>
  <c r="F193" i="16"/>
  <c r="E193" i="16"/>
  <c r="D193" i="16"/>
  <c r="C193" i="16"/>
  <c r="H192" i="16"/>
  <c r="G192" i="16"/>
  <c r="F192" i="16"/>
  <c r="E192" i="16"/>
  <c r="D192" i="16"/>
  <c r="C192" i="16"/>
  <c r="H191" i="16"/>
  <c r="G191" i="16"/>
  <c r="F191" i="16"/>
  <c r="E191" i="16"/>
  <c r="D191" i="16"/>
  <c r="C191" i="16"/>
  <c r="H190" i="16"/>
  <c r="G190" i="16"/>
  <c r="F190" i="16"/>
  <c r="E190" i="16"/>
  <c r="D190" i="16"/>
  <c r="C190" i="16"/>
  <c r="H189" i="16"/>
  <c r="G189" i="16"/>
  <c r="F189" i="16"/>
  <c r="E189" i="16"/>
  <c r="D189" i="16"/>
  <c r="C189" i="16"/>
  <c r="H188" i="16"/>
  <c r="G188" i="16"/>
  <c r="F188" i="16"/>
  <c r="E188" i="16"/>
  <c r="D188" i="16"/>
  <c r="C188" i="16"/>
  <c r="H187" i="16"/>
  <c r="G187" i="16"/>
  <c r="F187" i="16"/>
  <c r="E187" i="16"/>
  <c r="D187" i="16"/>
  <c r="C187" i="16"/>
  <c r="H186" i="16"/>
  <c r="G186" i="16"/>
  <c r="F186" i="16"/>
  <c r="E186" i="16"/>
  <c r="D186" i="16"/>
  <c r="C186" i="16"/>
  <c r="H185" i="16"/>
  <c r="G185" i="16"/>
  <c r="F185" i="16"/>
  <c r="E185" i="16"/>
  <c r="D185" i="16"/>
  <c r="C185" i="16"/>
  <c r="H184" i="16"/>
  <c r="G184" i="16"/>
  <c r="F184" i="16"/>
  <c r="E184" i="16"/>
  <c r="D184" i="16"/>
  <c r="C184" i="16"/>
  <c r="H183" i="16"/>
  <c r="G183" i="16"/>
  <c r="F183" i="16"/>
  <c r="E183" i="16"/>
  <c r="D183" i="16"/>
  <c r="C183" i="16"/>
  <c r="H182" i="16"/>
  <c r="G182" i="16"/>
  <c r="F182" i="16"/>
  <c r="E182" i="16"/>
  <c r="D182" i="16"/>
  <c r="C182" i="16"/>
  <c r="H181" i="16"/>
  <c r="G181" i="16"/>
  <c r="F181" i="16"/>
  <c r="E181" i="16"/>
  <c r="D181" i="16"/>
  <c r="C181" i="16"/>
  <c r="H180" i="16"/>
  <c r="G180" i="16"/>
  <c r="F180" i="16"/>
  <c r="E180" i="16"/>
  <c r="D180" i="16"/>
  <c r="C180" i="16"/>
  <c r="H179" i="16"/>
  <c r="G179" i="16"/>
  <c r="F179" i="16"/>
  <c r="E179" i="16"/>
  <c r="D179" i="16"/>
  <c r="C179" i="16"/>
  <c r="H178" i="16"/>
  <c r="G178" i="16"/>
  <c r="F178" i="16"/>
  <c r="E178" i="16"/>
  <c r="D178" i="16"/>
  <c r="C178" i="16"/>
  <c r="H177" i="16"/>
  <c r="G177" i="16"/>
  <c r="F177" i="16"/>
  <c r="E177" i="16"/>
  <c r="D177" i="16"/>
  <c r="C177" i="16"/>
  <c r="H176" i="16"/>
  <c r="G176" i="16"/>
  <c r="F176" i="16"/>
  <c r="E176" i="16"/>
  <c r="D176" i="16"/>
  <c r="C176" i="16"/>
  <c r="H175" i="16"/>
  <c r="G175" i="16"/>
  <c r="F175" i="16"/>
  <c r="E175" i="16"/>
  <c r="D175" i="16"/>
  <c r="C175" i="16"/>
  <c r="H174" i="16"/>
  <c r="G174" i="16"/>
  <c r="F174" i="16"/>
  <c r="E174" i="16"/>
  <c r="D174" i="16"/>
  <c r="C174" i="16"/>
  <c r="H173" i="16"/>
  <c r="G173" i="16"/>
  <c r="F173" i="16"/>
  <c r="E173" i="16"/>
  <c r="D173" i="16"/>
  <c r="C173" i="16"/>
  <c r="H134" i="16"/>
  <c r="G134" i="16"/>
  <c r="F134" i="16"/>
  <c r="E134" i="16"/>
  <c r="D134" i="16"/>
  <c r="C134" i="16"/>
  <c r="H133" i="16"/>
  <c r="G133" i="16"/>
  <c r="F133" i="16"/>
  <c r="E133" i="16"/>
  <c r="D133" i="16"/>
  <c r="C133" i="16"/>
  <c r="H132" i="16"/>
  <c r="G132" i="16"/>
  <c r="F132" i="16"/>
  <c r="E132" i="16"/>
  <c r="D132" i="16"/>
  <c r="C132" i="16"/>
  <c r="H131" i="16"/>
  <c r="G131" i="16"/>
  <c r="F131" i="16"/>
  <c r="E131" i="16"/>
  <c r="D131" i="16"/>
  <c r="C131" i="16"/>
  <c r="H130" i="16"/>
  <c r="G130" i="16"/>
  <c r="F130" i="16"/>
  <c r="E130" i="16"/>
  <c r="D130" i="16"/>
  <c r="C130" i="16"/>
  <c r="H129" i="16"/>
  <c r="G129" i="16"/>
  <c r="F129" i="16"/>
  <c r="E129" i="16"/>
  <c r="D129" i="16"/>
  <c r="C129" i="16"/>
  <c r="H128" i="16"/>
  <c r="G128" i="16"/>
  <c r="F128" i="16"/>
  <c r="E128" i="16"/>
  <c r="D128" i="16"/>
  <c r="C128" i="16"/>
  <c r="H127" i="16"/>
  <c r="G127" i="16"/>
  <c r="F127" i="16"/>
  <c r="E127" i="16"/>
  <c r="D127" i="16"/>
  <c r="C127" i="16"/>
  <c r="H126" i="16"/>
  <c r="G126" i="16"/>
  <c r="F126" i="16"/>
  <c r="E126" i="16"/>
  <c r="D126" i="16"/>
  <c r="C126" i="16"/>
  <c r="H125" i="16"/>
  <c r="G125" i="16"/>
  <c r="F125" i="16"/>
  <c r="E125" i="16"/>
  <c r="D125" i="16"/>
  <c r="C125" i="16"/>
  <c r="H124" i="16"/>
  <c r="G124" i="16"/>
  <c r="F124" i="16"/>
  <c r="E124" i="16"/>
  <c r="D124" i="16"/>
  <c r="C124" i="16"/>
  <c r="H123" i="16"/>
  <c r="G123" i="16"/>
  <c r="F123" i="16"/>
  <c r="E123" i="16"/>
  <c r="D123" i="16"/>
  <c r="C123" i="16"/>
  <c r="H122" i="16"/>
  <c r="G122" i="16"/>
  <c r="F122" i="16"/>
  <c r="E122" i="16"/>
  <c r="D122" i="16"/>
  <c r="C122" i="16"/>
  <c r="H121" i="16"/>
  <c r="G121" i="16"/>
  <c r="F121" i="16"/>
  <c r="E121" i="16"/>
  <c r="D121" i="16"/>
  <c r="C121" i="16"/>
  <c r="H120" i="16"/>
  <c r="G120" i="16"/>
  <c r="F120" i="16"/>
  <c r="E120" i="16"/>
  <c r="D120" i="16"/>
  <c r="C120" i="16"/>
  <c r="H119" i="16"/>
  <c r="G119" i="16"/>
  <c r="F119" i="16"/>
  <c r="E119" i="16"/>
  <c r="D119" i="16"/>
  <c r="C119" i="16"/>
  <c r="H118" i="16"/>
  <c r="G118" i="16"/>
  <c r="F118" i="16"/>
  <c r="E118" i="16"/>
  <c r="D118" i="16"/>
  <c r="C118" i="16"/>
  <c r="H117" i="16"/>
  <c r="G117" i="16"/>
  <c r="F117" i="16"/>
  <c r="E117" i="16"/>
  <c r="D117" i="16"/>
  <c r="C117" i="16"/>
  <c r="H116" i="16"/>
  <c r="G116" i="16"/>
  <c r="F116" i="16"/>
  <c r="E116" i="16"/>
  <c r="D116" i="16"/>
  <c r="C116" i="16"/>
  <c r="H115" i="16"/>
  <c r="G115" i="16"/>
  <c r="F115" i="16"/>
  <c r="E115" i="16"/>
  <c r="D115" i="16"/>
  <c r="C115" i="16"/>
  <c r="H114" i="16"/>
  <c r="G114" i="16"/>
  <c r="F114" i="16"/>
  <c r="E114" i="16"/>
  <c r="D114" i="16"/>
  <c r="C114" i="16"/>
  <c r="H113" i="16"/>
  <c r="G113" i="16"/>
  <c r="F113" i="16"/>
  <c r="E113" i="16"/>
  <c r="D113" i="16"/>
  <c r="C113" i="16"/>
  <c r="H112" i="16"/>
  <c r="G112" i="16"/>
  <c r="F112" i="16"/>
  <c r="E112" i="16"/>
  <c r="D112" i="16"/>
  <c r="C112" i="16"/>
  <c r="H111" i="16"/>
  <c r="G111" i="16"/>
  <c r="F111" i="16"/>
  <c r="E111" i="16"/>
  <c r="D111" i="16"/>
  <c r="C111" i="16"/>
  <c r="H110" i="16"/>
  <c r="G110" i="16"/>
  <c r="F110" i="16"/>
  <c r="E110" i="16"/>
  <c r="D110" i="16"/>
  <c r="C110" i="16"/>
  <c r="H109" i="16"/>
  <c r="G109" i="16"/>
  <c r="F109" i="16"/>
  <c r="E109" i="16"/>
  <c r="D109" i="16"/>
  <c r="C109" i="16"/>
  <c r="H108" i="16"/>
  <c r="G108" i="16"/>
  <c r="F108" i="16"/>
  <c r="E108" i="16"/>
  <c r="D108" i="16"/>
  <c r="C108" i="16"/>
  <c r="H107" i="16"/>
  <c r="G107" i="16"/>
  <c r="F107" i="16"/>
  <c r="E107" i="16"/>
  <c r="D107" i="16"/>
  <c r="C107" i="16"/>
  <c r="H106" i="16"/>
  <c r="G106" i="16"/>
  <c r="F106" i="16"/>
  <c r="E106" i="16"/>
  <c r="D106" i="16"/>
  <c r="C106" i="16"/>
  <c r="H67" i="16"/>
  <c r="G67" i="16"/>
  <c r="F67" i="16"/>
  <c r="E67" i="16"/>
  <c r="D67" i="16"/>
  <c r="C67" i="16"/>
  <c r="H66" i="16"/>
  <c r="G66" i="16"/>
  <c r="F66" i="16"/>
  <c r="E66" i="16"/>
  <c r="D66" i="16"/>
  <c r="C66" i="16"/>
  <c r="H65" i="16"/>
  <c r="G65" i="16"/>
  <c r="F65" i="16"/>
  <c r="E65" i="16"/>
  <c r="D65" i="16"/>
  <c r="C65" i="16"/>
  <c r="H64" i="16"/>
  <c r="G64" i="16"/>
  <c r="F64" i="16"/>
  <c r="E64" i="16"/>
  <c r="D64" i="16"/>
  <c r="C64" i="16"/>
  <c r="H63" i="16"/>
  <c r="G63" i="16"/>
  <c r="F63" i="16"/>
  <c r="E63" i="16"/>
  <c r="D63" i="16"/>
  <c r="C63" i="16"/>
  <c r="H62" i="16"/>
  <c r="G62" i="16"/>
  <c r="F62" i="16"/>
  <c r="E62" i="16"/>
  <c r="D62" i="16"/>
  <c r="C62" i="16"/>
  <c r="H61" i="16"/>
  <c r="G61" i="16"/>
  <c r="F61" i="16"/>
  <c r="E61" i="16"/>
  <c r="D61" i="16"/>
  <c r="C61" i="16"/>
  <c r="H60" i="16"/>
  <c r="G60" i="16"/>
  <c r="F60" i="16"/>
  <c r="E60" i="16"/>
  <c r="D60" i="16"/>
  <c r="C60" i="16"/>
  <c r="H59" i="16"/>
  <c r="G59" i="16"/>
  <c r="F59" i="16"/>
  <c r="E59" i="16"/>
  <c r="D59" i="16"/>
  <c r="C59" i="16"/>
  <c r="H58" i="16"/>
  <c r="G58" i="16"/>
  <c r="F58" i="16"/>
  <c r="E58" i="16"/>
  <c r="D58" i="16"/>
  <c r="C58" i="16"/>
  <c r="H57" i="16"/>
  <c r="G57" i="16"/>
  <c r="F57" i="16"/>
  <c r="E57" i="16"/>
  <c r="D57" i="16"/>
  <c r="C57" i="16"/>
  <c r="H56" i="16"/>
  <c r="G56" i="16"/>
  <c r="F56" i="16"/>
  <c r="E56" i="16"/>
  <c r="D56" i="16"/>
  <c r="C56" i="16"/>
  <c r="H55" i="16"/>
  <c r="G55" i="16"/>
  <c r="F55" i="16"/>
  <c r="E55" i="16"/>
  <c r="D55" i="16"/>
  <c r="C55" i="16"/>
  <c r="H54" i="16"/>
  <c r="G54" i="16"/>
  <c r="F54" i="16"/>
  <c r="E54" i="16"/>
  <c r="D54" i="16"/>
  <c r="C54" i="16"/>
  <c r="H53" i="16"/>
  <c r="G53" i="16"/>
  <c r="F53" i="16"/>
  <c r="E53" i="16"/>
  <c r="D53" i="16"/>
  <c r="C53" i="16"/>
  <c r="H52" i="16"/>
  <c r="G52" i="16"/>
  <c r="F52" i="16"/>
  <c r="E52" i="16"/>
  <c r="D52" i="16"/>
  <c r="C52" i="16"/>
  <c r="H51" i="16"/>
  <c r="G51" i="16"/>
  <c r="F51" i="16"/>
  <c r="E51" i="16"/>
  <c r="D51" i="16"/>
  <c r="C51" i="16"/>
  <c r="H50" i="16"/>
  <c r="G50" i="16"/>
  <c r="F50" i="16"/>
  <c r="E50" i="16"/>
  <c r="D50" i="16"/>
  <c r="C50" i="16"/>
  <c r="H49" i="16"/>
  <c r="G49" i="16"/>
  <c r="F49" i="16"/>
  <c r="E49" i="16"/>
  <c r="D49" i="16"/>
  <c r="C49" i="16"/>
  <c r="H48" i="16"/>
  <c r="G48" i="16"/>
  <c r="F48" i="16"/>
  <c r="E48" i="16"/>
  <c r="D48" i="16"/>
  <c r="C48" i="16"/>
  <c r="H47" i="16"/>
  <c r="G47" i="16"/>
  <c r="F47" i="16"/>
  <c r="E47" i="16"/>
  <c r="D47" i="16"/>
  <c r="C47" i="16"/>
  <c r="H46" i="16"/>
  <c r="G46" i="16"/>
  <c r="F46" i="16"/>
  <c r="E46" i="16"/>
  <c r="D46" i="16"/>
  <c r="C46" i="16"/>
  <c r="H45" i="16"/>
  <c r="G45" i="16"/>
  <c r="F45" i="16"/>
  <c r="E45" i="16"/>
  <c r="D45" i="16"/>
  <c r="C45" i="16"/>
  <c r="H44" i="16"/>
  <c r="G44" i="16"/>
  <c r="F44" i="16"/>
  <c r="E44" i="16"/>
  <c r="D44" i="16"/>
  <c r="C44" i="16"/>
  <c r="H43" i="16"/>
  <c r="G43" i="16"/>
  <c r="F43" i="16"/>
  <c r="E43" i="16"/>
  <c r="D43" i="16"/>
  <c r="C43" i="16"/>
  <c r="H42" i="16"/>
  <c r="G42" i="16"/>
  <c r="F42" i="16"/>
  <c r="E42" i="16"/>
  <c r="D42" i="16"/>
  <c r="C42" i="16"/>
  <c r="H41" i="16"/>
  <c r="G41" i="16"/>
  <c r="F41" i="16"/>
  <c r="E41" i="16"/>
  <c r="D41" i="16"/>
  <c r="C41" i="16"/>
  <c r="H40" i="16"/>
  <c r="G40" i="16"/>
  <c r="F40" i="16"/>
  <c r="E40" i="16"/>
  <c r="D40" i="16"/>
  <c r="C40" i="16"/>
  <c r="H39" i="16"/>
  <c r="G39" i="16"/>
  <c r="F39" i="16"/>
  <c r="E39" i="16"/>
  <c r="D39" i="16"/>
  <c r="C39" i="16"/>
  <c r="E22" i="15"/>
  <c r="J20" i="14"/>
  <c r="J20" i="13"/>
  <c r="J20" i="12"/>
  <c r="J20" i="11"/>
  <c r="J20" i="10"/>
  <c r="J20" i="9"/>
  <c r="J20" i="8"/>
  <c r="J21" i="7"/>
  <c r="J20" i="2"/>
  <c r="J16" i="14"/>
  <c r="J18" i="14"/>
  <c r="M16" i="14"/>
  <c r="M18" i="14"/>
  <c r="M20" i="14"/>
  <c r="M16" i="13"/>
  <c r="I33" i="13"/>
  <c r="M16" i="12"/>
  <c r="M33" i="12"/>
  <c r="M16" i="11"/>
  <c r="I33" i="11"/>
  <c r="M16" i="10"/>
  <c r="M16" i="9"/>
  <c r="I31" i="9"/>
  <c r="M16" i="8"/>
  <c r="J31" i="8"/>
  <c r="M17" i="7"/>
  <c r="I32" i="7"/>
  <c r="M16" i="2"/>
  <c r="I550" i="4"/>
  <c r="M50" i="12"/>
  <c r="L50" i="12"/>
  <c r="K50" i="12"/>
  <c r="J50" i="12"/>
  <c r="I50" i="12"/>
  <c r="H50" i="12"/>
  <c r="M49" i="12"/>
  <c r="L49" i="12"/>
  <c r="K49" i="12"/>
  <c r="J49" i="12"/>
  <c r="I49" i="12"/>
  <c r="H49" i="12"/>
  <c r="J18" i="13"/>
  <c r="H35" i="13"/>
  <c r="M36" i="13"/>
  <c r="M37" i="13"/>
  <c r="L36" i="13"/>
  <c r="L37" i="13"/>
  <c r="K36" i="13"/>
  <c r="K37" i="13"/>
  <c r="J36" i="13"/>
  <c r="J37" i="13"/>
  <c r="I36" i="13"/>
  <c r="I37" i="13"/>
  <c r="H36" i="13"/>
  <c r="H37" i="13"/>
  <c r="J18" i="12"/>
  <c r="M35" i="12"/>
  <c r="M36" i="12"/>
  <c r="M37" i="12"/>
  <c r="L36" i="12"/>
  <c r="L37" i="12"/>
  <c r="K36" i="12"/>
  <c r="K37" i="12"/>
  <c r="J36" i="12"/>
  <c r="J37" i="12"/>
  <c r="I36" i="12"/>
  <c r="I37" i="12"/>
  <c r="H36" i="12"/>
  <c r="H37" i="12"/>
  <c r="J18" i="11"/>
  <c r="H48" i="11"/>
  <c r="M36" i="11"/>
  <c r="M37" i="11"/>
  <c r="L36" i="11"/>
  <c r="L37" i="11"/>
  <c r="K36" i="11"/>
  <c r="K37" i="11"/>
  <c r="J36" i="11"/>
  <c r="J37" i="11"/>
  <c r="I36" i="11"/>
  <c r="I37" i="11"/>
  <c r="H36" i="11"/>
  <c r="H37" i="11"/>
  <c r="J18" i="10"/>
  <c r="K48" i="10"/>
  <c r="M36" i="10"/>
  <c r="M37" i="10"/>
  <c r="L36" i="10"/>
  <c r="L37" i="10"/>
  <c r="K36" i="10"/>
  <c r="K37" i="10"/>
  <c r="J36" i="10"/>
  <c r="J37" i="10"/>
  <c r="I36" i="10"/>
  <c r="I37" i="10"/>
  <c r="H36" i="10"/>
  <c r="H37" i="10"/>
  <c r="J18" i="9"/>
  <c r="M34" i="9"/>
  <c r="L34" i="9"/>
  <c r="K34" i="9"/>
  <c r="J34" i="9"/>
  <c r="I34" i="9"/>
  <c r="H34" i="9"/>
  <c r="J18" i="8"/>
  <c r="I45" i="8"/>
  <c r="M34" i="8"/>
  <c r="L34" i="8"/>
  <c r="K34" i="8"/>
  <c r="J34" i="8"/>
  <c r="I34" i="8"/>
  <c r="H34" i="8"/>
  <c r="J19" i="7"/>
  <c r="I34" i="7"/>
  <c r="M35" i="7"/>
  <c r="L35" i="7"/>
  <c r="K35" i="7"/>
  <c r="J35" i="7"/>
  <c r="I35" i="7"/>
  <c r="H35" i="7"/>
  <c r="M18" i="2"/>
  <c r="J18" i="2"/>
  <c r="K45" i="2"/>
  <c r="M45" i="2"/>
  <c r="M34" i="2"/>
  <c r="L34" i="2"/>
  <c r="K34" i="2"/>
  <c r="J34" i="2"/>
  <c r="I34" i="2"/>
  <c r="H34" i="2"/>
  <c r="C14" i="15"/>
  <c r="C16" i="15"/>
  <c r="E18" i="15"/>
  <c r="H18" i="15"/>
  <c r="E20" i="15"/>
  <c r="H20" i="15"/>
  <c r="J16" i="13"/>
  <c r="J16" i="12"/>
  <c r="I34" i="12"/>
  <c r="J16" i="11"/>
  <c r="J16" i="10"/>
  <c r="M47" i="10"/>
  <c r="J16" i="9"/>
  <c r="M32" i="9"/>
  <c r="J16" i="8"/>
  <c r="L44" i="8"/>
  <c r="J17" i="7"/>
  <c r="M45" i="7"/>
  <c r="H12" i="2"/>
  <c r="J16" i="2"/>
  <c r="K32" i="2"/>
  <c r="H12" i="14"/>
  <c r="H14" i="14"/>
  <c r="M18" i="13"/>
  <c r="M50" i="13"/>
  <c r="L50" i="13"/>
  <c r="K50" i="13"/>
  <c r="J50" i="13"/>
  <c r="I50" i="13"/>
  <c r="M49" i="13"/>
  <c r="L49" i="13"/>
  <c r="K49" i="13"/>
  <c r="J49" i="13"/>
  <c r="I49" i="13"/>
  <c r="H50" i="13"/>
  <c r="H49" i="13"/>
  <c r="H12" i="13"/>
  <c r="H14" i="13"/>
  <c r="M18" i="12"/>
  <c r="H12" i="12"/>
  <c r="H14" i="12"/>
  <c r="M18" i="11"/>
  <c r="M50" i="11"/>
  <c r="L50" i="11"/>
  <c r="K50" i="11"/>
  <c r="J50" i="11"/>
  <c r="I50" i="11"/>
  <c r="M49" i="11"/>
  <c r="L49" i="11"/>
  <c r="K49" i="11"/>
  <c r="J49" i="11"/>
  <c r="I49" i="11"/>
  <c r="H50" i="11"/>
  <c r="H49" i="11"/>
  <c r="H12" i="11"/>
  <c r="H14" i="11"/>
  <c r="M18" i="10"/>
  <c r="M50" i="10"/>
  <c r="L50" i="10"/>
  <c r="K50" i="10"/>
  <c r="J50" i="10"/>
  <c r="I50" i="10"/>
  <c r="M49" i="10"/>
  <c r="L49" i="10"/>
  <c r="K49" i="10"/>
  <c r="J49" i="10"/>
  <c r="I49" i="10"/>
  <c r="H50" i="10"/>
  <c r="H49" i="10"/>
  <c r="H12" i="10"/>
  <c r="H14" i="10"/>
  <c r="M18" i="9"/>
  <c r="M46" i="9"/>
  <c r="L46" i="9"/>
  <c r="K46" i="9"/>
  <c r="J46" i="9"/>
  <c r="I46" i="9"/>
  <c r="H46" i="9"/>
  <c r="M18" i="8"/>
  <c r="H12" i="9"/>
  <c r="H14" i="9"/>
  <c r="M46" i="8"/>
  <c r="L46" i="8"/>
  <c r="K46" i="8"/>
  <c r="J46" i="8"/>
  <c r="I46" i="8"/>
  <c r="H46" i="8"/>
  <c r="H12" i="8"/>
  <c r="H14" i="8"/>
  <c r="M19" i="7"/>
  <c r="M47" i="7"/>
  <c r="L47" i="7"/>
  <c r="K47" i="7"/>
  <c r="J47" i="7"/>
  <c r="I47" i="7"/>
  <c r="H47" i="7"/>
  <c r="H13" i="7"/>
  <c r="H15" i="7"/>
  <c r="H14" i="2"/>
  <c r="M46" i="2"/>
  <c r="L46" i="2"/>
  <c r="K46" i="2"/>
  <c r="J46" i="2"/>
  <c r="I46" i="2"/>
  <c r="H46" i="2"/>
  <c r="H43" i="8"/>
  <c r="J43" i="9"/>
  <c r="K43" i="9"/>
  <c r="L43" i="9"/>
  <c r="M43" i="9"/>
  <c r="I45" i="9"/>
  <c r="L48" i="10"/>
  <c r="K46" i="13"/>
  <c r="L46" i="13"/>
  <c r="M46" i="13"/>
  <c r="C550" i="4"/>
  <c r="D550" i="4"/>
  <c r="E550" i="4"/>
  <c r="F550" i="4"/>
  <c r="G550" i="4"/>
  <c r="H550" i="4"/>
  <c r="J550" i="4"/>
  <c r="K550" i="4"/>
  <c r="L550" i="4"/>
  <c r="M550" i="4"/>
  <c r="N550" i="4"/>
  <c r="O550" i="4"/>
  <c r="P550" i="4"/>
  <c r="Q550" i="4"/>
  <c r="R550" i="4"/>
  <c r="S550" i="4"/>
  <c r="T550" i="4"/>
  <c r="C551" i="4"/>
  <c r="D551" i="4"/>
  <c r="E551" i="4"/>
  <c r="F551" i="4"/>
  <c r="G551" i="4"/>
  <c r="H551" i="4"/>
  <c r="I551" i="4"/>
  <c r="J551" i="4"/>
  <c r="K551" i="4"/>
  <c r="L551" i="4"/>
  <c r="M551" i="4"/>
  <c r="N551" i="4"/>
  <c r="O551" i="4"/>
  <c r="P551" i="4"/>
  <c r="Q551" i="4"/>
  <c r="R551" i="4"/>
  <c r="S551" i="4"/>
  <c r="T551" i="4"/>
  <c r="M48" i="12"/>
  <c r="K35" i="12"/>
  <c r="J45" i="9"/>
  <c r="L46" i="7"/>
  <c r="J33" i="9"/>
  <c r="H33" i="2"/>
  <c r="I46" i="7"/>
  <c r="H31" i="8"/>
  <c r="K31" i="9"/>
  <c r="K48" i="12"/>
  <c r="H35" i="12"/>
  <c r="J45" i="2"/>
  <c r="J31" i="9"/>
  <c r="K45" i="9"/>
  <c r="L31" i="9"/>
  <c r="H33" i="13"/>
  <c r="H31" i="9"/>
  <c r="I45" i="7"/>
  <c r="J48" i="12"/>
  <c r="M47" i="12"/>
  <c r="I48" i="12"/>
  <c r="J34" i="11"/>
  <c r="M34" i="12"/>
  <c r="L34" i="12"/>
  <c r="K34" i="12"/>
  <c r="L47" i="12"/>
  <c r="J48" i="10"/>
  <c r="K35" i="10"/>
  <c r="I35" i="10"/>
  <c r="L35" i="10"/>
  <c r="I35" i="12"/>
  <c r="H46" i="13"/>
  <c r="J33" i="13"/>
  <c r="L43" i="8"/>
  <c r="M31" i="9"/>
  <c r="I46" i="13"/>
  <c r="K33" i="13"/>
  <c r="H43" i="9"/>
  <c r="J46" i="13"/>
  <c r="L33" i="13"/>
  <c r="M33" i="13"/>
  <c r="J43" i="8"/>
  <c r="M35" i="10"/>
  <c r="M31" i="8"/>
  <c r="M43" i="8"/>
  <c r="H43" i="2"/>
  <c r="J46" i="10"/>
  <c r="K46" i="12"/>
  <c r="H33" i="12"/>
  <c r="J46" i="12"/>
  <c r="J35" i="12"/>
  <c r="H34" i="12"/>
  <c r="K47" i="12"/>
  <c r="J33" i="12"/>
  <c r="L48" i="12"/>
  <c r="H47" i="12"/>
  <c r="H46" i="12"/>
  <c r="J47" i="12"/>
  <c r="J34" i="12"/>
  <c r="I47" i="12"/>
  <c r="I33" i="12"/>
  <c r="I38" i="12"/>
  <c r="L35" i="12"/>
  <c r="M46" i="12"/>
  <c r="M51" i="12"/>
  <c r="M53" i="12"/>
  <c r="J33" i="11"/>
  <c r="M33" i="11"/>
  <c r="H46" i="11"/>
  <c r="K46" i="11"/>
  <c r="H33" i="11"/>
  <c r="M46" i="11"/>
  <c r="I46" i="11"/>
  <c r="K33" i="11"/>
  <c r="J46" i="11"/>
  <c r="L46" i="11"/>
  <c r="L33" i="11"/>
  <c r="K48" i="11"/>
  <c r="J35" i="10"/>
  <c r="H35" i="10"/>
  <c r="M48" i="10"/>
  <c r="I48" i="10"/>
  <c r="H48" i="10"/>
  <c r="H32" i="8"/>
  <c r="M32" i="7"/>
  <c r="L44" i="7"/>
  <c r="H44" i="7"/>
  <c r="K32" i="7"/>
  <c r="H32" i="7"/>
  <c r="M44" i="7"/>
  <c r="K44" i="7"/>
  <c r="L34" i="7"/>
  <c r="J44" i="7"/>
  <c r="J32" i="7"/>
  <c r="L32" i="7"/>
  <c r="I44" i="7"/>
  <c r="I49" i="7"/>
  <c r="I52" i="7"/>
  <c r="K33" i="2"/>
  <c r="I45" i="2"/>
  <c r="H45" i="2"/>
  <c r="I33" i="2"/>
  <c r="J33" i="2"/>
  <c r="L45" i="2"/>
  <c r="M33" i="2"/>
  <c r="L33" i="2"/>
  <c r="K44" i="2"/>
  <c r="I44" i="9"/>
  <c r="J44" i="9"/>
  <c r="J48" i="9"/>
  <c r="J50" i="9"/>
  <c r="I32" i="9"/>
  <c r="L44" i="2"/>
  <c r="I32" i="2"/>
  <c r="L44" i="9"/>
  <c r="K44" i="9"/>
  <c r="K48" i="9"/>
  <c r="H32" i="9"/>
  <c r="H44" i="2"/>
  <c r="J32" i="9"/>
  <c r="J36" i="9"/>
  <c r="I43" i="2"/>
  <c r="M32" i="2"/>
  <c r="L32" i="9"/>
  <c r="K32" i="9"/>
  <c r="M44" i="9"/>
  <c r="L33" i="7"/>
  <c r="H44" i="9"/>
  <c r="M46" i="10"/>
  <c r="I43" i="9"/>
  <c r="K47" i="14"/>
  <c r="J33" i="10"/>
  <c r="J45" i="7"/>
  <c r="L46" i="10"/>
  <c r="L33" i="10"/>
  <c r="H47" i="10"/>
  <c r="K33" i="7"/>
  <c r="I33" i="7"/>
  <c r="I37" i="7"/>
  <c r="I39" i="7"/>
  <c r="K35" i="13"/>
  <c r="K33" i="8"/>
  <c r="K43" i="2"/>
  <c r="H33" i="10"/>
  <c r="H34" i="10"/>
  <c r="J33" i="7"/>
  <c r="H33" i="7"/>
  <c r="L45" i="7"/>
  <c r="K48" i="13"/>
  <c r="L45" i="8"/>
  <c r="L48" i="8"/>
  <c r="M43" i="2"/>
  <c r="I33" i="10"/>
  <c r="J47" i="10"/>
  <c r="K45" i="7"/>
  <c r="M33" i="7"/>
  <c r="L31" i="2"/>
  <c r="I31" i="2"/>
  <c r="H31" i="2"/>
  <c r="I47" i="14"/>
  <c r="I48" i="14"/>
  <c r="H47" i="14"/>
  <c r="K43" i="8"/>
  <c r="I43" i="8"/>
  <c r="L43" i="2"/>
  <c r="J43" i="2"/>
  <c r="K31" i="8"/>
  <c r="K33" i="10"/>
  <c r="I46" i="10"/>
  <c r="K46" i="10"/>
  <c r="M35" i="11"/>
  <c r="L46" i="12"/>
  <c r="L33" i="12"/>
  <c r="K31" i="2"/>
  <c r="K36" i="2"/>
  <c r="K38" i="2"/>
  <c r="L31" i="8"/>
  <c r="L48" i="14"/>
  <c r="J47" i="14"/>
  <c r="H48" i="12"/>
  <c r="M31" i="2"/>
  <c r="I31" i="8"/>
  <c r="M33" i="10"/>
  <c r="K33" i="12"/>
  <c r="K38" i="12"/>
  <c r="K40" i="12"/>
  <c r="K48" i="14"/>
  <c r="H48" i="14"/>
  <c r="M47" i="14"/>
  <c r="L47" i="14"/>
  <c r="I46" i="12"/>
  <c r="H46" i="10"/>
  <c r="L48" i="11"/>
  <c r="H45" i="7"/>
  <c r="J31" i="2"/>
  <c r="J48" i="14"/>
  <c r="M48" i="14"/>
  <c r="M34" i="10"/>
  <c r="J46" i="14"/>
  <c r="L46" i="14"/>
  <c r="M46" i="14"/>
  <c r="I46" i="14"/>
  <c r="K46" i="14"/>
  <c r="H46" i="14"/>
  <c r="K44" i="8"/>
  <c r="K32" i="8"/>
  <c r="L32" i="8"/>
  <c r="J44" i="8"/>
  <c r="I34" i="11"/>
  <c r="L34" i="11"/>
  <c r="L47" i="11"/>
  <c r="J47" i="11"/>
  <c r="M47" i="11"/>
  <c r="H47" i="11"/>
  <c r="K34" i="11"/>
  <c r="L47" i="13"/>
  <c r="J34" i="13"/>
  <c r="K47" i="13"/>
  <c r="I34" i="13"/>
  <c r="K34" i="13"/>
  <c r="I47" i="13"/>
  <c r="J45" i="8"/>
  <c r="M33" i="8"/>
  <c r="M45" i="8"/>
  <c r="H33" i="8"/>
  <c r="L33" i="8"/>
  <c r="M34" i="11"/>
  <c r="L35" i="11"/>
  <c r="J48" i="11"/>
  <c r="K35" i="11"/>
  <c r="I48" i="11"/>
  <c r="I35" i="11"/>
  <c r="H35" i="11"/>
  <c r="I33" i="8"/>
  <c r="I32" i="8"/>
  <c r="M44" i="8"/>
  <c r="J34" i="7"/>
  <c r="M46" i="7"/>
  <c r="H34" i="7"/>
  <c r="K34" i="7"/>
  <c r="K46" i="7"/>
  <c r="J46" i="7"/>
  <c r="M34" i="7"/>
  <c r="M35" i="13"/>
  <c r="I35" i="13"/>
  <c r="J35" i="13"/>
  <c r="L48" i="13"/>
  <c r="M48" i="13"/>
  <c r="I48" i="13"/>
  <c r="H48" i="13"/>
  <c r="H45" i="8"/>
  <c r="L35" i="13"/>
  <c r="I47" i="11"/>
  <c r="J47" i="13"/>
  <c r="J33" i="8"/>
  <c r="H46" i="7"/>
  <c r="K45" i="8"/>
  <c r="M32" i="8"/>
  <c r="M34" i="13"/>
  <c r="M48" i="11"/>
  <c r="J48" i="13"/>
  <c r="H34" i="11"/>
  <c r="K47" i="11"/>
  <c r="K51" i="11"/>
  <c r="K53" i="11"/>
  <c r="J35" i="11"/>
  <c r="J32" i="8"/>
  <c r="I44" i="8"/>
  <c r="L34" i="13"/>
  <c r="H34" i="13"/>
  <c r="H38" i="13"/>
  <c r="M47" i="13"/>
  <c r="I44" i="2"/>
  <c r="L32" i="2"/>
  <c r="J44" i="2"/>
  <c r="H32" i="2"/>
  <c r="J32" i="2"/>
  <c r="M44" i="2"/>
  <c r="H44" i="8"/>
  <c r="J34" i="10"/>
  <c r="I47" i="10"/>
  <c r="K47" i="10"/>
  <c r="L47" i="10"/>
  <c r="I34" i="10"/>
  <c r="K34" i="10"/>
  <c r="L34" i="10"/>
  <c r="H47" i="13"/>
  <c r="M45" i="9"/>
  <c r="L33" i="9"/>
  <c r="I33" i="9"/>
  <c r="M33" i="9"/>
  <c r="M36" i="9"/>
  <c r="K33" i="9"/>
  <c r="H33" i="9"/>
  <c r="H45" i="9"/>
  <c r="H48" i="9"/>
  <c r="H51" i="9"/>
  <c r="L45" i="9"/>
  <c r="M38" i="12"/>
  <c r="M41" i="12"/>
  <c r="K41" i="12"/>
  <c r="K43" i="12"/>
  <c r="F32" i="15"/>
  <c r="J51" i="12"/>
  <c r="J53" i="12"/>
  <c r="L51" i="12"/>
  <c r="L49" i="7"/>
  <c r="H51" i="10"/>
  <c r="H53" i="10"/>
  <c r="J51" i="10"/>
  <c r="J54" i="10"/>
  <c r="L38" i="12"/>
  <c r="L41" i="12"/>
  <c r="H38" i="10"/>
  <c r="H40" i="10"/>
  <c r="K51" i="10"/>
  <c r="K53" i="10"/>
  <c r="H38" i="12"/>
  <c r="H41" i="12"/>
  <c r="L38" i="13"/>
  <c r="H51" i="12"/>
  <c r="H54" i="12"/>
  <c r="L49" i="14"/>
  <c r="L51" i="14"/>
  <c r="H48" i="2"/>
  <c r="H51" i="2"/>
  <c r="K51" i="12"/>
  <c r="K53" i="12"/>
  <c r="K38" i="10"/>
  <c r="I51" i="12"/>
  <c r="I54" i="12"/>
  <c r="M48" i="9"/>
  <c r="M51" i="9"/>
  <c r="J38" i="10"/>
  <c r="J41" i="10"/>
  <c r="J38" i="11"/>
  <c r="H36" i="8"/>
  <c r="H39" i="8"/>
  <c r="J38" i="12"/>
  <c r="J40" i="12"/>
  <c r="L51" i="13"/>
  <c r="L54" i="13"/>
  <c r="M38" i="11"/>
  <c r="M40" i="11"/>
  <c r="I38" i="13"/>
  <c r="I40" i="13"/>
  <c r="K48" i="2"/>
  <c r="K50" i="2"/>
  <c r="I48" i="9"/>
  <c r="I50" i="9"/>
  <c r="I36" i="2"/>
  <c r="I38" i="2"/>
  <c r="K51" i="13"/>
  <c r="K53" i="13"/>
  <c r="I40" i="12"/>
  <c r="I41" i="12"/>
  <c r="H51" i="11"/>
  <c r="H54" i="11"/>
  <c r="K54" i="11"/>
  <c r="K56" i="11"/>
  <c r="M51" i="10"/>
  <c r="M53" i="10"/>
  <c r="L51" i="10"/>
  <c r="L36" i="9"/>
  <c r="L38" i="9"/>
  <c r="J51" i="9"/>
  <c r="J53" i="9"/>
  <c r="K36" i="9"/>
  <c r="K38" i="9"/>
  <c r="J38" i="9"/>
  <c r="J39" i="9"/>
  <c r="H50" i="9"/>
  <c r="H53" i="9"/>
  <c r="H36" i="9"/>
  <c r="H39" i="9"/>
  <c r="L48" i="9"/>
  <c r="L50" i="9"/>
  <c r="L37" i="7"/>
  <c r="L40" i="7"/>
  <c r="M37" i="7"/>
  <c r="M39" i="7"/>
  <c r="M49" i="7"/>
  <c r="M52" i="7"/>
  <c r="K49" i="7"/>
  <c r="K51" i="7"/>
  <c r="L39" i="7"/>
  <c r="M48" i="2"/>
  <c r="M51" i="2"/>
  <c r="K39" i="2"/>
  <c r="K40" i="2"/>
  <c r="F26" i="15"/>
  <c r="J48" i="2"/>
  <c r="J50" i="2"/>
  <c r="L48" i="2"/>
  <c r="L51" i="2"/>
  <c r="H36" i="2"/>
  <c r="H39" i="2"/>
  <c r="M36" i="2"/>
  <c r="M38" i="2"/>
  <c r="K50" i="9"/>
  <c r="K51" i="9"/>
  <c r="I53" i="12"/>
  <c r="M38" i="9"/>
  <c r="M39" i="9"/>
  <c r="J51" i="11"/>
  <c r="J54" i="11"/>
  <c r="K36" i="8"/>
  <c r="K38" i="8"/>
  <c r="I36" i="9"/>
  <c r="I38" i="9"/>
  <c r="J36" i="2"/>
  <c r="J38" i="2"/>
  <c r="I48" i="2"/>
  <c r="I51" i="2"/>
  <c r="K37" i="7"/>
  <c r="K40" i="7"/>
  <c r="L38" i="11"/>
  <c r="L41" i="11"/>
  <c r="M38" i="10"/>
  <c r="M41" i="10"/>
  <c r="L50" i="8"/>
  <c r="L51" i="8"/>
  <c r="L40" i="12"/>
  <c r="L43" i="12"/>
  <c r="G32" i="15"/>
  <c r="I38" i="10"/>
  <c r="I41" i="10"/>
  <c r="M51" i="13"/>
  <c r="M54" i="13"/>
  <c r="H48" i="8"/>
  <c r="H51" i="8"/>
  <c r="J49" i="7"/>
  <c r="J52" i="7"/>
  <c r="M38" i="13"/>
  <c r="H49" i="7"/>
  <c r="J37" i="7"/>
  <c r="J39" i="7"/>
  <c r="H49" i="14"/>
  <c r="H37" i="7"/>
  <c r="H40" i="7"/>
  <c r="H41" i="10"/>
  <c r="H43" i="10"/>
  <c r="C30" i="15"/>
  <c r="H38" i="11"/>
  <c r="M51" i="11"/>
  <c r="M54" i="11"/>
  <c r="L51" i="11"/>
  <c r="L54" i="11"/>
  <c r="L52" i="7"/>
  <c r="L51" i="7"/>
  <c r="I51" i="11"/>
  <c r="I54" i="11"/>
  <c r="K38" i="13"/>
  <c r="K40" i="13"/>
  <c r="L53" i="13"/>
  <c r="L56" i="13"/>
  <c r="I51" i="7"/>
  <c r="I53" i="7"/>
  <c r="I51" i="9"/>
  <c r="I52" i="9"/>
  <c r="L38" i="10"/>
  <c r="L41" i="10"/>
  <c r="L36" i="2"/>
  <c r="K49" i="14"/>
  <c r="I51" i="10"/>
  <c r="I53" i="10"/>
  <c r="I49" i="14"/>
  <c r="M49" i="14"/>
  <c r="I48" i="8"/>
  <c r="I51" i="8"/>
  <c r="J48" i="8"/>
  <c r="J51" i="8"/>
  <c r="J51" i="13"/>
  <c r="J53" i="13"/>
  <c r="I36" i="8"/>
  <c r="I38" i="8"/>
  <c r="I40" i="7"/>
  <c r="I41" i="7"/>
  <c r="D27" i="15"/>
  <c r="I51" i="13"/>
  <c r="J38" i="13"/>
  <c r="J41" i="13"/>
  <c r="K48" i="8"/>
  <c r="J53" i="10"/>
  <c r="J56" i="10"/>
  <c r="J36" i="8"/>
  <c r="J38" i="8"/>
  <c r="M48" i="8"/>
  <c r="M50" i="8"/>
  <c r="J49" i="14"/>
  <c r="H38" i="8"/>
  <c r="H40" i="13"/>
  <c r="H41" i="13"/>
  <c r="L41" i="13"/>
  <c r="L40" i="13"/>
  <c r="L54" i="10"/>
  <c r="L53" i="10"/>
  <c r="H39" i="7"/>
  <c r="K40" i="10"/>
  <c r="K41" i="10"/>
  <c r="M40" i="7"/>
  <c r="K54" i="10"/>
  <c r="K57" i="10"/>
  <c r="M40" i="12"/>
  <c r="M43" i="12"/>
  <c r="H32" i="15"/>
  <c r="M36" i="8"/>
  <c r="K38" i="11"/>
  <c r="L36" i="8"/>
  <c r="H51" i="13"/>
  <c r="I38" i="11"/>
  <c r="J54" i="12"/>
  <c r="J57" i="12"/>
  <c r="M54" i="12"/>
  <c r="M56" i="12"/>
  <c r="L53" i="12"/>
  <c r="L54" i="12"/>
  <c r="K54" i="12"/>
  <c r="H53" i="12"/>
  <c r="H54" i="10"/>
  <c r="J51" i="7"/>
  <c r="J54" i="7"/>
  <c r="K57" i="11"/>
  <c r="J52" i="9"/>
  <c r="H52" i="9"/>
  <c r="I41" i="13"/>
  <c r="I43" i="13"/>
  <c r="D33" i="15"/>
  <c r="K41" i="13"/>
  <c r="M53" i="11"/>
  <c r="M56" i="11"/>
  <c r="H50" i="2"/>
  <c r="H53" i="2"/>
  <c r="K39" i="7"/>
  <c r="K41" i="7"/>
  <c r="F27" i="15"/>
  <c r="M51" i="7"/>
  <c r="M54" i="7"/>
  <c r="H40" i="12"/>
  <c r="H43" i="12"/>
  <c r="C32" i="15"/>
  <c r="M54" i="10"/>
  <c r="M56" i="10"/>
  <c r="M40" i="9"/>
  <c r="H29" i="15"/>
  <c r="L52" i="14"/>
  <c r="L54" i="14"/>
  <c r="G34" i="15"/>
  <c r="M50" i="2"/>
  <c r="M53" i="2"/>
  <c r="K51" i="2"/>
  <c r="K53" i="2"/>
  <c r="K54" i="13"/>
  <c r="K56" i="13"/>
  <c r="L40" i="11"/>
  <c r="L43" i="11"/>
  <c r="G31" i="15"/>
  <c r="J40" i="10"/>
  <c r="J43" i="10"/>
  <c r="E30" i="15"/>
  <c r="M50" i="9"/>
  <c r="M52" i="9"/>
  <c r="H53" i="11"/>
  <c r="H56" i="11"/>
  <c r="K39" i="8"/>
  <c r="K40" i="8"/>
  <c r="F28" i="15"/>
  <c r="I39" i="9"/>
  <c r="L39" i="9"/>
  <c r="L40" i="9"/>
  <c r="G29" i="15"/>
  <c r="M41" i="11"/>
  <c r="M43" i="11"/>
  <c r="H31" i="15"/>
  <c r="J41" i="12"/>
  <c r="J43" i="12"/>
  <c r="E32" i="15"/>
  <c r="I39" i="2"/>
  <c r="I40" i="2"/>
  <c r="D26" i="15"/>
  <c r="I43" i="12"/>
  <c r="D32" i="15"/>
  <c r="H56" i="10"/>
  <c r="L53" i="8"/>
  <c r="J40" i="11"/>
  <c r="J41" i="11"/>
  <c r="I56" i="12"/>
  <c r="J40" i="9"/>
  <c r="E29" i="15"/>
  <c r="J40" i="13"/>
  <c r="J43" i="13"/>
  <c r="E33" i="15"/>
  <c r="J57" i="10"/>
  <c r="I40" i="10"/>
  <c r="I43" i="10"/>
  <c r="D30" i="15"/>
  <c r="L51" i="9"/>
  <c r="L52" i="9"/>
  <c r="K39" i="9"/>
  <c r="K40" i="9"/>
  <c r="F29" i="15"/>
  <c r="K52" i="9"/>
  <c r="K53" i="9"/>
  <c r="H38" i="9"/>
  <c r="H40" i="9"/>
  <c r="C29" i="15"/>
  <c r="I50" i="8"/>
  <c r="I53" i="8"/>
  <c r="L52" i="8"/>
  <c r="H50" i="8"/>
  <c r="H53" i="8"/>
  <c r="K52" i="7"/>
  <c r="K54" i="7"/>
  <c r="L41" i="7"/>
  <c r="G27" i="15"/>
  <c r="I54" i="7"/>
  <c r="I50" i="2"/>
  <c r="I52" i="2"/>
  <c r="J39" i="2"/>
  <c r="J40" i="2"/>
  <c r="E26" i="15"/>
  <c r="J51" i="2"/>
  <c r="L50" i="2"/>
  <c r="L53" i="2"/>
  <c r="H38" i="2"/>
  <c r="H40" i="2"/>
  <c r="C26" i="15"/>
  <c r="M39" i="2"/>
  <c r="M40" i="2"/>
  <c r="H26" i="15"/>
  <c r="L56" i="10"/>
  <c r="I57" i="12"/>
  <c r="J53" i="11"/>
  <c r="J57" i="11"/>
  <c r="J40" i="7"/>
  <c r="J41" i="7"/>
  <c r="E27" i="15"/>
  <c r="M40" i="10"/>
  <c r="M43" i="10"/>
  <c r="H30" i="15"/>
  <c r="J50" i="8"/>
  <c r="J53" i="8"/>
  <c r="M41" i="13"/>
  <c r="M40" i="13"/>
  <c r="H51" i="7"/>
  <c r="H52" i="7"/>
  <c r="L56" i="12"/>
  <c r="J54" i="13"/>
  <c r="J56" i="13"/>
  <c r="M53" i="13"/>
  <c r="M56" i="13"/>
  <c r="H52" i="2"/>
  <c r="L53" i="11"/>
  <c r="L56" i="11"/>
  <c r="I53" i="9"/>
  <c r="I53" i="11"/>
  <c r="I56" i="11"/>
  <c r="L43" i="13"/>
  <c r="G33" i="15"/>
  <c r="J39" i="8"/>
  <c r="J40" i="8"/>
  <c r="E28" i="15"/>
  <c r="H41" i="11"/>
  <c r="H40" i="11"/>
  <c r="H52" i="14"/>
  <c r="H51" i="14"/>
  <c r="L57" i="13"/>
  <c r="H41" i="7"/>
  <c r="C27" i="15"/>
  <c r="L54" i="7"/>
  <c r="L40" i="10"/>
  <c r="L43" i="10"/>
  <c r="G30" i="15"/>
  <c r="I54" i="10"/>
  <c r="I56" i="10"/>
  <c r="M51" i="8"/>
  <c r="M53" i="8"/>
  <c r="I39" i="8"/>
  <c r="I40" i="8"/>
  <c r="D28" i="15"/>
  <c r="K51" i="14"/>
  <c r="K52" i="14"/>
  <c r="L53" i="7"/>
  <c r="L38" i="2"/>
  <c r="L39" i="2"/>
  <c r="L57" i="10"/>
  <c r="H57" i="10"/>
  <c r="I52" i="14"/>
  <c r="I51" i="14"/>
  <c r="M52" i="14"/>
  <c r="M51" i="14"/>
  <c r="K43" i="10"/>
  <c r="F30" i="15"/>
  <c r="J52" i="14"/>
  <c r="J51" i="14"/>
  <c r="K50" i="8"/>
  <c r="K51" i="8"/>
  <c r="M41" i="7"/>
  <c r="H27" i="15"/>
  <c r="H43" i="13"/>
  <c r="C33" i="15"/>
  <c r="I53" i="13"/>
  <c r="I54" i="13"/>
  <c r="M38" i="8"/>
  <c r="M39" i="8"/>
  <c r="H53" i="13"/>
  <c r="H54" i="13"/>
  <c r="I40" i="9"/>
  <c r="D29" i="15"/>
  <c r="H40" i="8"/>
  <c r="C28" i="15"/>
  <c r="I41" i="11"/>
  <c r="I40" i="11"/>
  <c r="K56" i="10"/>
  <c r="L39" i="8"/>
  <c r="L38" i="8"/>
  <c r="K41" i="11"/>
  <c r="K40" i="11"/>
  <c r="K43" i="13"/>
  <c r="F33" i="15"/>
  <c r="H56" i="12"/>
  <c r="M57" i="12"/>
  <c r="K57" i="12"/>
  <c r="L57" i="12"/>
  <c r="J56" i="12"/>
  <c r="H57" i="12"/>
  <c r="K56" i="12"/>
  <c r="K57" i="13"/>
  <c r="J53" i="7"/>
  <c r="M53" i="7"/>
  <c r="H57" i="11"/>
  <c r="M57" i="11"/>
  <c r="H52" i="8"/>
  <c r="M52" i="2"/>
  <c r="M57" i="10"/>
  <c r="K52" i="2"/>
  <c r="J56" i="11"/>
  <c r="M53" i="9"/>
  <c r="I53" i="2"/>
  <c r="K53" i="7"/>
  <c r="L53" i="9"/>
  <c r="M57" i="13"/>
  <c r="J43" i="11"/>
  <c r="E31" i="15"/>
  <c r="I52" i="8"/>
  <c r="L52" i="2"/>
  <c r="J53" i="2"/>
  <c r="J52" i="2"/>
  <c r="I43" i="11"/>
  <c r="D31" i="15"/>
  <c r="J57" i="13"/>
  <c r="L40" i="8"/>
  <c r="G28" i="15"/>
  <c r="M43" i="13"/>
  <c r="H33" i="15"/>
  <c r="I57" i="10"/>
  <c r="H53" i="7"/>
  <c r="I56" i="13"/>
  <c r="I57" i="11"/>
  <c r="J52" i="8"/>
  <c r="L40" i="2"/>
  <c r="G26" i="15"/>
  <c r="H54" i="7"/>
  <c r="L57" i="11"/>
  <c r="M40" i="8"/>
  <c r="H28" i="15"/>
  <c r="K54" i="14"/>
  <c r="F34" i="15"/>
  <c r="H43" i="11"/>
  <c r="C31" i="15"/>
  <c r="H54" i="14"/>
  <c r="C34" i="15"/>
  <c r="M52" i="8"/>
  <c r="H56" i="13"/>
  <c r="J54" i="14"/>
  <c r="E34" i="15"/>
  <c r="M54" i="14"/>
  <c r="H34" i="15"/>
  <c r="I54" i="14"/>
  <c r="D34" i="15"/>
  <c r="K43" i="11"/>
  <c r="F31" i="15"/>
  <c r="I57" i="13"/>
  <c r="K52" i="8"/>
  <c r="K53" i="8"/>
  <c r="H57" i="13"/>
</calcChain>
</file>

<file path=xl/comments1.xml><?xml version="1.0" encoding="utf-8"?>
<comments xmlns="http://schemas.openxmlformats.org/spreadsheetml/2006/main">
  <authors>
    <author>GERENCIA GENERAL</author>
  </authors>
  <commentList>
    <comment ref="J14" authorId="0" shapeId="0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Hijos menores de 24 años que sean solteros y estudiantes de tiempo completo</t>
        </r>
      </text>
    </comment>
    <comment ref="G16" authorId="0" shapeId="0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a partir de los 18 años de edad.</t>
        </r>
      </text>
    </comment>
    <comment ref="J16" authorId="0" shapeId="0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a partir de los 18 años de edad.</t>
        </r>
      </text>
    </comment>
  </commentList>
</comments>
</file>

<file path=xl/sharedStrings.xml><?xml version="1.0" encoding="utf-8"?>
<sst xmlns="http://schemas.openxmlformats.org/spreadsheetml/2006/main" count="1883" uniqueCount="201">
  <si>
    <t>EDAD</t>
  </si>
  <si>
    <t>Hijos</t>
  </si>
  <si>
    <t>Transplante de organos</t>
  </si>
  <si>
    <t>Rider Comp. Maternidad</t>
  </si>
  <si>
    <t>-  25</t>
  </si>
  <si>
    <t xml:space="preserve"> </t>
  </si>
  <si>
    <t>-  29</t>
  </si>
  <si>
    <t>-  34</t>
  </si>
  <si>
    <t>-  39</t>
  </si>
  <si>
    <t>-  44</t>
  </si>
  <si>
    <t>-  49</t>
  </si>
  <si>
    <t>-  54</t>
  </si>
  <si>
    <t>-  59</t>
  </si>
  <si>
    <t>o más</t>
  </si>
  <si>
    <t>Hijo</t>
  </si>
  <si>
    <t>Hijos o más</t>
  </si>
  <si>
    <t>Prima de Titular :</t>
  </si>
  <si>
    <t>Prima de Cónyuge</t>
  </si>
  <si>
    <t>Primas Hijos :</t>
  </si>
  <si>
    <t>GRAN TOTAL :</t>
  </si>
  <si>
    <t>TOTAL PRIMA NETA :</t>
  </si>
  <si>
    <t>Prima Rider Complic. Maternidad</t>
  </si>
  <si>
    <t>Costo Administrativo Anual :</t>
  </si>
  <si>
    <t>Prima Rider Trasplante Organos</t>
  </si>
  <si>
    <t>GRAN TOTAL  (1ra Cuota) :</t>
  </si>
  <si>
    <t>GRAN TOTAL  (2da Cuota) :</t>
  </si>
  <si>
    <t xml:space="preserve"> I.V.A. </t>
  </si>
  <si>
    <t xml:space="preserve">I.V.A. </t>
  </si>
  <si>
    <t>Tarifas Semestrales</t>
  </si>
  <si>
    <t>Tarifas Anuales</t>
  </si>
  <si>
    <t>TARIFAS ANUALES</t>
  </si>
  <si>
    <t>DW1</t>
  </si>
  <si>
    <t>DW2</t>
  </si>
  <si>
    <t>DW3</t>
  </si>
  <si>
    <t>DW4</t>
  </si>
  <si>
    <t>DW5</t>
  </si>
  <si>
    <t>DW6</t>
  </si>
  <si>
    <t xml:space="preserve">TARIFAS SEMESTRALES </t>
  </si>
  <si>
    <t>DIAMOND (WORLDWIDE)</t>
  </si>
  <si>
    <t>DIAMOND (LATINAMERICA ONLY)</t>
  </si>
  <si>
    <t>DL1</t>
  </si>
  <si>
    <t>DL2</t>
  </si>
  <si>
    <t>DL3</t>
  </si>
  <si>
    <t>DL4</t>
  </si>
  <si>
    <t>DL5</t>
  </si>
  <si>
    <t>DL6</t>
  </si>
  <si>
    <t>ADVANTAGE (WORLDWIDE)</t>
  </si>
  <si>
    <t>COMPLETE (WORLDWIDE)</t>
  </si>
  <si>
    <t>CW1</t>
  </si>
  <si>
    <t>CW2</t>
  </si>
  <si>
    <t>CW3</t>
  </si>
  <si>
    <t>CW4</t>
  </si>
  <si>
    <t>CW5</t>
  </si>
  <si>
    <t>CW6</t>
  </si>
  <si>
    <t>COMPLETE (LATINAMERICA ONLY)</t>
  </si>
  <si>
    <t>CL1</t>
  </si>
  <si>
    <t>CL2</t>
  </si>
  <si>
    <t>CL3</t>
  </si>
  <si>
    <t>CL4</t>
  </si>
  <si>
    <t>CL5</t>
  </si>
  <si>
    <t>CL6</t>
  </si>
  <si>
    <t>AW1</t>
  </si>
  <si>
    <t>AW2</t>
  </si>
  <si>
    <t>AW3</t>
  </si>
  <si>
    <t>AW4</t>
  </si>
  <si>
    <t>AW5</t>
  </si>
  <si>
    <t>AW6</t>
  </si>
  <si>
    <t>ADVANTAGE (LATINAMERICA ONLY)</t>
  </si>
  <si>
    <t>AL1</t>
  </si>
  <si>
    <t>AL2</t>
  </si>
  <si>
    <t>AL3</t>
  </si>
  <si>
    <t>AL4</t>
  </si>
  <si>
    <t>AL5</t>
  </si>
  <si>
    <t>AL6</t>
  </si>
  <si>
    <t>SECURE</t>
  </si>
  <si>
    <t>SE1</t>
  </si>
  <si>
    <t>SE2</t>
  </si>
  <si>
    <t>SE3</t>
  </si>
  <si>
    <t>SE4</t>
  </si>
  <si>
    <t>SE5</t>
  </si>
  <si>
    <t>SE6</t>
  </si>
  <si>
    <t>ESSENTIAL</t>
  </si>
  <si>
    <t>ET1</t>
  </si>
  <si>
    <t>ET2</t>
  </si>
  <si>
    <t>ET3</t>
  </si>
  <si>
    <t>ET4</t>
  </si>
  <si>
    <t>ET5</t>
  </si>
  <si>
    <t>ET6</t>
  </si>
  <si>
    <t>CRITICAL</t>
  </si>
  <si>
    <t>CR1</t>
  </si>
  <si>
    <t>CR2</t>
  </si>
  <si>
    <t>CR3</t>
  </si>
  <si>
    <t>CR4</t>
  </si>
  <si>
    <t>CR5</t>
  </si>
  <si>
    <t>CR6</t>
  </si>
  <si>
    <t>FACTOR SEMESTRAL :</t>
  </si>
  <si>
    <t>INDIVIDUAL</t>
  </si>
  <si>
    <t>2 PERSONAS</t>
  </si>
  <si>
    <t>FAMILIAR</t>
  </si>
  <si>
    <t>COMPLICACIONES DE MATERNIDAD</t>
  </si>
  <si>
    <t>TRASPLANTE DE ORGANOS</t>
  </si>
  <si>
    <t>PLAN 1</t>
  </si>
  <si>
    <t>PLAN 2</t>
  </si>
  <si>
    <t>PLAN 3</t>
  </si>
  <si>
    <t>PLAN 4</t>
  </si>
  <si>
    <t>PLAN 5</t>
  </si>
  <si>
    <t>PLAN 6</t>
  </si>
  <si>
    <t>Deducibles</t>
  </si>
  <si>
    <t>Plan DIAMOND (Con cobertura mundial)</t>
  </si>
  <si>
    <t>COTIZACION DE SEGURO MEDICO INTERNACIONAL</t>
  </si>
  <si>
    <t>1. INGRESE LOS DATOS DEL PROPUESTO ASEGURADO :</t>
  </si>
  <si>
    <t>Nombre del Asegurado principal :</t>
  </si>
  <si>
    <t xml:space="preserve">Número de adultos en la póliza : </t>
  </si>
  <si>
    <t xml:space="preserve"> Edad del titular :</t>
  </si>
  <si>
    <t>Edad de cónyuge :</t>
  </si>
  <si>
    <t>Nombre de la Agencia :</t>
  </si>
  <si>
    <t>3. ESCOJA EL PRODUCTO PARA VISUALIZAR LA COTIZACION RESPECTIVA :</t>
  </si>
  <si>
    <t>Número de hijos en la póliza :</t>
  </si>
  <si>
    <t>2. INGRESE EL NOMBRE DE LA AGENCIA ASESORA :</t>
  </si>
  <si>
    <t>Plan COMPLETE (Con cobertura mundial)</t>
  </si>
  <si>
    <t>Plan ADVANTAGE (Con cobertura mundial)</t>
  </si>
  <si>
    <t>Prima otros riders</t>
  </si>
  <si>
    <t>Prima otros Riders</t>
  </si>
  <si>
    <t>Plan SECURE</t>
  </si>
  <si>
    <t>Plan ESSENTIAL</t>
  </si>
  <si>
    <t>Plan CRITICAL</t>
  </si>
  <si>
    <t>Prima por plan individual :</t>
  </si>
  <si>
    <t>Prima por plan para 2 personas :</t>
  </si>
  <si>
    <t>Prima por plan familiar :</t>
  </si>
  <si>
    <t>CONDICION CRITICA CUBIERTA</t>
  </si>
  <si>
    <t>Corazón</t>
  </si>
  <si>
    <t>Corazón y Pulmón (simultáneamente)</t>
  </si>
  <si>
    <t>Pulmón</t>
  </si>
  <si>
    <t>Pancreas</t>
  </si>
  <si>
    <t>Pancreas y Riñón (simultáneamente)</t>
  </si>
  <si>
    <t>Riñón</t>
  </si>
  <si>
    <t>Hígado</t>
  </si>
  <si>
    <t>Médula ósea</t>
  </si>
  <si>
    <t>por asegurado  por  año póliza</t>
  </si>
  <si>
    <t>MAXIMO POR AÑO POLIZA</t>
  </si>
  <si>
    <t>Tipo de trasplante</t>
  </si>
  <si>
    <t>por persona</t>
  </si>
  <si>
    <t>Máximo Vitalicio</t>
  </si>
  <si>
    <t>La cobertura de trasplante de órganos está limitada a la Red de Proveedores para Procedimiento de Trasplante de la Compañía y no se proporcionará cobertura en proveedores fuera de esta Red especializada.</t>
  </si>
  <si>
    <t>AGENCIA</t>
  </si>
  <si>
    <t>Enfermedades neurológicas y accidentes cerebro-vasculares</t>
  </si>
  <si>
    <t>Cirugías cardíacas y angioplastías</t>
  </si>
  <si>
    <t>Tratamiento de cáncer</t>
  </si>
  <si>
    <t>Trauma grave (Politraumatismos)</t>
  </si>
  <si>
    <t>Insuficiencia renal crónica (Diálisis)</t>
  </si>
  <si>
    <t xml:space="preserve">Quemaduras graves </t>
  </si>
  <si>
    <t>Desorden infeccioso grave (Septicemia)</t>
  </si>
  <si>
    <t>PRODUCTOS</t>
  </si>
  <si>
    <t>Bupa Care DIAMOND (Cobertura Mundial)</t>
  </si>
  <si>
    <t>Bupa Care DIAMOND (Cobertura solo en Latinoamérica)</t>
  </si>
  <si>
    <t>Bupa Care COMPLETE (Cobertura Mundial)</t>
  </si>
  <si>
    <t>Bupa Care COMPLETE (Cobertura solo en Latinoamérica)</t>
  </si>
  <si>
    <t>Bupa Care ADVANTAGE (Cobertura Mundial)</t>
  </si>
  <si>
    <t>Bupa Care ADVANTAGE (Cobertura solo en Latinoamérica)</t>
  </si>
  <si>
    <t>Bupa Care SECURE</t>
  </si>
  <si>
    <t>Bupa Care ESSENTIAL</t>
  </si>
  <si>
    <t>Bupa Care CRITICAL</t>
  </si>
  <si>
    <t>-  24</t>
  </si>
  <si>
    <t>Contrib. 3.5% Super. Bancos :</t>
  </si>
  <si>
    <t>Contrib 0.5% Seg.Soc.Campes.:</t>
  </si>
  <si>
    <t>Deducible en Ecuador</t>
  </si>
  <si>
    <t>Deducible fuera de Ecuador</t>
  </si>
  <si>
    <t>NOMBRE Y APELLIDO</t>
  </si>
  <si>
    <t>Plan COMPLETE (cobertura solo en Latinoamérica)</t>
  </si>
  <si>
    <t>Plan DIAMOND (cobertura solo en Latinoamérica)</t>
  </si>
  <si>
    <t>Plan ADVANTAGE (cobertura solo en Latinoamérica)</t>
  </si>
  <si>
    <t>Solo Renovación</t>
  </si>
  <si>
    <t>EXCLUSIVO UNICAMENTE RENOVACIONES</t>
  </si>
  <si>
    <t>Prima Otros Riders</t>
  </si>
  <si>
    <t>Las tarifas resaltadas en gris del PLAN 1 son solo para renovaciones.</t>
  </si>
  <si>
    <t>Este presupuesto solamente tiene carácter informativo y en ningún momento expresa compromiso legal para suministrarle cobertura de seguro. La emisión de una póliza de seguro Bupa está sujeta a todas las evaluaciones de riesgo por parte de Bupa y a la recepción de todos los pagos de prima requeridos.</t>
  </si>
  <si>
    <r>
      <rPr>
        <sz val="18"/>
        <rFont val="Arial"/>
        <family val="2"/>
      </rPr>
      <t>Cotización de Seguro Médico Internacional</t>
    </r>
    <r>
      <rPr>
        <b/>
        <sz val="18"/>
        <rFont val="Arial"/>
        <family val="2"/>
      </rPr>
      <t xml:space="preserve"> - Bupa DIAMOND Care (cobertura mundial)</t>
    </r>
  </si>
  <si>
    <t>Nombre del asegurado :</t>
  </si>
  <si>
    <t>Broker / Agente :</t>
  </si>
  <si>
    <t>Número de adultos en la póliza:</t>
  </si>
  <si>
    <t>Número hijos (menos 24 años):</t>
  </si>
  <si>
    <t>Edad de Titular :</t>
  </si>
  <si>
    <t>Edad de Cónyuge:</t>
  </si>
  <si>
    <t>Fecha cotización:</t>
  </si>
  <si>
    <t>Tarifas en US $ -  Válidas desde 1 de Enero,  2022</t>
  </si>
  <si>
    <t>Nombre del Asegurado:</t>
  </si>
  <si>
    <r>
      <rPr>
        <sz val="18"/>
        <rFont val="Arial"/>
        <family val="2"/>
      </rPr>
      <t>Cotización de Seguro Médico Internacional</t>
    </r>
    <r>
      <rPr>
        <b/>
        <sz val="18"/>
        <rFont val="Arial"/>
        <family val="2"/>
      </rPr>
      <t xml:space="preserve"> - Bupa DIAMOND Care  (cobertura solo Latinoamérica)</t>
    </r>
  </si>
  <si>
    <r>
      <rPr>
        <sz val="18"/>
        <rFont val="Arial"/>
        <family val="2"/>
      </rPr>
      <t>Cotización de Seguro Médico Internacional</t>
    </r>
    <r>
      <rPr>
        <b/>
        <sz val="18"/>
        <rFont val="Arial"/>
        <family val="2"/>
      </rPr>
      <t xml:space="preserve"> - Bupa COMPLETE Care (cobertura mundial)</t>
    </r>
  </si>
  <si>
    <r>
      <rPr>
        <sz val="18"/>
        <rFont val="Arial"/>
        <family val="2"/>
      </rPr>
      <t>Cotización de Seguro Médico Internacional</t>
    </r>
    <r>
      <rPr>
        <b/>
        <sz val="18"/>
        <rFont val="Arial"/>
        <family val="2"/>
      </rPr>
      <t xml:space="preserve"> - Bupa COMPLETE Care (cobertura solo Latinoamérica) </t>
    </r>
  </si>
  <si>
    <r>
      <rPr>
        <sz val="18"/>
        <rFont val="Arial"/>
        <family val="2"/>
      </rPr>
      <t>Cotización de Seguro Médico Internacional</t>
    </r>
    <r>
      <rPr>
        <b/>
        <sz val="18"/>
        <rFont val="Arial"/>
        <family val="2"/>
      </rPr>
      <t xml:space="preserve"> - Bupa ADVANTAGE Care (cobertura mundial)</t>
    </r>
  </si>
  <si>
    <r>
      <rPr>
        <sz val="18"/>
        <rFont val="Arial"/>
        <family val="2"/>
      </rPr>
      <t>Cotización de Seguro Médico Internacional</t>
    </r>
    <r>
      <rPr>
        <b/>
        <sz val="18"/>
        <rFont val="Arial"/>
        <family val="2"/>
      </rPr>
      <t xml:space="preserve"> - Bupa ADVANTAGE Care (cobertura solo Latinoamérica)</t>
    </r>
  </si>
  <si>
    <r>
      <rPr>
        <sz val="18"/>
        <rFont val="Arial"/>
        <family val="2"/>
      </rPr>
      <t>Cotización de Seguro Médico Internacional</t>
    </r>
    <r>
      <rPr>
        <b/>
        <sz val="18"/>
        <rFont val="Arial"/>
        <family val="2"/>
      </rPr>
      <t xml:space="preserve"> - Bupa SECURE Care</t>
    </r>
  </si>
  <si>
    <r>
      <rPr>
        <sz val="18"/>
        <rFont val="Arial"/>
        <family val="2"/>
      </rPr>
      <t>Cotización de Seguro Médico Internacional</t>
    </r>
    <r>
      <rPr>
        <b/>
        <sz val="18"/>
        <rFont val="Arial"/>
        <family val="2"/>
      </rPr>
      <t xml:space="preserve"> - Bupa ESSENTIAL Care</t>
    </r>
  </si>
  <si>
    <r>
      <rPr>
        <sz val="18"/>
        <rFont val="Arial"/>
        <family val="2"/>
      </rPr>
      <t xml:space="preserve">Cotización de Seguro Médico Internacional </t>
    </r>
    <r>
      <rPr>
        <b/>
        <sz val="18"/>
        <rFont val="Arial"/>
        <family val="2"/>
      </rPr>
      <t>- Bupa CRITICAL Care</t>
    </r>
  </si>
  <si>
    <r>
      <rPr>
        <sz val="18"/>
        <rFont val="Arial"/>
        <family val="2"/>
      </rPr>
      <t>Cotización de Seguro Médico Internacional</t>
    </r>
    <r>
      <rPr>
        <b/>
        <sz val="18"/>
        <rFont val="Arial"/>
        <family val="2"/>
      </rPr>
      <t xml:space="preserve"> - BUPA CARE </t>
    </r>
  </si>
  <si>
    <t>Factores</t>
  </si>
  <si>
    <t>Zonas</t>
  </si>
  <si>
    <t>Resto de Ecuador</t>
  </si>
  <si>
    <t>Zona de cotización:</t>
  </si>
  <si>
    <t>Edad del adulto mayor en la páreja:</t>
  </si>
  <si>
    <t>Guayas/Santa Elena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</si>
</sst>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64" formatCode="&quot;$&quot;#,##0_);[Red]\(&quot;$&quot;#,##0\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[$-300A]d&quot; de &quot;mmmm&quot; de &quot;yyyy;@"/>
    <numFmt numFmtId="168" formatCode="[$-409]d\-m\-yy\ h:mm\ AM/PM;@"/>
  </numFmts>
  <fonts count="3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4"/>
      <name val="Microsoft Sans Serif"/>
      <family val="2"/>
    </font>
    <font>
      <b/>
      <sz val="14"/>
      <name val="Microsoft Sans Serif"/>
      <family val="2"/>
    </font>
    <font>
      <b/>
      <sz val="20"/>
      <name val="Microsoft Sans Serif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0"/>
      <color indexed="9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b/>
      <sz val="11"/>
      <color theme="0"/>
      <name val="Arial"/>
      <family val="2"/>
    </font>
    <font>
      <sz val="11"/>
      <color rgb="FF000000"/>
      <name val="Arial"/>
      <family val="2"/>
    </font>
    <font>
      <sz val="10"/>
      <color theme="1"/>
      <name val="Calibri"/>
      <family val="2"/>
      <scheme val="minor"/>
    </font>
    <font>
      <sz val="14"/>
      <color rgb="FF000000"/>
      <name val="Arial"/>
      <family val="2"/>
    </font>
    <font>
      <sz val="10"/>
      <name val="Arial"/>
      <family val="2"/>
    </font>
    <font>
      <sz val="10"/>
      <color rgb="FF000000"/>
      <name val="Calibri"/>
      <family val="2"/>
    </font>
    <font>
      <b/>
      <sz val="14"/>
      <color theme="0"/>
      <name val="Microsoft Sans Serif"/>
      <family val="2"/>
    </font>
    <font>
      <b/>
      <sz val="16"/>
      <color theme="0"/>
      <name val="Arial"/>
      <family val="2"/>
    </font>
    <font>
      <b/>
      <sz val="12"/>
      <color theme="0"/>
      <name val="Arial"/>
      <family val="2"/>
    </font>
    <font>
      <sz val="14"/>
      <name val="Arial"/>
      <family val="2"/>
    </font>
    <font>
      <sz val="14"/>
      <color theme="1"/>
      <name val="Arial"/>
      <family val="2"/>
    </font>
    <font>
      <sz val="16"/>
      <name val="Arial"/>
      <family val="2"/>
    </font>
    <font>
      <sz val="11"/>
      <color theme="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2060"/>
        <bgColor indexed="27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</fills>
  <borders count="38"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57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A6A6A6"/>
      </left>
      <right style="thin">
        <color rgb="FFA6A6A6"/>
      </right>
      <top style="thin">
        <color rgb="FFA6A6A6"/>
      </top>
      <bottom style="thin">
        <color rgb="FFA6A6A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auto="1"/>
      </top>
      <bottom/>
      <diagonal/>
    </border>
  </borders>
  <cellStyleXfs count="17">
    <xf numFmtId="0" fontId="0" fillId="0" borderId="0"/>
    <xf numFmtId="165" fontId="5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3" fillId="0" borderId="0">
      <alignment vertical="top"/>
    </xf>
    <xf numFmtId="0" fontId="3" fillId="0" borderId="0"/>
    <xf numFmtId="16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8" fillId="0" borderId="0" applyFont="0" applyFill="0" applyBorder="0" applyAlignment="0" applyProtection="0"/>
  </cellStyleXfs>
  <cellXfs count="261">
    <xf numFmtId="0" fontId="0" fillId="0" borderId="0" xfId="0"/>
    <xf numFmtId="0" fontId="10" fillId="0" borderId="0" xfId="0" applyFont="1" applyProtection="1"/>
    <xf numFmtId="0" fontId="10" fillId="0" borderId="0" xfId="0" applyFont="1" applyBorder="1" applyAlignment="1" applyProtection="1">
      <alignment horizontal="right"/>
    </xf>
    <xf numFmtId="167" fontId="10" fillId="0" borderId="0" xfId="0" applyNumberFormat="1" applyFont="1" applyAlignment="1" applyProtection="1">
      <alignment horizontal="center"/>
    </xf>
    <xf numFmtId="0" fontId="12" fillId="0" borderId="0" xfId="0" applyFont="1" applyBorder="1" applyAlignment="1" applyProtection="1"/>
    <xf numFmtId="0" fontId="10" fillId="0" borderId="0" xfId="0" applyFont="1" applyBorder="1" applyProtection="1"/>
    <xf numFmtId="0" fontId="8" fillId="0" borderId="0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9" fillId="0" borderId="1" xfId="0" applyFont="1" applyFill="1" applyBorder="1" applyAlignment="1" applyProtection="1">
      <alignment horizontal="center"/>
    </xf>
    <xf numFmtId="0" fontId="8" fillId="0" borderId="2" xfId="0" applyFont="1" applyFill="1" applyBorder="1" applyProtection="1"/>
    <xf numFmtId="0" fontId="9" fillId="0" borderId="0" xfId="0" applyFont="1" applyFill="1" applyBorder="1" applyProtection="1"/>
    <xf numFmtId="0" fontId="8" fillId="0" borderId="0" xfId="0" quotePrefix="1" applyFont="1" applyFill="1" applyBorder="1" applyProtection="1"/>
    <xf numFmtId="165" fontId="8" fillId="0" borderId="0" xfId="1" applyFont="1" applyFill="1" applyBorder="1" applyAlignment="1" applyProtection="1">
      <alignment horizontal="center"/>
    </xf>
    <xf numFmtId="165" fontId="8" fillId="0" borderId="1" xfId="1" applyFont="1" applyFill="1" applyBorder="1" applyAlignment="1" applyProtection="1">
      <alignment horizontal="center"/>
    </xf>
    <xf numFmtId="0" fontId="8" fillId="0" borderId="0" xfId="0" applyFont="1" applyFill="1" applyBorder="1" applyAlignment="1" applyProtection="1">
      <alignment horizontal="center"/>
    </xf>
    <xf numFmtId="0" fontId="8" fillId="0" borderId="1" xfId="0" applyFont="1" applyFill="1" applyBorder="1" applyAlignment="1" applyProtection="1">
      <alignment horizontal="center"/>
    </xf>
    <xf numFmtId="0" fontId="8" fillId="0" borderId="3" xfId="0" applyFont="1" applyFill="1" applyBorder="1" applyProtection="1"/>
    <xf numFmtId="0" fontId="8" fillId="0" borderId="4" xfId="0" quotePrefix="1" applyFont="1" applyFill="1" applyBorder="1" applyProtection="1"/>
    <xf numFmtId="165" fontId="8" fillId="0" borderId="4" xfId="1" applyFont="1" applyFill="1" applyBorder="1" applyAlignment="1" applyProtection="1">
      <alignment horizontal="center"/>
    </xf>
    <xf numFmtId="165" fontId="8" fillId="0" borderId="5" xfId="1" applyFont="1" applyFill="1" applyBorder="1" applyAlignment="1" applyProtection="1">
      <alignment horizontal="center"/>
    </xf>
    <xf numFmtId="165" fontId="9" fillId="0" borderId="1" xfId="1" applyFont="1" applyFill="1" applyBorder="1" applyAlignment="1" applyProtection="1">
      <alignment horizontal="center"/>
    </xf>
    <xf numFmtId="0" fontId="8" fillId="0" borderId="1" xfId="0" applyFont="1" applyFill="1" applyBorder="1" applyProtection="1"/>
    <xf numFmtId="0" fontId="9" fillId="0" borderId="6" xfId="0" applyFont="1" applyFill="1" applyBorder="1" applyAlignment="1" applyProtection="1">
      <alignment horizontal="center"/>
    </xf>
    <xf numFmtId="0" fontId="9" fillId="0" borderId="7" xfId="0" applyFont="1" applyFill="1" applyBorder="1" applyAlignment="1" applyProtection="1">
      <alignment horizontal="center"/>
    </xf>
    <xf numFmtId="165" fontId="8" fillId="0" borderId="6" xfId="1" applyFont="1" applyFill="1" applyBorder="1" applyAlignment="1" applyProtection="1">
      <alignment horizontal="center"/>
    </xf>
    <xf numFmtId="165" fontId="8" fillId="0" borderId="7" xfId="1" applyFont="1" applyFill="1" applyBorder="1" applyAlignment="1" applyProtection="1">
      <alignment horizontal="center"/>
    </xf>
    <xf numFmtId="165" fontId="8" fillId="0" borderId="8" xfId="1" applyFont="1" applyFill="1" applyBorder="1" applyAlignment="1" applyProtection="1">
      <alignment horizontal="center"/>
    </xf>
    <xf numFmtId="165" fontId="8" fillId="0" borderId="9" xfId="1" applyFont="1" applyFill="1" applyBorder="1" applyAlignment="1" applyProtection="1">
      <alignment horizontal="center"/>
    </xf>
    <xf numFmtId="165" fontId="8" fillId="0" borderId="0" xfId="0" applyNumberFormat="1" applyFont="1" applyFill="1" applyBorder="1" applyProtection="1"/>
    <xf numFmtId="0" fontId="8" fillId="0" borderId="7" xfId="0" applyFont="1" applyFill="1" applyBorder="1" applyAlignment="1" applyProtection="1">
      <alignment horizontal="center"/>
    </xf>
    <xf numFmtId="0" fontId="8" fillId="5" borderId="0" xfId="0" applyFont="1" applyFill="1" applyBorder="1" applyProtection="1"/>
    <xf numFmtId="166" fontId="0" fillId="0" borderId="0" xfId="14" applyFont="1"/>
    <xf numFmtId="165" fontId="5" fillId="0" borderId="0" xfId="1" applyFont="1" applyFill="1" applyBorder="1" applyAlignment="1" applyProtection="1">
      <alignment horizontal="center"/>
    </xf>
    <xf numFmtId="165" fontId="5" fillId="0" borderId="1" xfId="1" applyFont="1" applyFill="1" applyBorder="1" applyAlignment="1" applyProtection="1">
      <alignment horizontal="center"/>
    </xf>
    <xf numFmtId="0" fontId="5" fillId="0" borderId="0" xfId="0" applyFont="1" applyProtection="1">
      <protection locked="0" hidden="1"/>
    </xf>
    <xf numFmtId="0" fontId="5" fillId="0" borderId="0" xfId="0" applyFont="1" applyProtection="1">
      <protection hidden="1"/>
    </xf>
    <xf numFmtId="0" fontId="5" fillId="0" borderId="0" xfId="0" applyFont="1" applyFill="1" applyProtection="1">
      <protection hidden="1"/>
    </xf>
    <xf numFmtId="0" fontId="5" fillId="0" borderId="0" xfId="0" applyFont="1" applyProtection="1"/>
    <xf numFmtId="0" fontId="14" fillId="0" borderId="0" xfId="0" applyFont="1" applyBorder="1" applyAlignment="1" applyProtection="1">
      <alignment horizontal="right"/>
      <protection hidden="1"/>
    </xf>
    <xf numFmtId="167" fontId="14" fillId="0" borderId="0" xfId="0" applyNumberFormat="1" applyFont="1" applyAlignment="1" applyProtection="1">
      <alignment horizontal="center"/>
      <protection hidden="1"/>
    </xf>
    <xf numFmtId="0" fontId="15" fillId="0" borderId="0" xfId="0" applyFont="1" applyAlignment="1" applyProtection="1">
      <protection hidden="1"/>
    </xf>
    <xf numFmtId="0" fontId="15" fillId="0" borderId="0" xfId="0" applyFont="1" applyFill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center"/>
      <protection hidden="1"/>
    </xf>
    <xf numFmtId="0" fontId="5" fillId="0" borderId="0" xfId="0" applyFont="1" applyBorder="1" applyProtection="1">
      <protection hidden="1"/>
    </xf>
    <xf numFmtId="0" fontId="5" fillId="0" borderId="0" xfId="0" applyFont="1" applyBorder="1" applyProtection="1"/>
    <xf numFmtId="0" fontId="5" fillId="0" borderId="0" xfId="0" applyFont="1" applyBorder="1" applyAlignment="1" applyProtection="1">
      <alignment horizontal="left"/>
      <protection hidden="1"/>
    </xf>
    <xf numFmtId="0" fontId="5" fillId="0" borderId="0" xfId="0" applyFont="1" applyBorder="1" applyAlignment="1" applyProtection="1">
      <protection hidden="1"/>
    </xf>
    <xf numFmtId="0" fontId="5" fillId="0" borderId="0" xfId="0" applyFont="1" applyBorder="1" applyProtection="1">
      <protection locked="0"/>
    </xf>
    <xf numFmtId="0" fontId="21" fillId="0" borderId="0" xfId="0" applyFont="1" applyProtection="1">
      <protection locked="0" hidden="1"/>
    </xf>
    <xf numFmtId="0" fontId="19" fillId="0" borderId="0" xfId="0" applyFont="1" applyBorder="1" applyAlignment="1" applyProtection="1">
      <alignment horizontal="left"/>
      <protection hidden="1"/>
    </xf>
    <xf numFmtId="0" fontId="19" fillId="0" borderId="0" xfId="0" applyFont="1" applyBorder="1" applyProtection="1">
      <protection hidden="1"/>
    </xf>
    <xf numFmtId="0" fontId="21" fillId="0" borderId="0" xfId="0" applyFont="1" applyProtection="1">
      <protection hidden="1"/>
    </xf>
    <xf numFmtId="0" fontId="19" fillId="0" borderId="0" xfId="0" applyFont="1" applyProtection="1">
      <protection hidden="1"/>
    </xf>
    <xf numFmtId="0" fontId="5" fillId="0" borderId="0" xfId="0" applyFont="1" applyProtection="1">
      <protection locked="0"/>
    </xf>
    <xf numFmtId="0" fontId="6" fillId="0" borderId="0" xfId="0" applyFont="1" applyAlignment="1" applyProtection="1">
      <alignment horizontal="right"/>
      <protection hidden="1"/>
    </xf>
    <xf numFmtId="0" fontId="9" fillId="4" borderId="0" xfId="0" applyFont="1" applyFill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/>
    </xf>
    <xf numFmtId="0" fontId="5" fillId="0" borderId="0" xfId="0" applyFont="1" applyAlignment="1" applyProtection="1">
      <alignment vertical="center"/>
    </xf>
    <xf numFmtId="165" fontId="19" fillId="0" borderId="0" xfId="1" applyFont="1" applyBorder="1" applyAlignment="1" applyProtection="1">
      <alignment vertical="center"/>
      <protection hidden="1"/>
    </xf>
    <xf numFmtId="0" fontId="19" fillId="0" borderId="0" xfId="0" applyFont="1" applyBorder="1" applyAlignment="1" applyProtection="1">
      <alignment vertical="center"/>
      <protection hidden="1"/>
    </xf>
    <xf numFmtId="0" fontId="9" fillId="0" borderId="0" xfId="0" applyFont="1" applyAlignment="1" applyProtection="1">
      <alignment vertical="center"/>
    </xf>
    <xf numFmtId="165" fontId="22" fillId="0" borderId="0" xfId="0" applyNumberFormat="1" applyFont="1" applyFill="1" applyBorder="1" applyAlignment="1" applyProtection="1">
      <alignment vertical="center"/>
      <protection hidden="1"/>
    </xf>
    <xf numFmtId="165" fontId="22" fillId="0" borderId="0" xfId="0" applyNumberFormat="1" applyFont="1" applyBorder="1" applyAlignment="1" applyProtection="1">
      <alignment vertical="center"/>
      <protection hidden="1"/>
    </xf>
    <xf numFmtId="0" fontId="5" fillId="0" borderId="0" xfId="0" applyFont="1" applyFill="1" applyBorder="1" applyAlignment="1" applyProtection="1">
      <alignment vertical="center"/>
      <protection hidden="1"/>
    </xf>
    <xf numFmtId="165" fontId="22" fillId="4" borderId="0" xfId="0" applyNumberFormat="1" applyFont="1" applyFill="1" applyBorder="1" applyAlignment="1" applyProtection="1">
      <alignment vertical="center"/>
      <protection hidden="1"/>
    </xf>
    <xf numFmtId="0" fontId="19" fillId="0" borderId="0" xfId="0" applyFont="1" applyFill="1" applyBorder="1" applyAlignment="1" applyProtection="1">
      <alignment vertical="center" wrapText="1"/>
      <protection hidden="1"/>
    </xf>
    <xf numFmtId="0" fontId="5" fillId="0" borderId="0" xfId="0" applyFont="1" applyFill="1" applyProtection="1"/>
    <xf numFmtId="166" fontId="0" fillId="0" borderId="17" xfId="14" applyFont="1" applyBorder="1"/>
    <xf numFmtId="0" fontId="5" fillId="0" borderId="0" xfId="0" applyFont="1" applyFill="1" applyBorder="1" applyAlignment="1" applyProtection="1">
      <alignment vertical="center"/>
    </xf>
    <xf numFmtId="0" fontId="9" fillId="0" borderId="0" xfId="0" applyFont="1" applyFill="1" applyBorder="1" applyAlignment="1" applyProtection="1">
      <alignment vertical="center"/>
    </xf>
    <xf numFmtId="0" fontId="5" fillId="0" borderId="0" xfId="0" applyFont="1" applyFill="1" applyBorder="1" applyProtection="1"/>
    <xf numFmtId="0" fontId="19" fillId="0" borderId="0" xfId="0" applyFont="1" applyFill="1" applyBorder="1" applyAlignment="1" applyProtection="1">
      <alignment horizontal="left" vertical="center"/>
      <protection hidden="1"/>
    </xf>
    <xf numFmtId="0" fontId="19" fillId="0" borderId="0" xfId="0" applyFont="1" applyFill="1" applyBorder="1" applyAlignment="1" applyProtection="1">
      <alignment horizontal="center" vertical="center" wrapText="1" shrinkToFit="1"/>
      <protection hidden="1"/>
    </xf>
    <xf numFmtId="9" fontId="19" fillId="0" borderId="0" xfId="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Fill="1" applyBorder="1" applyAlignment="1" applyProtection="1">
      <alignment horizontal="center" vertical="center"/>
      <protection hidden="1"/>
    </xf>
    <xf numFmtId="0" fontId="19" fillId="0" borderId="0" xfId="0" applyFont="1" applyFill="1" applyBorder="1" applyAlignment="1" applyProtection="1">
      <alignment horizontal="center" vertical="center" wrapText="1"/>
      <protection hidden="1"/>
    </xf>
    <xf numFmtId="0" fontId="15" fillId="0" borderId="0" xfId="0" applyFont="1" applyAlignment="1" applyProtection="1">
      <alignment horizontal="center"/>
      <protection hidden="1"/>
    </xf>
    <xf numFmtId="166" fontId="26" fillId="0" borderId="19" xfId="16" applyNumberFormat="1" applyFont="1" applyFill="1" applyBorder="1" applyAlignment="1">
      <alignment vertical="center"/>
    </xf>
    <xf numFmtId="166" fontId="29" fillId="0" borderId="20" xfId="16" applyNumberFormat="1" applyFont="1" applyFill="1" applyBorder="1" applyAlignment="1">
      <alignment vertical="center"/>
    </xf>
    <xf numFmtId="0" fontId="10" fillId="0" borderId="0" xfId="0" applyFont="1" applyBorder="1" applyAlignment="1" applyProtection="1"/>
    <xf numFmtId="0" fontId="10" fillId="0" borderId="0" xfId="0" applyFont="1" applyBorder="1" applyAlignment="1" applyProtection="1">
      <alignment horizontal="center"/>
    </xf>
    <xf numFmtId="0" fontId="11" fillId="0" borderId="28" xfId="0" applyFont="1" applyBorder="1" applyProtection="1"/>
    <xf numFmtId="0" fontId="10" fillId="0" borderId="29" xfId="0" applyFont="1" applyBorder="1" applyProtection="1"/>
    <xf numFmtId="0" fontId="10" fillId="0" borderId="30" xfId="0" applyFont="1" applyBorder="1" applyProtection="1"/>
    <xf numFmtId="0" fontId="10" fillId="0" borderId="31" xfId="0" applyFont="1" applyBorder="1" applyProtection="1"/>
    <xf numFmtId="0" fontId="10" fillId="0" borderId="32" xfId="0" applyFont="1" applyBorder="1" applyProtection="1"/>
    <xf numFmtId="0" fontId="10" fillId="0" borderId="33" xfId="0" applyFont="1" applyBorder="1" applyProtection="1"/>
    <xf numFmtId="0" fontId="10" fillId="0" borderId="34" xfId="0" applyFont="1" applyBorder="1" applyProtection="1"/>
    <xf numFmtId="0" fontId="10" fillId="0" borderId="35" xfId="0" applyFont="1" applyBorder="1" applyProtection="1"/>
    <xf numFmtId="0" fontId="24" fillId="9" borderId="0" xfId="0" applyFont="1" applyFill="1" applyBorder="1" applyAlignment="1" applyProtection="1">
      <alignment horizontal="center" vertical="center"/>
      <protection hidden="1"/>
    </xf>
    <xf numFmtId="0" fontId="33" fillId="0" borderId="0" xfId="0" applyFont="1" applyBorder="1" applyAlignment="1" applyProtection="1">
      <alignment horizontal="right"/>
    </xf>
    <xf numFmtId="14" fontId="34" fillId="10" borderId="0" xfId="0" applyNumberFormat="1" applyFont="1" applyFill="1" applyBorder="1" applyAlignment="1" applyProtection="1">
      <alignment horizontal="center" vertical="center"/>
      <protection locked="0"/>
    </xf>
    <xf numFmtId="14" fontId="34" fillId="11" borderId="0" xfId="0" applyNumberFormat="1" applyFont="1" applyFill="1" applyBorder="1" applyAlignment="1" applyProtection="1">
      <alignment horizontal="center" vertical="center"/>
      <protection locked="0"/>
    </xf>
    <xf numFmtId="168" fontId="5" fillId="0" borderId="0" xfId="0" applyNumberFormat="1" applyFont="1" applyBorder="1" applyAlignment="1" applyProtection="1">
      <protection hidden="1"/>
    </xf>
    <xf numFmtId="168" fontId="5" fillId="0" borderId="0" xfId="0" applyNumberFormat="1" applyFont="1" applyAlignment="1" applyProtection="1">
      <protection hidden="1"/>
    </xf>
    <xf numFmtId="165" fontId="23" fillId="0" borderId="0" xfId="0" applyNumberFormat="1" applyFont="1" applyFill="1" applyBorder="1" applyAlignment="1" applyProtection="1">
      <alignment vertical="center"/>
      <protection hidden="1"/>
    </xf>
    <xf numFmtId="165" fontId="23" fillId="4" borderId="0" xfId="0" applyNumberFormat="1" applyFont="1" applyFill="1" applyBorder="1" applyAlignment="1" applyProtection="1">
      <alignment vertical="center"/>
      <protection hidden="1"/>
    </xf>
    <xf numFmtId="165" fontId="24" fillId="8" borderId="0" xfId="0" applyNumberFormat="1" applyFont="1" applyFill="1" applyBorder="1" applyAlignment="1" applyProtection="1">
      <alignment vertical="center"/>
      <protection hidden="1"/>
    </xf>
    <xf numFmtId="0" fontId="32" fillId="12" borderId="0" xfId="0" applyFont="1" applyFill="1" applyBorder="1" applyAlignment="1" applyProtection="1">
      <alignment horizontal="left"/>
      <protection hidden="1"/>
    </xf>
    <xf numFmtId="0" fontId="24" fillId="12" borderId="0" xfId="0" applyFont="1" applyFill="1" applyBorder="1" applyAlignment="1" applyProtection="1">
      <alignment horizontal="center"/>
      <protection hidden="1"/>
    </xf>
    <xf numFmtId="0" fontId="5" fillId="0" borderId="0" xfId="0" applyFont="1"/>
    <xf numFmtId="0" fontId="20" fillId="0" borderId="0" xfId="0" applyFont="1" applyProtection="1">
      <protection hidden="1"/>
    </xf>
    <xf numFmtId="0" fontId="5" fillId="0" borderId="0" xfId="0" applyFont="1" applyBorder="1"/>
    <xf numFmtId="0" fontId="6" fillId="0" borderId="0" xfId="0" applyFont="1" applyBorder="1" applyAlignment="1" applyProtection="1">
      <alignment horizontal="right"/>
      <protection hidden="1"/>
    </xf>
    <xf numFmtId="0" fontId="9" fillId="4" borderId="0" xfId="0" applyFont="1" applyFill="1" applyBorder="1" applyAlignment="1" applyProtection="1">
      <alignment horizontal="center"/>
      <protection hidden="1"/>
    </xf>
    <xf numFmtId="0" fontId="9" fillId="0" borderId="0" xfId="0" applyFont="1" applyAlignment="1">
      <alignment horizontal="center"/>
    </xf>
    <xf numFmtId="0" fontId="5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5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5" fillId="0" borderId="0" xfId="0" applyFont="1" applyFill="1"/>
    <xf numFmtId="0" fontId="5" fillId="0" borderId="0" xfId="0" applyFont="1" applyFill="1" applyBorder="1"/>
    <xf numFmtId="0" fontId="35" fillId="0" borderId="0" xfId="0" applyFont="1" applyProtection="1">
      <protection hidden="1"/>
    </xf>
    <xf numFmtId="0" fontId="5" fillId="0" borderId="0" xfId="0" applyFont="1" applyBorder="1" applyProtection="1">
      <protection locked="0" hidden="1"/>
    </xf>
    <xf numFmtId="165" fontId="36" fillId="0" borderId="0" xfId="0" applyNumberFormat="1" applyFont="1" applyFill="1" applyBorder="1" applyAlignment="1" applyProtection="1">
      <alignment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9" fillId="0" borderId="0" xfId="0" applyFont="1" applyProtection="1">
      <protection hidden="1"/>
    </xf>
    <xf numFmtId="165" fontId="19" fillId="4" borderId="0" xfId="0" applyNumberFormat="1" applyFont="1" applyFill="1" applyBorder="1" applyAlignment="1" applyProtection="1">
      <alignment vertical="center"/>
      <protection hidden="1"/>
    </xf>
    <xf numFmtId="0" fontId="9" fillId="2" borderId="16" xfId="0" applyFont="1" applyFill="1" applyBorder="1" applyAlignment="1" applyProtection="1">
      <alignment horizontal="center" vertical="center"/>
      <protection hidden="1"/>
    </xf>
    <xf numFmtId="164" fontId="5" fillId="0" borderId="16" xfId="0" applyNumberFormat="1" applyFont="1" applyBorder="1" applyAlignment="1" applyProtection="1">
      <alignment horizontal="center" vertical="center"/>
      <protection hidden="1"/>
    </xf>
    <xf numFmtId="164" fontId="5" fillId="6" borderId="16" xfId="0" applyNumberFormat="1" applyFont="1" applyFill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20" fillId="2" borderId="16" xfId="0" applyFont="1" applyFill="1" applyBorder="1" applyAlignment="1" applyProtection="1">
      <alignment horizontal="center"/>
      <protection hidden="1"/>
    </xf>
    <xf numFmtId="165" fontId="22" fillId="4" borderId="16" xfId="0" applyNumberFormat="1" applyFont="1" applyFill="1" applyBorder="1" applyAlignment="1" applyProtection="1">
      <alignment vertical="center"/>
      <protection hidden="1"/>
    </xf>
    <xf numFmtId="165" fontId="22" fillId="0" borderId="16" xfId="0" applyNumberFormat="1" applyFont="1" applyBorder="1" applyAlignment="1" applyProtection="1">
      <alignment vertical="center"/>
      <protection hidden="1"/>
    </xf>
    <xf numFmtId="165" fontId="22" fillId="6" borderId="16" xfId="0" applyNumberFormat="1" applyFont="1" applyFill="1" applyBorder="1" applyAlignment="1" applyProtection="1">
      <alignment vertical="center"/>
      <protection hidden="1"/>
    </xf>
    <xf numFmtId="165" fontId="22" fillId="0" borderId="16" xfId="0" applyNumberFormat="1" applyFont="1" applyFill="1" applyBorder="1" applyAlignment="1" applyProtection="1">
      <alignment vertical="center"/>
      <protection hidden="1"/>
    </xf>
    <xf numFmtId="165" fontId="22" fillId="4" borderId="10" xfId="0" applyNumberFormat="1" applyFont="1" applyFill="1" applyBorder="1" applyAlignment="1" applyProtection="1">
      <alignment vertical="center"/>
      <protection hidden="1"/>
    </xf>
    <xf numFmtId="0" fontId="9" fillId="4" borderId="0" xfId="0" applyFont="1" applyFill="1" applyBorder="1" applyProtection="1">
      <protection hidden="1"/>
    </xf>
    <xf numFmtId="165" fontId="20" fillId="4" borderId="0" xfId="0" applyNumberFormat="1" applyFont="1" applyFill="1" applyBorder="1" applyAlignment="1" applyProtection="1">
      <alignment vertical="center"/>
      <protection hidden="1"/>
    </xf>
    <xf numFmtId="165" fontId="19" fillId="0" borderId="0" xfId="0" applyNumberFormat="1" applyFont="1" applyBorder="1" applyAlignment="1" applyProtection="1">
      <alignment vertical="center"/>
      <protection hidden="1"/>
    </xf>
    <xf numFmtId="165" fontId="19" fillId="0" borderId="0" xfId="0" applyNumberFormat="1" applyFont="1" applyFill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vertical="center"/>
      <protection hidden="1"/>
    </xf>
    <xf numFmtId="165" fontId="19" fillId="0" borderId="21" xfId="1" applyFont="1" applyBorder="1" applyAlignment="1" applyProtection="1">
      <alignment vertical="center"/>
      <protection hidden="1"/>
    </xf>
    <xf numFmtId="165" fontId="19" fillId="0" borderId="22" xfId="1" applyFont="1" applyBorder="1" applyAlignment="1" applyProtection="1">
      <alignment vertical="center"/>
      <protection hidden="1"/>
    </xf>
    <xf numFmtId="165" fontId="19" fillId="4" borderId="22" xfId="1" applyFont="1" applyFill="1" applyBorder="1" applyAlignment="1" applyProtection="1">
      <alignment vertical="center"/>
      <protection hidden="1"/>
    </xf>
    <xf numFmtId="165" fontId="19" fillId="0" borderId="23" xfId="1" applyFont="1" applyBorder="1" applyAlignment="1" applyProtection="1">
      <alignment vertical="center"/>
      <protection hidden="1"/>
    </xf>
    <xf numFmtId="165" fontId="19" fillId="0" borderId="25" xfId="1" applyFont="1" applyBorder="1" applyAlignment="1" applyProtection="1">
      <alignment vertical="center"/>
      <protection hidden="1"/>
    </xf>
    <xf numFmtId="165" fontId="19" fillId="0" borderId="26" xfId="1" applyFont="1" applyBorder="1" applyAlignment="1" applyProtection="1">
      <alignment vertical="center"/>
      <protection hidden="1"/>
    </xf>
    <xf numFmtId="165" fontId="19" fillId="4" borderId="26" xfId="1" applyFont="1" applyFill="1" applyBorder="1" applyAlignment="1" applyProtection="1">
      <alignment vertical="center"/>
      <protection hidden="1"/>
    </xf>
    <xf numFmtId="165" fontId="19" fillId="0" borderId="27" xfId="1" applyFont="1" applyBorder="1" applyAlignment="1" applyProtection="1">
      <alignment vertical="center"/>
      <protection hidden="1"/>
    </xf>
    <xf numFmtId="165" fontId="22" fillId="0" borderId="21" xfId="0" applyNumberFormat="1" applyFont="1" applyBorder="1" applyAlignment="1" applyProtection="1">
      <alignment vertical="center"/>
      <protection hidden="1"/>
    </xf>
    <xf numFmtId="165" fontId="22" fillId="0" borderId="22" xfId="0" applyNumberFormat="1" applyFont="1" applyBorder="1" applyAlignment="1" applyProtection="1">
      <alignment vertical="center"/>
      <protection hidden="1"/>
    </xf>
    <xf numFmtId="165" fontId="22" fillId="4" borderId="22" xfId="0" applyNumberFormat="1" applyFont="1" applyFill="1" applyBorder="1" applyAlignment="1" applyProtection="1">
      <alignment vertical="center"/>
      <protection hidden="1"/>
    </xf>
    <xf numFmtId="165" fontId="22" fillId="0" borderId="23" xfId="0" applyNumberFormat="1" applyFont="1" applyBorder="1" applyAlignment="1" applyProtection="1">
      <alignment vertical="center"/>
      <protection hidden="1"/>
    </xf>
    <xf numFmtId="165" fontId="22" fillId="0" borderId="24" xfId="0" applyNumberFormat="1" applyFont="1" applyFill="1" applyBorder="1" applyAlignment="1" applyProtection="1">
      <alignment vertical="center"/>
      <protection hidden="1"/>
    </xf>
    <xf numFmtId="165" fontId="22" fillId="0" borderId="36" xfId="0" applyNumberFormat="1" applyFont="1" applyFill="1" applyBorder="1" applyAlignment="1" applyProtection="1">
      <alignment vertical="center"/>
      <protection hidden="1"/>
    </xf>
    <xf numFmtId="165" fontId="22" fillId="0" borderId="24" xfId="0" applyNumberFormat="1" applyFont="1" applyBorder="1" applyAlignment="1" applyProtection="1">
      <alignment vertical="center"/>
      <protection hidden="1"/>
    </xf>
    <xf numFmtId="165" fontId="22" fillId="0" borderId="36" xfId="0" applyNumberFormat="1" applyFont="1" applyBorder="1" applyAlignment="1" applyProtection="1">
      <alignment vertical="center"/>
      <protection hidden="1"/>
    </xf>
    <xf numFmtId="165" fontId="23" fillId="0" borderId="24" xfId="0" applyNumberFormat="1" applyFont="1" applyFill="1" applyBorder="1" applyAlignment="1" applyProtection="1">
      <alignment vertical="center"/>
      <protection hidden="1"/>
    </xf>
    <xf numFmtId="165" fontId="23" fillId="0" borderId="36" xfId="0" applyNumberFormat="1" applyFont="1" applyFill="1" applyBorder="1" applyAlignment="1" applyProtection="1">
      <alignment vertical="center"/>
      <protection hidden="1"/>
    </xf>
    <xf numFmtId="165" fontId="24" fillId="7" borderId="25" xfId="0" applyNumberFormat="1" applyFont="1" applyFill="1" applyBorder="1" applyAlignment="1" applyProtection="1">
      <alignment vertical="center"/>
      <protection hidden="1"/>
    </xf>
    <xf numFmtId="165" fontId="24" fillId="7" borderId="26" xfId="0" applyNumberFormat="1" applyFont="1" applyFill="1" applyBorder="1" applyAlignment="1" applyProtection="1">
      <alignment vertical="center"/>
      <protection hidden="1"/>
    </xf>
    <xf numFmtId="165" fontId="24" fillId="7" borderId="27" xfId="0" applyNumberFormat="1" applyFont="1" applyFill="1" applyBorder="1" applyAlignment="1" applyProtection="1">
      <alignment vertical="center"/>
      <protection hidden="1"/>
    </xf>
    <xf numFmtId="165" fontId="22" fillId="0" borderId="21" xfId="0" applyNumberFormat="1" applyFont="1" applyFill="1" applyBorder="1" applyAlignment="1" applyProtection="1">
      <alignment vertical="center"/>
      <protection hidden="1"/>
    </xf>
    <xf numFmtId="165" fontId="22" fillId="0" borderId="22" xfId="0" applyNumberFormat="1" applyFont="1" applyFill="1" applyBorder="1" applyAlignment="1" applyProtection="1">
      <alignment vertical="center"/>
      <protection hidden="1"/>
    </xf>
    <xf numFmtId="165" fontId="22" fillId="0" borderId="23" xfId="0" applyNumberFormat="1" applyFont="1" applyFill="1" applyBorder="1" applyAlignment="1" applyProtection="1">
      <alignment vertical="center"/>
      <protection hidden="1"/>
    </xf>
    <xf numFmtId="165" fontId="24" fillId="8" borderId="24" xfId="0" applyNumberFormat="1" applyFont="1" applyFill="1" applyBorder="1" applyAlignment="1" applyProtection="1">
      <alignment vertical="center"/>
      <protection hidden="1"/>
    </xf>
    <xf numFmtId="165" fontId="24" fillId="8" borderId="36" xfId="0" applyNumberFormat="1" applyFont="1" applyFill="1" applyBorder="1" applyAlignment="1" applyProtection="1">
      <alignment vertical="center"/>
      <protection hidden="1"/>
    </xf>
    <xf numFmtId="165" fontId="36" fillId="0" borderId="24" xfId="0" applyNumberFormat="1" applyFont="1" applyFill="1" applyBorder="1" applyAlignment="1" applyProtection="1">
      <alignment vertical="center"/>
      <protection hidden="1"/>
    </xf>
    <xf numFmtId="165" fontId="36" fillId="0" borderId="36" xfId="0" applyNumberFormat="1" applyFont="1" applyFill="1" applyBorder="1" applyAlignment="1" applyProtection="1">
      <alignment vertical="center"/>
      <protection hidden="1"/>
    </xf>
    <xf numFmtId="165" fontId="19" fillId="4" borderId="22" xfId="0" applyNumberFormat="1" applyFont="1" applyFill="1" applyBorder="1" applyAlignment="1" applyProtection="1">
      <alignment vertical="center"/>
      <protection hidden="1"/>
    </xf>
    <xf numFmtId="0" fontId="30" fillId="9" borderId="0" xfId="0" applyFont="1" applyFill="1" applyBorder="1" applyAlignment="1" applyProtection="1">
      <alignment horizontal="center"/>
      <protection locked="0"/>
    </xf>
    <xf numFmtId="0" fontId="9" fillId="0" borderId="0" xfId="0" applyFont="1" applyFill="1" applyBorder="1" applyAlignment="1" applyProtection="1">
      <alignment horizontal="center"/>
    </xf>
    <xf numFmtId="0" fontId="9" fillId="0" borderId="6" xfId="0" applyFont="1" applyFill="1" applyBorder="1" applyAlignment="1" applyProtection="1">
      <alignment horizontal="center"/>
    </xf>
    <xf numFmtId="0" fontId="9" fillId="0" borderId="1" xfId="0" applyFont="1" applyFill="1" applyBorder="1" applyAlignment="1" applyProtection="1">
      <alignment horizontal="center"/>
    </xf>
    <xf numFmtId="0" fontId="9" fillId="0" borderId="7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left" vertical="center"/>
      <protection hidden="1"/>
    </xf>
    <xf numFmtId="0" fontId="19" fillId="0" borderId="0" xfId="0" applyFont="1" applyFill="1" applyBorder="1" applyAlignment="1" applyProtection="1">
      <alignment horizontal="center" vertical="center"/>
      <protection hidden="1"/>
    </xf>
    <xf numFmtId="0" fontId="11" fillId="0" borderId="21" xfId="0" applyFont="1" applyBorder="1" applyProtection="1"/>
    <xf numFmtId="0" fontId="10" fillId="0" borderId="22" xfId="0" applyFont="1" applyBorder="1" applyProtection="1"/>
    <xf numFmtId="0" fontId="10" fillId="0" borderId="23" xfId="0" applyFont="1" applyBorder="1" applyProtection="1"/>
    <xf numFmtId="0" fontId="10" fillId="0" borderId="24" xfId="0" applyFont="1" applyBorder="1" applyProtection="1"/>
    <xf numFmtId="0" fontId="10" fillId="0" borderId="36" xfId="0" applyFont="1" applyBorder="1" applyProtection="1"/>
    <xf numFmtId="0" fontId="10" fillId="0" borderId="25" xfId="0" applyFont="1" applyBorder="1" applyProtection="1"/>
    <xf numFmtId="0" fontId="10" fillId="0" borderId="26" xfId="0" applyFont="1" applyBorder="1" applyProtection="1"/>
    <xf numFmtId="0" fontId="10" fillId="0" borderId="27" xfId="0" applyFont="1" applyBorder="1" applyProtection="1"/>
    <xf numFmtId="0" fontId="7" fillId="3" borderId="12" xfId="0" applyFont="1" applyFill="1" applyBorder="1" applyAlignment="1" applyProtection="1"/>
    <xf numFmtId="0" fontId="7" fillId="0" borderId="0" xfId="0" applyFont="1" applyFill="1" applyBorder="1" applyAlignment="1" applyProtection="1"/>
    <xf numFmtId="0" fontId="7" fillId="0" borderId="12" xfId="0" applyFont="1" applyFill="1" applyBorder="1" applyAlignment="1" applyProtection="1"/>
    <xf numFmtId="0" fontId="5" fillId="0" borderId="21" xfId="0" applyFont="1" applyFill="1" applyBorder="1" applyProtection="1"/>
    <xf numFmtId="0" fontId="8" fillId="0" borderId="22" xfId="0" applyFont="1" applyFill="1" applyBorder="1" applyProtection="1"/>
    <xf numFmtId="0" fontId="5" fillId="0" borderId="23" xfId="0" applyFont="1" applyFill="1" applyBorder="1" applyProtection="1"/>
    <xf numFmtId="0" fontId="8" fillId="0" borderId="24" xfId="0" applyFont="1" applyFill="1" applyBorder="1" applyProtection="1"/>
    <xf numFmtId="0" fontId="5" fillId="0" borderId="36" xfId="0" applyFont="1" applyFill="1" applyBorder="1" applyProtection="1"/>
    <xf numFmtId="0" fontId="8" fillId="0" borderId="25" xfId="0" applyFont="1" applyFill="1" applyBorder="1" applyProtection="1"/>
    <xf numFmtId="0" fontId="8" fillId="0" borderId="26" xfId="0" applyFont="1" applyFill="1" applyBorder="1" applyProtection="1"/>
    <xf numFmtId="0" fontId="5" fillId="0" borderId="27" xfId="0" applyFont="1" applyFill="1" applyBorder="1" applyProtection="1"/>
    <xf numFmtId="0" fontId="7" fillId="3" borderId="21" xfId="0" applyFont="1" applyFill="1" applyBorder="1" applyAlignment="1" applyProtection="1"/>
    <xf numFmtId="0" fontId="7" fillId="3" borderId="22" xfId="0" applyFont="1" applyFill="1" applyBorder="1" applyAlignment="1" applyProtection="1"/>
    <xf numFmtId="0" fontId="7" fillId="3" borderId="23" xfId="0" applyFont="1" applyFill="1" applyBorder="1" applyAlignment="1" applyProtection="1"/>
    <xf numFmtId="0" fontId="7" fillId="0" borderId="24" xfId="0" applyFont="1" applyFill="1" applyBorder="1" applyAlignment="1" applyProtection="1"/>
    <xf numFmtId="0" fontId="7" fillId="0" borderId="36" xfId="0" applyFont="1" applyFill="1" applyBorder="1" applyAlignment="1" applyProtection="1"/>
    <xf numFmtId="0" fontId="9" fillId="0" borderId="36" xfId="0" applyFont="1" applyFill="1" applyBorder="1" applyAlignment="1" applyProtection="1">
      <alignment horizontal="center"/>
    </xf>
    <xf numFmtId="0" fontId="8" fillId="0" borderId="8" xfId="0" applyFont="1" applyFill="1" applyBorder="1" applyProtection="1"/>
    <xf numFmtId="0" fontId="7" fillId="3" borderId="37" xfId="0" applyFont="1" applyFill="1" applyBorder="1" applyAlignment="1" applyProtection="1"/>
    <xf numFmtId="0" fontId="7" fillId="0" borderId="37" xfId="0" applyFont="1" applyFill="1" applyBorder="1" applyAlignment="1" applyProtection="1"/>
    <xf numFmtId="0" fontId="8" fillId="0" borderId="26" xfId="0" quotePrefix="1" applyFont="1" applyFill="1" applyBorder="1" applyProtection="1"/>
    <xf numFmtId="166" fontId="26" fillId="0" borderId="19" xfId="14" applyFont="1" applyFill="1" applyBorder="1" applyAlignment="1">
      <alignment vertical="center"/>
    </xf>
    <xf numFmtId="0" fontId="11" fillId="0" borderId="0" xfId="0" applyFont="1" applyBorder="1" applyAlignment="1" applyProtection="1">
      <alignment horizontal="right"/>
    </xf>
    <xf numFmtId="0" fontId="33" fillId="0" borderId="0" xfId="0" applyFont="1" applyBorder="1" applyAlignment="1" applyProtection="1">
      <alignment vertical="top" wrapText="1"/>
    </xf>
    <xf numFmtId="0" fontId="33" fillId="0" borderId="26" xfId="0" applyFont="1" applyBorder="1" applyAlignment="1" applyProtection="1">
      <alignment vertical="top" wrapText="1"/>
    </xf>
    <xf numFmtId="0" fontId="21" fillId="0" borderId="0" xfId="0" applyFont="1" applyBorder="1" applyProtection="1">
      <protection hidden="1"/>
    </xf>
    <xf numFmtId="0" fontId="33" fillId="0" borderId="0" xfId="0" applyFont="1" applyBorder="1" applyAlignment="1" applyProtection="1">
      <alignment horizontal="right" vertical="top"/>
    </xf>
    <xf numFmtId="0" fontId="12" fillId="0" borderId="0" xfId="0" applyFont="1" applyBorder="1" applyAlignment="1" applyProtection="1">
      <alignment horizontal="center"/>
    </xf>
    <xf numFmtId="0" fontId="30" fillId="9" borderId="0" xfId="0" applyFont="1" applyFill="1" applyBorder="1" applyAlignment="1" applyProtection="1">
      <alignment horizontal="center"/>
      <protection locked="0"/>
    </xf>
    <xf numFmtId="9" fontId="19" fillId="0" borderId="0" xfId="0" applyNumberFormat="1" applyFont="1" applyFill="1" applyBorder="1" applyAlignment="1" applyProtection="1">
      <alignment horizontal="center" vertical="center" wrapText="1" shrinkToFit="1"/>
      <protection hidden="1"/>
    </xf>
    <xf numFmtId="0" fontId="19" fillId="0" borderId="0" xfId="0" applyFont="1" applyFill="1" applyBorder="1" applyAlignment="1" applyProtection="1">
      <alignment horizontal="center" vertical="center" wrapText="1" shrinkToFit="1"/>
      <protection hidden="1"/>
    </xf>
    <xf numFmtId="0" fontId="19" fillId="0" borderId="0" xfId="0" applyFont="1" applyFill="1" applyBorder="1" applyAlignment="1" applyProtection="1">
      <alignment horizontal="left" vertical="center"/>
      <protection hidden="1"/>
    </xf>
    <xf numFmtId="0" fontId="19" fillId="0" borderId="0" xfId="0" applyFont="1" applyFill="1" applyBorder="1" applyAlignment="1" applyProtection="1">
      <alignment horizontal="center" vertical="center" wrapText="1"/>
      <protection hidden="1"/>
    </xf>
    <xf numFmtId="9" fontId="19" fillId="0" borderId="0" xfId="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Fill="1" applyBorder="1" applyAlignment="1" applyProtection="1">
      <alignment horizontal="center" vertical="center"/>
      <protection hidden="1"/>
    </xf>
    <xf numFmtId="0" fontId="32" fillId="12" borderId="0" xfId="0" applyFont="1" applyFill="1" applyBorder="1" applyAlignment="1" applyProtection="1">
      <alignment horizontal="center" vertical="center"/>
      <protection hidden="1"/>
    </xf>
    <xf numFmtId="164" fontId="19" fillId="0" borderId="0" xfId="0" applyNumberFormat="1" applyFont="1" applyFill="1" applyBorder="1" applyAlignment="1" applyProtection="1">
      <alignment horizontal="center" vertical="center"/>
      <protection hidden="1"/>
    </xf>
    <xf numFmtId="0" fontId="32" fillId="9" borderId="0" xfId="0" applyFont="1" applyFill="1" applyBorder="1" applyAlignment="1" applyProtection="1">
      <alignment horizontal="center" vertical="center"/>
      <protection hidden="1"/>
    </xf>
    <xf numFmtId="0" fontId="5" fillId="0" borderId="0" xfId="0" applyFont="1" applyBorder="1" applyAlignment="1" applyProtection="1">
      <alignment horizontal="center"/>
      <protection hidden="1"/>
    </xf>
    <xf numFmtId="0" fontId="31" fillId="9" borderId="0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25" fillId="0" borderId="0" xfId="0" applyFont="1" applyBorder="1" applyAlignment="1">
      <alignment horizontal="center" vertical="center" wrapText="1"/>
    </xf>
    <xf numFmtId="0" fontId="19" fillId="0" borderId="0" xfId="0" applyFont="1" applyFill="1" applyBorder="1" applyAlignment="1" applyProtection="1">
      <alignment horizontal="left" vertical="center" wrapText="1"/>
      <protection hidden="1"/>
    </xf>
    <xf numFmtId="0" fontId="18" fillId="0" borderId="0" xfId="0" applyFont="1" applyBorder="1" applyAlignment="1" applyProtection="1">
      <alignment horizontal="center"/>
      <protection hidden="1"/>
    </xf>
    <xf numFmtId="9" fontId="19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9" fillId="0" borderId="0" xfId="0" applyFont="1" applyFill="1" applyBorder="1" applyAlignment="1" applyProtection="1">
      <alignment horizontal="center" vertical="center" shrinkToFit="1"/>
      <protection hidden="1"/>
    </xf>
    <xf numFmtId="168" fontId="5" fillId="0" borderId="0" xfId="0" applyNumberFormat="1" applyFont="1" applyBorder="1" applyAlignment="1" applyProtection="1">
      <alignment horizontal="center"/>
      <protection hidden="1"/>
    </xf>
    <xf numFmtId="168" fontId="5" fillId="0" borderId="0" xfId="0" applyNumberFormat="1" applyFont="1" applyAlignment="1" applyProtection="1">
      <alignment horizontal="center"/>
      <protection hidden="1"/>
    </xf>
    <xf numFmtId="0" fontId="15" fillId="2" borderId="18" xfId="0" applyFont="1" applyFill="1" applyBorder="1" applyAlignment="1" applyProtection="1">
      <alignment horizontal="center"/>
      <protection hidden="1"/>
    </xf>
    <xf numFmtId="0" fontId="17" fillId="2" borderId="18" xfId="0" applyFont="1" applyFill="1" applyBorder="1" applyAlignment="1" applyProtection="1">
      <alignment horizontal="center"/>
      <protection hidden="1"/>
    </xf>
    <xf numFmtId="0" fontId="9" fillId="2" borderId="16" xfId="0" applyFont="1" applyFill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 wrapText="1"/>
      <protection hidden="1"/>
    </xf>
    <xf numFmtId="0" fontId="20" fillId="2" borderId="16" xfId="0" applyFont="1" applyFill="1" applyBorder="1" applyAlignment="1" applyProtection="1">
      <alignment horizontal="center" vertical="center"/>
      <protection hidden="1"/>
    </xf>
    <xf numFmtId="164" fontId="5" fillId="0" borderId="16" xfId="0" applyNumberFormat="1" applyFont="1" applyBorder="1" applyAlignment="1" applyProtection="1">
      <alignment horizontal="center" vertical="center"/>
      <protection hidden="1"/>
    </xf>
    <xf numFmtId="0" fontId="19" fillId="0" borderId="16" xfId="0" applyFont="1" applyBorder="1" applyAlignment="1" applyProtection="1">
      <alignment horizontal="center" vertical="center"/>
      <protection hidden="1"/>
    </xf>
    <xf numFmtId="0" fontId="19" fillId="6" borderId="16" xfId="0" applyFont="1" applyFill="1" applyBorder="1" applyAlignment="1" applyProtection="1">
      <alignment horizontal="center" vertical="center"/>
      <protection hidden="1"/>
    </xf>
    <xf numFmtId="164" fontId="5" fillId="6" borderId="16" xfId="0" applyNumberFormat="1" applyFont="1" applyFill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6" borderId="16" xfId="0" applyFont="1" applyFill="1" applyBorder="1" applyAlignment="1" applyProtection="1">
      <alignment horizontal="center" vertical="center"/>
      <protection hidden="1"/>
    </xf>
    <xf numFmtId="0" fontId="18" fillId="2" borderId="16" xfId="0" applyFont="1" applyFill="1" applyBorder="1" applyAlignment="1" applyProtection="1">
      <alignment horizontal="center"/>
      <protection hidden="1"/>
    </xf>
    <xf numFmtId="0" fontId="32" fillId="7" borderId="16" xfId="0" applyFont="1" applyFill="1" applyBorder="1" applyAlignment="1" applyProtection="1">
      <alignment horizontal="center" vertical="center"/>
      <protection hidden="1"/>
    </xf>
    <xf numFmtId="165" fontId="22" fillId="0" borderId="16" xfId="0" applyNumberFormat="1" applyFont="1" applyBorder="1" applyAlignment="1" applyProtection="1">
      <alignment horizontal="left" vertical="center"/>
      <protection hidden="1"/>
    </xf>
    <xf numFmtId="165" fontId="22" fillId="6" borderId="16" xfId="0" applyNumberFormat="1" applyFont="1" applyFill="1" applyBorder="1" applyAlignment="1" applyProtection="1">
      <alignment horizontal="left" vertical="center"/>
      <protection hidden="1"/>
    </xf>
    <xf numFmtId="0" fontId="5" fillId="0" borderId="15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18" fillId="0" borderId="16" xfId="0" applyFont="1" applyBorder="1" applyAlignment="1" applyProtection="1">
      <alignment horizontal="center"/>
      <protection hidden="1"/>
    </xf>
    <xf numFmtId="0" fontId="5" fillId="0" borderId="0" xfId="0" applyFont="1" applyAlignment="1">
      <alignment horizontal="center" wrapText="1"/>
    </xf>
    <xf numFmtId="0" fontId="9" fillId="0" borderId="0" xfId="0" applyFont="1" applyFill="1" applyBorder="1" applyAlignment="1" applyProtection="1">
      <alignment horizontal="center"/>
    </xf>
    <xf numFmtId="0" fontId="9" fillId="0" borderId="6" xfId="0" applyFont="1" applyFill="1" applyBorder="1" applyAlignment="1" applyProtection="1">
      <alignment horizontal="center"/>
    </xf>
    <xf numFmtId="0" fontId="9" fillId="0" borderId="1" xfId="0" applyFont="1" applyFill="1" applyBorder="1" applyAlignment="1" applyProtection="1">
      <alignment horizontal="center"/>
    </xf>
    <xf numFmtId="0" fontId="9" fillId="0" borderId="7" xfId="0" applyFont="1" applyFill="1" applyBorder="1" applyAlignment="1" applyProtection="1">
      <alignment horizontal="center"/>
    </xf>
    <xf numFmtId="0" fontId="7" fillId="0" borderId="2" xfId="0" applyFon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7" fillId="0" borderId="1" xfId="0" applyFont="1" applyFill="1" applyBorder="1" applyAlignment="1" applyProtection="1">
      <alignment horizontal="center"/>
    </xf>
    <xf numFmtId="0" fontId="9" fillId="0" borderId="2" xfId="0" applyFont="1" applyFill="1" applyBorder="1" applyAlignment="1" applyProtection="1">
      <alignment horizontal="center"/>
    </xf>
    <xf numFmtId="0" fontId="7" fillId="3" borderId="11" xfId="0" applyFont="1" applyFill="1" applyBorder="1" applyAlignment="1" applyProtection="1">
      <alignment horizontal="center"/>
    </xf>
    <xf numFmtId="0" fontId="7" fillId="3" borderId="12" xfId="0" applyFont="1" applyFill="1" applyBorder="1" applyAlignment="1" applyProtection="1">
      <alignment horizontal="center"/>
    </xf>
    <xf numFmtId="0" fontId="7" fillId="3" borderId="13" xfId="0" applyFont="1" applyFill="1" applyBorder="1" applyAlignment="1" applyProtection="1">
      <alignment horizontal="center"/>
    </xf>
    <xf numFmtId="0" fontId="9" fillId="0" borderId="24" xfId="0" applyFont="1" applyFill="1" applyBorder="1" applyAlignment="1" applyProtection="1">
      <alignment horizontal="center"/>
    </xf>
    <xf numFmtId="0" fontId="7" fillId="3" borderId="14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center"/>
    </xf>
    <xf numFmtId="0" fontId="7" fillId="0" borderId="11" xfId="0" applyFont="1" applyFill="1" applyBorder="1" applyAlignment="1" applyProtection="1">
      <alignment horizontal="center"/>
    </xf>
    <xf numFmtId="0" fontId="7" fillId="0" borderId="12" xfId="0" applyFont="1" applyFill="1" applyBorder="1" applyAlignment="1" applyProtection="1">
      <alignment horizontal="center"/>
    </xf>
    <xf numFmtId="0" fontId="7" fillId="0" borderId="13" xfId="0" applyFont="1" applyFill="1" applyBorder="1" applyAlignment="1" applyProtection="1">
      <alignment horizontal="center"/>
    </xf>
  </cellXfs>
  <cellStyles count="17">
    <cellStyle name="Comma 2" xfId="5"/>
    <cellStyle name="Comma 3" xfId="3"/>
    <cellStyle name="Comma 4" xfId="8"/>
    <cellStyle name="Comma 5" xfId="11"/>
    <cellStyle name="Comma 6" xfId="14"/>
    <cellStyle name="Currency 2" xfId="4"/>
    <cellStyle name="Millares" xfId="16" builtinId="3"/>
    <cellStyle name="Moneda" xfId="1" builtinId="4"/>
    <cellStyle name="Normal" xfId="0" builtinId="0"/>
    <cellStyle name="Normal 2" xfId="6"/>
    <cellStyle name="Normal 3" xfId="2"/>
    <cellStyle name="Normal 4" xfId="7"/>
    <cellStyle name="Normal 5" xfId="10"/>
    <cellStyle name="Normal 6" xfId="13"/>
    <cellStyle name="Percent 2" xfId="9"/>
    <cellStyle name="Percent 3" xfId="12"/>
    <cellStyle name="Percent 4" xfId="15"/>
  </cellStyles>
  <dxfs count="70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DB3900"/>
      <color rgb="FF53CD5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CheckBox" checked="Checked" fmlaLink="$I$22"/>
</file>

<file path=xl/ctrlProps/ctrlProp10.xml><?xml version="1.0" encoding="utf-8"?>
<formControlPr xmlns="http://schemas.microsoft.com/office/spreadsheetml/2009/9/main" objectType="CheckBox" checked="Checked" fmlaLink="$I$24"/>
</file>

<file path=xl/ctrlProps/ctrlProp11.xml><?xml version="1.0" encoding="utf-8"?>
<formControlPr xmlns="http://schemas.microsoft.com/office/spreadsheetml/2009/9/main" objectType="CheckBox" checked="Checked" fmlaLink="$I$22"/>
</file>

<file path=xl/ctrlProps/ctrlProp12.xml><?xml version="1.0" encoding="utf-8"?>
<formControlPr xmlns="http://schemas.microsoft.com/office/spreadsheetml/2009/9/main" objectType="CheckBox" checked="Checked" fmlaLink="$I$24"/>
</file>

<file path=xl/ctrlProps/ctrlProp2.xml><?xml version="1.0" encoding="utf-8"?>
<formControlPr xmlns="http://schemas.microsoft.com/office/spreadsheetml/2009/9/main" objectType="CheckBox" checked="Checked" fmlaLink="$I$23"/>
</file>

<file path=xl/ctrlProps/ctrlProp3.xml><?xml version="1.0" encoding="utf-8"?>
<formControlPr xmlns="http://schemas.microsoft.com/office/spreadsheetml/2009/9/main" objectType="CheckBox" checked="Checked" fmlaLink="$I$22"/>
</file>

<file path=xl/ctrlProps/ctrlProp4.xml><?xml version="1.0" encoding="utf-8"?>
<formControlPr xmlns="http://schemas.microsoft.com/office/spreadsheetml/2009/9/main" objectType="CheckBox" checked="Checked" fmlaLink="$I$22"/>
</file>

<file path=xl/ctrlProps/ctrlProp5.xml><?xml version="1.0" encoding="utf-8"?>
<formControlPr xmlns="http://schemas.microsoft.com/office/spreadsheetml/2009/9/main" objectType="CheckBox" checked="Checked" fmlaLink="$I$22"/>
</file>

<file path=xl/ctrlProps/ctrlProp6.xml><?xml version="1.0" encoding="utf-8"?>
<formControlPr xmlns="http://schemas.microsoft.com/office/spreadsheetml/2009/9/main" objectType="CheckBox" checked="Checked" fmlaLink="$I$24"/>
</file>

<file path=xl/ctrlProps/ctrlProp7.xml><?xml version="1.0" encoding="utf-8"?>
<formControlPr xmlns="http://schemas.microsoft.com/office/spreadsheetml/2009/9/main" objectType="CheckBox" checked="Checked" fmlaLink="$I$22"/>
</file>

<file path=xl/ctrlProps/ctrlProp8.xml><?xml version="1.0" encoding="utf-8"?>
<formControlPr xmlns="http://schemas.microsoft.com/office/spreadsheetml/2009/9/main" objectType="CheckBox" checked="Checked" fmlaLink="$I$24"/>
</file>

<file path=xl/ctrlProps/ctrlProp9.xml><?xml version="1.0" encoding="utf-8"?>
<formControlPr xmlns="http://schemas.microsoft.com/office/spreadsheetml/2009/9/main" objectType="CheckBox" checked="Checked" fmlaLink="$I$22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Essential!A1"/><Relationship Id="rId3" Type="http://schemas.openxmlformats.org/officeDocument/2006/relationships/hyperlink" Target="#'Complete (Mundial)'!A1"/><Relationship Id="rId7" Type="http://schemas.openxmlformats.org/officeDocument/2006/relationships/hyperlink" Target="#Secure!A1"/><Relationship Id="rId2" Type="http://schemas.openxmlformats.org/officeDocument/2006/relationships/hyperlink" Target="#'Diamond (LA)'!A1"/><Relationship Id="rId1" Type="http://schemas.openxmlformats.org/officeDocument/2006/relationships/hyperlink" Target="#'Diamond (Mundial)'!A1"/><Relationship Id="rId6" Type="http://schemas.openxmlformats.org/officeDocument/2006/relationships/hyperlink" Target="#'Advantage (LA)'!A1"/><Relationship Id="rId11" Type="http://schemas.openxmlformats.org/officeDocument/2006/relationships/image" Target="../media/image1.png"/><Relationship Id="rId5" Type="http://schemas.openxmlformats.org/officeDocument/2006/relationships/hyperlink" Target="#'Advantage (Mundial)'!A1"/><Relationship Id="rId10" Type="http://schemas.openxmlformats.org/officeDocument/2006/relationships/hyperlink" Target="#'Resumen tarifas anuales'!A1"/><Relationship Id="rId4" Type="http://schemas.openxmlformats.org/officeDocument/2006/relationships/hyperlink" Target="#'Complete (LA)'!A1"/><Relationship Id="rId9" Type="http://schemas.openxmlformats.org/officeDocument/2006/relationships/hyperlink" Target="#Critical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hyperlink" Target="#'INGRESO DE DATOS'!A1"/><Relationship Id="rId5" Type="http://schemas.openxmlformats.org/officeDocument/2006/relationships/image" Target="../media/image1.png"/><Relationship Id="rId4" Type="http://schemas.openxmlformats.org/officeDocument/2006/relationships/image" Target="../media/image11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INGRESO DE DATOS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emf"/><Relationship Id="rId1" Type="http://schemas.openxmlformats.org/officeDocument/2006/relationships/hyperlink" Target="#'INGRESO DE DATOS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emf"/><Relationship Id="rId1" Type="http://schemas.openxmlformats.org/officeDocument/2006/relationships/hyperlink" Target="#'INGRESO DE DATOS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emf"/><Relationship Id="rId1" Type="http://schemas.openxmlformats.org/officeDocument/2006/relationships/hyperlink" Target="#'INGRESO DE DATOS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emf"/><Relationship Id="rId1" Type="http://schemas.openxmlformats.org/officeDocument/2006/relationships/hyperlink" Target="#'INGRESO DE DAT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emf"/><Relationship Id="rId1" Type="http://schemas.openxmlformats.org/officeDocument/2006/relationships/hyperlink" Target="#'INGRESO DE DATOS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5.emf"/><Relationship Id="rId1" Type="http://schemas.openxmlformats.org/officeDocument/2006/relationships/hyperlink" Target="#'INGRESO DE DATOS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hyperlink" Target="#'INGRESO DE DATOS'!A1"/><Relationship Id="rId4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8.emf"/><Relationship Id="rId1" Type="http://schemas.openxmlformats.org/officeDocument/2006/relationships/hyperlink" Target="#'INGRESO DE DATO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59372</xdr:colOff>
      <xdr:row>26</xdr:row>
      <xdr:rowOff>208279</xdr:rowOff>
    </xdr:from>
    <xdr:to>
      <xdr:col>1</xdr:col>
      <xdr:colOff>521472</xdr:colOff>
      <xdr:row>32</xdr:row>
      <xdr:rowOff>200479</xdr:rowOff>
    </xdr:to>
    <xdr:sp macro="" textlink="">
      <xdr:nvSpPr>
        <xdr:cNvPr id="3090" name="Oval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120C0000}"/>
            </a:ext>
          </a:extLst>
        </xdr:cNvPr>
        <xdr:cNvSpPr>
          <a:spLocks noChangeArrowheads="1"/>
        </xdr:cNvSpPr>
      </xdr:nvSpPr>
      <xdr:spPr bwMode="auto">
        <a:xfrm>
          <a:off x="59372" y="6215379"/>
          <a:ext cx="1440000" cy="1440000"/>
        </a:xfrm>
        <a:prstGeom prst="ellipse">
          <a:avLst/>
        </a:prstGeom>
        <a:solidFill>
          <a:srgbClr val="0079C8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Bupa Diamond</a:t>
          </a:r>
          <a:b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</a:br>
          <a: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Care</a:t>
          </a:r>
        </a:p>
        <a:p>
          <a:pPr marL="0" indent="0" algn="ctr" rtl="0">
            <a:defRPr sz="1000"/>
          </a:pPr>
          <a:endParaRPr lang="es-ES" sz="1000" b="1" i="0" u="none" strike="noStrike" baseline="0">
            <a:solidFill>
              <a:srgbClr val="FFFFFF"/>
            </a:solidFill>
            <a:latin typeface="Arial"/>
            <a:ea typeface="+mn-ea"/>
            <a:cs typeface="Arial"/>
          </a:endParaRPr>
        </a:p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Cobertura Mundial</a:t>
          </a:r>
        </a:p>
      </xdr:txBody>
    </xdr:sp>
    <xdr:clientData/>
  </xdr:twoCellAnchor>
  <xdr:twoCellAnchor editAs="absolute">
    <xdr:from>
      <xdr:col>6</xdr:col>
      <xdr:colOff>1227772</xdr:colOff>
      <xdr:row>26</xdr:row>
      <xdr:rowOff>227329</xdr:rowOff>
    </xdr:from>
    <xdr:to>
      <xdr:col>7</xdr:col>
      <xdr:colOff>356372</xdr:colOff>
      <xdr:row>32</xdr:row>
      <xdr:rowOff>219529</xdr:rowOff>
    </xdr:to>
    <xdr:sp macro="" textlink="">
      <xdr:nvSpPr>
        <xdr:cNvPr id="3091" name="Oval 1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130C0000}"/>
            </a:ext>
          </a:extLst>
        </xdr:cNvPr>
        <xdr:cNvSpPr>
          <a:spLocks noChangeArrowheads="1"/>
        </xdr:cNvSpPr>
      </xdr:nvSpPr>
      <xdr:spPr bwMode="auto">
        <a:xfrm>
          <a:off x="9000172" y="6234429"/>
          <a:ext cx="1440000" cy="1440000"/>
        </a:xfrm>
        <a:prstGeom prst="ellipse">
          <a:avLst/>
        </a:prstGeom>
        <a:solidFill>
          <a:srgbClr val="005D5D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marL="0" indent="0" algn="ctr" rtl="0">
            <a:defRPr sz="1000"/>
          </a:pPr>
          <a:r>
            <a:rPr kumimoji="0" lang="es-ES" sz="1000" b="1" i="0" u="none" strike="noStrike" kern="0" cap="none" spc="0" normalizeH="0" baseline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Arial"/>
              <a:ea typeface="+mn-ea"/>
              <a:cs typeface="Arial"/>
            </a:rPr>
            <a:t>Bupa</a:t>
          </a:r>
          <a:br>
            <a:rPr kumimoji="0" lang="es-ES" sz="1000" b="1" i="0" u="none" strike="noStrike" kern="0" cap="none" spc="0" normalizeH="0" baseline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Arial"/>
              <a:ea typeface="+mn-ea"/>
              <a:cs typeface="Arial"/>
            </a:rPr>
          </a:br>
          <a:r>
            <a:rPr kumimoji="0" lang="es-ES" sz="1000" b="1" i="0" u="none" strike="noStrike" kern="0" cap="none" spc="0" normalizeH="0" baseline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Arial"/>
              <a:ea typeface="+mn-ea"/>
              <a:cs typeface="Arial"/>
            </a:rPr>
            <a:t>Diamond</a:t>
          </a:r>
          <a:br>
            <a:rPr kumimoji="0" lang="es-ES" sz="1000" b="1" i="0" u="none" strike="noStrike" kern="0" cap="none" spc="0" normalizeH="0" baseline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Arial"/>
              <a:ea typeface="+mn-ea"/>
              <a:cs typeface="Arial"/>
            </a:rPr>
          </a:br>
          <a:r>
            <a:rPr kumimoji="0" lang="es-ES" sz="1000" b="1" i="0" u="none" strike="noStrike" kern="0" cap="none" spc="0" normalizeH="0" baseline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Arial"/>
              <a:ea typeface="+mn-ea"/>
              <a:cs typeface="Arial"/>
            </a:rPr>
            <a:t>Care</a:t>
          </a:r>
        </a:p>
        <a:p>
          <a:pPr marL="0" indent="0" algn="ctr" rtl="0">
            <a:defRPr sz="1000"/>
          </a:pPr>
          <a:endParaRPr kumimoji="0" lang="es-ES" sz="1000" b="1" i="0" u="none" strike="noStrike" kern="0" cap="none" spc="0" normalizeH="0" baseline="0">
            <a:ln>
              <a:noFill/>
            </a:ln>
            <a:solidFill>
              <a:srgbClr val="FFFFFF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indent="0" algn="ctr" rtl="0">
            <a:defRPr sz="1000"/>
          </a:pPr>
          <a:r>
            <a:rPr kumimoji="0" lang="es-ES" sz="1000" b="1" i="0" u="none" strike="noStrike" kern="0" cap="none" spc="0" normalizeH="0" baseline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Arial"/>
              <a:ea typeface="+mn-ea"/>
              <a:cs typeface="Arial"/>
            </a:rPr>
            <a:t>Cobertura en Latinoamérica</a:t>
          </a:r>
        </a:p>
      </xdr:txBody>
    </xdr:sp>
    <xdr:clientData/>
  </xdr:twoCellAnchor>
  <xdr:twoCellAnchor editAs="absolute">
    <xdr:from>
      <xdr:col>1</xdr:col>
      <xdr:colOff>560744</xdr:colOff>
      <xdr:row>26</xdr:row>
      <xdr:rowOff>217804</xdr:rowOff>
    </xdr:from>
    <xdr:to>
      <xdr:col>2</xdr:col>
      <xdr:colOff>641844</xdr:colOff>
      <xdr:row>32</xdr:row>
      <xdr:rowOff>210004</xdr:rowOff>
    </xdr:to>
    <xdr:sp macro="" textlink="">
      <xdr:nvSpPr>
        <xdr:cNvPr id="3096" name="Oval 2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000-0000180C0000}"/>
            </a:ext>
          </a:extLst>
        </xdr:cNvPr>
        <xdr:cNvSpPr>
          <a:spLocks noChangeArrowheads="1"/>
        </xdr:cNvSpPr>
      </xdr:nvSpPr>
      <xdr:spPr bwMode="auto">
        <a:xfrm>
          <a:off x="1538644" y="6224904"/>
          <a:ext cx="1440000" cy="1440000"/>
        </a:xfrm>
        <a:prstGeom prst="ellipse">
          <a:avLst/>
        </a:prstGeom>
        <a:solidFill>
          <a:srgbClr val="0D1846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Bupa</a:t>
          </a:r>
          <a:b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</a:br>
          <a: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Complete</a:t>
          </a:r>
          <a:b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</a:br>
          <a: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Care</a:t>
          </a:r>
        </a:p>
        <a:p>
          <a:pPr marL="0" indent="0" algn="ctr" rtl="0">
            <a:defRPr sz="1000"/>
          </a:pPr>
          <a:endParaRPr lang="es-ES" sz="1000" b="1" i="0" u="none" strike="noStrike" baseline="0">
            <a:solidFill>
              <a:srgbClr val="FFFFFF"/>
            </a:solidFill>
            <a:latin typeface="Arial"/>
            <a:ea typeface="+mn-ea"/>
            <a:cs typeface="Arial"/>
          </a:endParaRPr>
        </a:p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Cobertura Mundial</a:t>
          </a:r>
        </a:p>
      </xdr:txBody>
    </xdr:sp>
    <xdr:clientData/>
  </xdr:twoCellAnchor>
  <xdr:twoCellAnchor editAs="absolute">
    <xdr:from>
      <xdr:col>7</xdr:col>
      <xdr:colOff>344844</xdr:colOff>
      <xdr:row>26</xdr:row>
      <xdr:rowOff>227329</xdr:rowOff>
    </xdr:from>
    <xdr:to>
      <xdr:col>8</xdr:col>
      <xdr:colOff>425944</xdr:colOff>
      <xdr:row>32</xdr:row>
      <xdr:rowOff>219529</xdr:rowOff>
    </xdr:to>
    <xdr:sp macro="" textlink="">
      <xdr:nvSpPr>
        <xdr:cNvPr id="3097" name="Oval 2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000-0000190C0000}"/>
            </a:ext>
          </a:extLst>
        </xdr:cNvPr>
        <xdr:cNvSpPr>
          <a:spLocks noChangeArrowheads="1"/>
        </xdr:cNvSpPr>
      </xdr:nvSpPr>
      <xdr:spPr bwMode="auto">
        <a:xfrm>
          <a:off x="10428644" y="6234429"/>
          <a:ext cx="1440000" cy="1440000"/>
        </a:xfrm>
        <a:prstGeom prst="ellipse">
          <a:avLst/>
        </a:prstGeom>
        <a:solidFill>
          <a:srgbClr val="491D8B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Bupa</a:t>
          </a:r>
          <a:b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</a:br>
          <a: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Complete</a:t>
          </a:r>
          <a:b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</a:br>
          <a: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Care</a:t>
          </a:r>
        </a:p>
        <a:p>
          <a:pPr marL="0" indent="0" algn="ctr" rtl="0">
            <a:defRPr sz="1000"/>
          </a:pPr>
          <a:endParaRPr lang="es-ES" sz="1000" b="1" i="0" u="none" strike="noStrike" baseline="0">
            <a:solidFill>
              <a:srgbClr val="FFFFFF"/>
            </a:solidFill>
            <a:latin typeface="Arial"/>
            <a:ea typeface="+mn-ea"/>
            <a:cs typeface="Arial"/>
          </a:endParaRPr>
        </a:p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Cobertura en Latinoamérica</a:t>
          </a:r>
        </a:p>
      </xdr:txBody>
    </xdr:sp>
    <xdr:clientData/>
  </xdr:twoCellAnchor>
  <xdr:twoCellAnchor editAs="absolute">
    <xdr:from>
      <xdr:col>2</xdr:col>
      <xdr:colOff>703500</xdr:colOff>
      <xdr:row>26</xdr:row>
      <xdr:rowOff>230505</xdr:rowOff>
    </xdr:from>
    <xdr:to>
      <xdr:col>3</xdr:col>
      <xdr:colOff>784600</xdr:colOff>
      <xdr:row>32</xdr:row>
      <xdr:rowOff>222705</xdr:rowOff>
    </xdr:to>
    <xdr:sp macro="" textlink="">
      <xdr:nvSpPr>
        <xdr:cNvPr id="3098" name="Oval 2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1A0C0000}"/>
            </a:ext>
          </a:extLst>
        </xdr:cNvPr>
        <xdr:cNvSpPr>
          <a:spLocks noChangeArrowheads="1"/>
        </xdr:cNvSpPr>
      </xdr:nvSpPr>
      <xdr:spPr bwMode="auto">
        <a:xfrm>
          <a:off x="3040300" y="6237605"/>
          <a:ext cx="1440000" cy="1440000"/>
        </a:xfrm>
        <a:prstGeom prst="ellipse">
          <a:avLst/>
        </a:prstGeom>
        <a:solidFill>
          <a:srgbClr val="F1EFEB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rgbClr val="002060"/>
              </a:solidFill>
              <a:latin typeface="Arial"/>
              <a:ea typeface="+mn-ea"/>
              <a:cs typeface="Arial"/>
            </a:rPr>
            <a:t>Bupa Advantage Care</a:t>
          </a:r>
        </a:p>
        <a:p>
          <a:pPr marL="0" indent="0" algn="ctr" rtl="0">
            <a:defRPr sz="1000"/>
          </a:pPr>
          <a:endParaRPr lang="es-ES" sz="1000" b="1" i="0" u="none" strike="noStrike" baseline="0">
            <a:solidFill>
              <a:srgbClr val="002060"/>
            </a:solidFill>
            <a:latin typeface="Arial"/>
            <a:ea typeface="+mn-ea"/>
            <a:cs typeface="Arial"/>
          </a:endParaRPr>
        </a:p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rgbClr val="002060"/>
              </a:solidFill>
              <a:latin typeface="Arial"/>
              <a:ea typeface="+mn-ea"/>
              <a:cs typeface="Arial"/>
            </a:rPr>
            <a:t>Cobertura Mundial</a:t>
          </a:r>
        </a:p>
      </xdr:txBody>
    </xdr:sp>
    <xdr:clientData/>
  </xdr:twoCellAnchor>
  <xdr:twoCellAnchor editAs="absolute">
    <xdr:from>
      <xdr:col>8</xdr:col>
      <xdr:colOff>457966</xdr:colOff>
      <xdr:row>26</xdr:row>
      <xdr:rowOff>201929</xdr:rowOff>
    </xdr:from>
    <xdr:to>
      <xdr:col>9</xdr:col>
      <xdr:colOff>539066</xdr:colOff>
      <xdr:row>32</xdr:row>
      <xdr:rowOff>194129</xdr:rowOff>
    </xdr:to>
    <xdr:sp macro="" textlink="">
      <xdr:nvSpPr>
        <xdr:cNvPr id="3099" name="Oval 2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000-00001B0C0000}"/>
            </a:ext>
          </a:extLst>
        </xdr:cNvPr>
        <xdr:cNvSpPr>
          <a:spLocks noChangeArrowheads="1"/>
        </xdr:cNvSpPr>
      </xdr:nvSpPr>
      <xdr:spPr bwMode="auto">
        <a:xfrm>
          <a:off x="11900666" y="6209029"/>
          <a:ext cx="1440000" cy="1440000"/>
        </a:xfrm>
        <a:prstGeom prst="ellipse">
          <a:avLst/>
        </a:prstGeom>
        <a:solidFill>
          <a:srgbClr val="0652AE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Bupa Advantage Care</a:t>
          </a:r>
        </a:p>
        <a:p>
          <a:pPr marL="0" indent="0" algn="ctr" rtl="0">
            <a:defRPr sz="1000"/>
          </a:pPr>
          <a:endParaRPr lang="es-ES" sz="1000" b="1" i="0" u="none" strike="noStrike" baseline="0">
            <a:solidFill>
              <a:srgbClr val="FFFFFF"/>
            </a:solidFill>
            <a:latin typeface="Arial"/>
            <a:ea typeface="+mn-ea"/>
            <a:cs typeface="Arial"/>
          </a:endParaRPr>
        </a:p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Cobertura en Latinoamérica</a:t>
          </a:r>
        </a:p>
      </xdr:txBody>
    </xdr:sp>
    <xdr:clientData/>
  </xdr:twoCellAnchor>
  <xdr:twoCellAnchor editAs="absolute">
    <xdr:from>
      <xdr:col>3</xdr:col>
      <xdr:colOff>822563</xdr:colOff>
      <xdr:row>26</xdr:row>
      <xdr:rowOff>230504</xdr:rowOff>
    </xdr:from>
    <xdr:to>
      <xdr:col>4</xdr:col>
      <xdr:colOff>903663</xdr:colOff>
      <xdr:row>32</xdr:row>
      <xdr:rowOff>222704</xdr:rowOff>
    </xdr:to>
    <xdr:sp macro="" textlink="">
      <xdr:nvSpPr>
        <xdr:cNvPr id="3100" name="Oval 2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000-00001C0C0000}"/>
            </a:ext>
          </a:extLst>
        </xdr:cNvPr>
        <xdr:cNvSpPr>
          <a:spLocks noChangeArrowheads="1"/>
        </xdr:cNvSpPr>
      </xdr:nvSpPr>
      <xdr:spPr bwMode="auto">
        <a:xfrm>
          <a:off x="4518263" y="6237604"/>
          <a:ext cx="1440000" cy="1440000"/>
        </a:xfrm>
        <a:prstGeom prst="ellipse">
          <a:avLst/>
        </a:prstGeom>
        <a:solidFill>
          <a:srgbClr val="740937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Bupa</a:t>
          </a:r>
        </a:p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Secure</a:t>
          </a:r>
        </a:p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Care</a:t>
          </a:r>
        </a:p>
      </xdr:txBody>
    </xdr:sp>
    <xdr:clientData/>
  </xdr:twoCellAnchor>
  <xdr:twoCellAnchor editAs="absolute">
    <xdr:from>
      <xdr:col>4</xdr:col>
      <xdr:colOff>952500</xdr:colOff>
      <xdr:row>26</xdr:row>
      <xdr:rowOff>230504</xdr:rowOff>
    </xdr:from>
    <xdr:to>
      <xdr:col>5</xdr:col>
      <xdr:colOff>1033600</xdr:colOff>
      <xdr:row>32</xdr:row>
      <xdr:rowOff>222704</xdr:rowOff>
    </xdr:to>
    <xdr:sp macro="" textlink="">
      <xdr:nvSpPr>
        <xdr:cNvPr id="3101" name="Oval 2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000-00001D0C0000}"/>
            </a:ext>
          </a:extLst>
        </xdr:cNvPr>
        <xdr:cNvSpPr>
          <a:spLocks noChangeArrowheads="1"/>
        </xdr:cNvSpPr>
      </xdr:nvSpPr>
      <xdr:spPr bwMode="auto">
        <a:xfrm>
          <a:off x="6007100" y="6237604"/>
          <a:ext cx="1440000" cy="1440000"/>
        </a:xfrm>
        <a:prstGeom prst="ellipse">
          <a:avLst/>
        </a:prstGeom>
        <a:solidFill>
          <a:srgbClr val="8A2900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t>Bupa</a:t>
          </a:r>
        </a:p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t>Essential</a:t>
          </a:r>
        </a:p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t>Care</a:t>
          </a:r>
        </a:p>
      </xdr:txBody>
    </xdr:sp>
    <xdr:clientData/>
  </xdr:twoCellAnchor>
  <xdr:twoCellAnchor editAs="absolute">
    <xdr:from>
      <xdr:col>5</xdr:col>
      <xdr:colOff>1094740</xdr:colOff>
      <xdr:row>26</xdr:row>
      <xdr:rowOff>227329</xdr:rowOff>
    </xdr:from>
    <xdr:to>
      <xdr:col>6</xdr:col>
      <xdr:colOff>1175840</xdr:colOff>
      <xdr:row>32</xdr:row>
      <xdr:rowOff>219529</xdr:rowOff>
    </xdr:to>
    <xdr:sp macro="" textlink="">
      <xdr:nvSpPr>
        <xdr:cNvPr id="3102" name="Oval 3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000-00001E0C0000}"/>
            </a:ext>
          </a:extLst>
        </xdr:cNvPr>
        <xdr:cNvSpPr>
          <a:spLocks noChangeArrowheads="1"/>
        </xdr:cNvSpPr>
      </xdr:nvSpPr>
      <xdr:spPr bwMode="auto">
        <a:xfrm>
          <a:off x="7508240" y="6234429"/>
          <a:ext cx="1440000" cy="1440000"/>
        </a:xfrm>
        <a:prstGeom prst="ellipse">
          <a:avLst/>
        </a:prstGeom>
        <a:solidFill>
          <a:srgbClr val="066027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t>Bupa</a:t>
          </a:r>
        </a:p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t>Critical</a:t>
          </a:r>
        </a:p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t>Care</a:t>
          </a:r>
        </a:p>
      </xdr:txBody>
    </xdr:sp>
    <xdr:clientData/>
  </xdr:twoCellAnchor>
  <xdr:twoCellAnchor>
    <xdr:from>
      <xdr:col>7</xdr:col>
      <xdr:colOff>391795</xdr:colOff>
      <xdr:row>37</xdr:row>
      <xdr:rowOff>10795</xdr:rowOff>
    </xdr:from>
    <xdr:to>
      <xdr:col>11</xdr:col>
      <xdr:colOff>12066</xdr:colOff>
      <xdr:row>39</xdr:row>
      <xdr:rowOff>163195</xdr:rowOff>
    </xdr:to>
    <xdr:sp macro="" textlink="">
      <xdr:nvSpPr>
        <xdr:cNvPr id="3106" name="Text Box 3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000-0000220C0000}"/>
            </a:ext>
          </a:extLst>
        </xdr:cNvPr>
        <xdr:cNvSpPr txBox="1">
          <a:spLocks noChangeArrowheads="1"/>
        </xdr:cNvSpPr>
      </xdr:nvSpPr>
      <xdr:spPr bwMode="auto">
        <a:xfrm>
          <a:off x="9523095" y="8189595"/>
          <a:ext cx="3989071" cy="635000"/>
        </a:xfrm>
        <a:prstGeom prst="rect">
          <a:avLst/>
        </a:prstGeom>
        <a:solidFill>
          <a:srgbClr val="0070C0"/>
        </a:solidFill>
        <a:ln w="38100">
          <a:noFill/>
          <a:miter lim="800000"/>
          <a:headEnd/>
          <a:tailEnd/>
        </a:ln>
        <a:effectLst/>
      </xdr:spPr>
      <xdr:txBody>
        <a:bodyPr vertOverflow="clip" wrap="square" lIns="45720" tIns="32004" rIns="45720" bIns="32004" anchor="ctr" upright="1"/>
        <a:lstStyle/>
        <a:p>
          <a:pPr algn="ctr" rtl="0">
            <a:defRPr sz="1000"/>
          </a:pPr>
          <a:r>
            <a:rPr lang="es-ES" sz="16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VER RESUMEN DE TARIFAS ANUALES</a:t>
          </a:r>
        </a:p>
      </xdr:txBody>
    </xdr:sp>
    <xdr:clientData fPrintsWithSheet="0"/>
  </xdr:twoCellAnchor>
  <xdr:twoCellAnchor editAs="oneCell">
    <xdr:from>
      <xdr:col>0</xdr:col>
      <xdr:colOff>76200</xdr:colOff>
      <xdr:row>0</xdr:row>
      <xdr:rowOff>76200</xdr:rowOff>
    </xdr:from>
    <xdr:to>
      <xdr:col>1</xdr:col>
      <xdr:colOff>596900</xdr:colOff>
      <xdr:row>6</xdr:row>
      <xdr:rowOff>201907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76200"/>
          <a:ext cx="1498600" cy="1497307"/>
        </a:xfrm>
        <a:prstGeom prst="rect">
          <a:avLst/>
        </a:prstGeom>
      </xdr:spPr>
    </xdr:pic>
    <xdr:clientData/>
  </xdr:twoCellAnchor>
  <xdr:twoCellAnchor>
    <xdr:from>
      <xdr:col>1</xdr:col>
      <xdr:colOff>1282700</xdr:colOff>
      <xdr:row>1</xdr:row>
      <xdr:rowOff>63500</xdr:rowOff>
    </xdr:from>
    <xdr:to>
      <xdr:col>10</xdr:col>
      <xdr:colOff>12700</xdr:colOff>
      <xdr:row>6</xdr:row>
      <xdr:rowOff>38100</xdr:rowOff>
    </xdr:to>
    <xdr:sp macro="" textlink="">
      <xdr:nvSpPr>
        <xdr:cNvPr id="17" name="Text Box 12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 txBox="1">
          <a:spLocks noChangeArrowheads="1"/>
        </xdr:cNvSpPr>
      </xdr:nvSpPr>
      <xdr:spPr bwMode="auto">
        <a:xfrm>
          <a:off x="2260600" y="228600"/>
          <a:ext cx="1096010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70213</xdr:colOff>
      <xdr:row>8</xdr:row>
      <xdr:rowOff>152400</xdr:rowOff>
    </xdr:from>
    <xdr:to>
      <xdr:col>1</xdr:col>
      <xdr:colOff>599774</xdr:colOff>
      <xdr:row>10</xdr:row>
      <xdr:rowOff>84909</xdr:rowOff>
    </xdr:to>
    <xdr:sp macro="" textlink="">
      <xdr:nvSpPr>
        <xdr:cNvPr id="11272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900-0000082C0000}"/>
            </a:ext>
          </a:extLst>
        </xdr:cNvPr>
        <xdr:cNvSpPr txBox="1">
          <a:spLocks noChangeArrowheads="1"/>
        </xdr:cNvSpPr>
      </xdr:nvSpPr>
      <xdr:spPr bwMode="auto">
        <a:xfrm>
          <a:off x="70213" y="1499507"/>
          <a:ext cx="2869990" cy="395152"/>
        </a:xfrm>
        <a:prstGeom prst="rect">
          <a:avLst/>
        </a:prstGeom>
        <a:solidFill>
          <a:srgbClr val="0070C0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0</xdr:col>
      <xdr:colOff>0</xdr:colOff>
      <xdr:row>12</xdr:row>
      <xdr:rowOff>203200</xdr:rowOff>
    </xdr:from>
    <xdr:to>
      <xdr:col>3</xdr:col>
      <xdr:colOff>1671992</xdr:colOff>
      <xdr:row>71</xdr:row>
      <xdr:rowOff>54490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xmlns="" id="{00000000-0008-0000-0900-00000F000000}"/>
            </a:ext>
          </a:extLst>
        </xdr:cNvPr>
        <xdr:cNvGrpSpPr/>
      </xdr:nvGrpSpPr>
      <xdr:grpSpPr>
        <a:xfrm>
          <a:off x="0" y="2552700"/>
          <a:ext cx="7018692" cy="13249790"/>
          <a:chOff x="0" y="38100"/>
          <a:chExt cx="7756590" cy="14143023"/>
        </a:xfrm>
      </xdr:grpSpPr>
      <xdr:pic>
        <xdr:nvPicPr>
          <xdr:cNvPr id="16" name="Picture 15">
            <a:extLst>
              <a:ext uri="{FF2B5EF4-FFF2-40B4-BE49-F238E27FC236}">
                <a16:creationId xmlns:a16="http://schemas.microsoft.com/office/drawing/2014/main" xmlns="" id="{00000000-0008-0000-09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38100"/>
            <a:ext cx="7756590" cy="10165018"/>
          </a:xfrm>
          <a:prstGeom prst="rect">
            <a:avLst/>
          </a:prstGeom>
        </xdr:spPr>
      </xdr:pic>
      <xdr:pic>
        <xdr:nvPicPr>
          <xdr:cNvPr id="17" name="Picture 16">
            <a:extLst>
              <a:ext uri="{FF2B5EF4-FFF2-40B4-BE49-F238E27FC236}">
                <a16:creationId xmlns:a16="http://schemas.microsoft.com/office/drawing/2014/main" xmlns="" id="{00000000-0008-0000-09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0" y="10172699"/>
            <a:ext cx="7756590" cy="1653759"/>
          </a:xfrm>
          <a:prstGeom prst="rect">
            <a:avLst/>
          </a:prstGeom>
        </xdr:spPr>
      </xdr:pic>
      <xdr:pic>
        <xdr:nvPicPr>
          <xdr:cNvPr id="18" name="Picture 17">
            <a:extLst>
              <a:ext uri="{FF2B5EF4-FFF2-40B4-BE49-F238E27FC236}">
                <a16:creationId xmlns:a16="http://schemas.microsoft.com/office/drawing/2014/main" xmlns="" id="{00000000-0008-0000-0900-00001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11505682"/>
            <a:ext cx="7756590" cy="2675441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66675</xdr:colOff>
      <xdr:row>0</xdr:row>
      <xdr:rowOff>66675</xdr:rowOff>
    </xdr:from>
    <xdr:to>
      <xdr:col>0</xdr:col>
      <xdr:colOff>1429926</xdr:colOff>
      <xdr:row>8</xdr:row>
      <xdr:rowOff>107950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xmlns="" id="{00000000-0008-0000-0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6675"/>
          <a:ext cx="1363251" cy="1362075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0</xdr:row>
      <xdr:rowOff>123825</xdr:rowOff>
    </xdr:from>
    <xdr:to>
      <xdr:col>13</xdr:col>
      <xdr:colOff>257175</xdr:colOff>
      <xdr:row>8</xdr:row>
      <xdr:rowOff>85725</xdr:rowOff>
    </xdr:to>
    <xdr:sp macro="" textlink="">
      <xdr:nvSpPr>
        <xdr:cNvPr id="20" name="Text Box 12">
          <a:extLst>
            <a:ext uri="{FF2B5EF4-FFF2-40B4-BE49-F238E27FC236}">
              <a16:creationId xmlns:a16="http://schemas.microsoft.com/office/drawing/2014/main" xmlns="" id="{00000000-0008-0000-0900-000014000000}"/>
            </a:ext>
          </a:extLst>
        </xdr:cNvPr>
        <xdr:cNvSpPr txBox="1">
          <a:spLocks noChangeArrowheads="1"/>
        </xdr:cNvSpPr>
      </xdr:nvSpPr>
      <xdr:spPr bwMode="auto">
        <a:xfrm>
          <a:off x="4727575" y="123825"/>
          <a:ext cx="10960100" cy="12954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82459</xdr:colOff>
      <xdr:row>9</xdr:row>
      <xdr:rowOff>9527</xdr:rowOff>
    </xdr:from>
    <xdr:to>
      <xdr:col>1</xdr:col>
      <xdr:colOff>726374</xdr:colOff>
      <xdr:row>11</xdr:row>
      <xdr:rowOff>96613</xdr:rowOff>
    </xdr:to>
    <xdr:sp macro="" textlink="">
      <xdr:nvSpPr>
        <xdr:cNvPr id="12296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A00-000008300000}"/>
            </a:ext>
          </a:extLst>
        </xdr:cNvPr>
        <xdr:cNvSpPr txBox="1">
          <a:spLocks noChangeArrowheads="1"/>
        </xdr:cNvSpPr>
      </xdr:nvSpPr>
      <xdr:spPr bwMode="auto">
        <a:xfrm>
          <a:off x="82459" y="1504952"/>
          <a:ext cx="2863240" cy="410936"/>
        </a:xfrm>
        <a:prstGeom prst="rect">
          <a:avLst/>
        </a:prstGeom>
        <a:solidFill>
          <a:srgbClr val="0070C0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5</xdr:col>
      <xdr:colOff>365088</xdr:colOff>
      <xdr:row>0</xdr:row>
      <xdr:rowOff>85726</xdr:rowOff>
    </xdr:from>
    <xdr:to>
      <xdr:col>7</xdr:col>
      <xdr:colOff>1078301</xdr:colOff>
      <xdr:row>8</xdr:row>
      <xdr:rowOff>85726</xdr:rowOff>
    </xdr:to>
    <xdr:sp macro="" textlink="">
      <xdr:nvSpPr>
        <xdr:cNvPr id="12297" name="Text Box 9">
          <a:extLst>
            <a:ext uri="{FF2B5EF4-FFF2-40B4-BE49-F238E27FC236}">
              <a16:creationId xmlns:a16="http://schemas.microsoft.com/office/drawing/2014/main" xmlns="" id="{00000000-0008-0000-0A00-000009300000}"/>
            </a:ext>
          </a:extLst>
        </xdr:cNvPr>
        <xdr:cNvSpPr txBox="1">
          <a:spLocks noChangeArrowheads="1"/>
        </xdr:cNvSpPr>
      </xdr:nvSpPr>
      <xdr:spPr bwMode="auto">
        <a:xfrm>
          <a:off x="7565988" y="85726"/>
          <a:ext cx="2942063" cy="13335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11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Ecuador S.A. Cia de Seguros y Reaseguros</a:t>
          </a:r>
          <a:endParaRPr lang="es-ES" sz="1100" b="0" i="0" baseline="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1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República de El Salvador N34-229 y Moscú</a:t>
          </a:r>
          <a:endParaRPr lang="es-ES" sz="110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1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Ed. San Salvador, Piso 4</a:t>
          </a:r>
          <a:endParaRPr lang="es-ES" sz="110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1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Tel : (593-2)3965600    </a:t>
          </a:r>
          <a:endParaRPr lang="es-ES" sz="110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1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Fax: (593-2)3965650</a:t>
          </a:r>
          <a:endParaRPr lang="es-ES" sz="110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/>
          <a:r>
            <a:rPr lang="es-ES" sz="11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Quito - Ecuador</a:t>
          </a:r>
          <a:endParaRPr lang="es-ES" sz="1000" b="0" i="0" u="none" strike="noStrike" baseline="0">
            <a:solidFill>
              <a:schemeClr val="bg1"/>
            </a:solidFill>
            <a:latin typeface="MS Reference Sans Serif"/>
          </a:endParaRPr>
        </a:p>
      </xdr:txBody>
    </xdr:sp>
    <xdr:clientData/>
  </xdr:twoCellAnchor>
  <xdr:twoCellAnchor editAs="oneCell">
    <xdr:from>
      <xdr:col>0</xdr:col>
      <xdr:colOff>85725</xdr:colOff>
      <xdr:row>0</xdr:row>
      <xdr:rowOff>57150</xdr:rowOff>
    </xdr:from>
    <xdr:to>
      <xdr:col>0</xdr:col>
      <xdr:colOff>1448976</xdr:colOff>
      <xdr:row>8</xdr:row>
      <xdr:rowOff>95250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7150"/>
          <a:ext cx="1363251" cy="1362075"/>
        </a:xfrm>
        <a:prstGeom prst="rect">
          <a:avLst/>
        </a:prstGeom>
      </xdr:spPr>
    </xdr:pic>
    <xdr:clientData/>
  </xdr:twoCellAnchor>
  <xdr:twoCellAnchor>
    <xdr:from>
      <xdr:col>1</xdr:col>
      <xdr:colOff>1343025</xdr:colOff>
      <xdr:row>1</xdr:row>
      <xdr:rowOff>123825</xdr:rowOff>
    </xdr:from>
    <xdr:to>
      <xdr:col>8</xdr:col>
      <xdr:colOff>38100</xdr:colOff>
      <xdr:row>9</xdr:row>
      <xdr:rowOff>85725</xdr:rowOff>
    </xdr:to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xmlns="" id="{00000000-0008-0000-0A00-00000F000000}"/>
            </a:ext>
          </a:extLst>
        </xdr:cNvPr>
        <xdr:cNvSpPr txBox="1">
          <a:spLocks noChangeArrowheads="1"/>
        </xdr:cNvSpPr>
      </xdr:nvSpPr>
      <xdr:spPr bwMode="auto">
        <a:xfrm>
          <a:off x="3562350" y="285750"/>
          <a:ext cx="7010400" cy="12954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8</xdr:row>
      <xdr:rowOff>138793</xdr:rowOff>
    </xdr:from>
    <xdr:to>
      <xdr:col>1</xdr:col>
      <xdr:colOff>613380</xdr:colOff>
      <xdr:row>10</xdr:row>
      <xdr:rowOff>71302</xdr:rowOff>
    </xdr:to>
    <xdr:sp macro="" textlink="">
      <xdr:nvSpPr>
        <xdr:cNvPr id="1064" name="Text Box 4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28040000}"/>
            </a:ext>
          </a:extLst>
        </xdr:cNvPr>
        <xdr:cNvSpPr txBox="1">
          <a:spLocks noChangeArrowheads="1"/>
        </xdr:cNvSpPr>
      </xdr:nvSpPr>
      <xdr:spPr bwMode="auto">
        <a:xfrm>
          <a:off x="83820" y="1485900"/>
          <a:ext cx="2774739" cy="395152"/>
        </a:xfrm>
        <a:prstGeom prst="rect">
          <a:avLst/>
        </a:prstGeom>
        <a:solidFill>
          <a:srgbClr val="0070C0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800100</xdr:colOff>
          <xdr:row>21</xdr:row>
          <xdr:rowOff>66675</xdr:rowOff>
        </xdr:from>
        <xdr:to>
          <xdr:col>9</xdr:col>
          <xdr:colOff>1057275</xdr:colOff>
          <xdr:row>22</xdr:row>
          <xdr:rowOff>28575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xmlns="" id="{00000000-0008-0000-01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0</xdr:colOff>
      <xdr:row>12</xdr:row>
      <xdr:rowOff>57725</xdr:rowOff>
    </xdr:from>
    <xdr:to>
      <xdr:col>5</xdr:col>
      <xdr:colOff>39832</xdr:colOff>
      <xdr:row>142</xdr:row>
      <xdr:rowOff>98758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463028"/>
          <a:ext cx="7331364" cy="24937747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47625</xdr:rowOff>
    </xdr:from>
    <xdr:to>
      <xdr:col>0</xdr:col>
      <xdr:colOff>1420401</xdr:colOff>
      <xdr:row>8</xdr:row>
      <xdr:rowOff>85725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7625"/>
          <a:ext cx="1363251" cy="1362075"/>
        </a:xfrm>
        <a:prstGeom prst="rect">
          <a:avLst/>
        </a:prstGeom>
      </xdr:spPr>
    </xdr:pic>
    <xdr:clientData/>
  </xdr:twoCellAnchor>
  <xdr:twoCellAnchor>
    <xdr:from>
      <xdr:col>3</xdr:col>
      <xdr:colOff>127000</xdr:colOff>
      <xdr:row>0</xdr:row>
      <xdr:rowOff>104775</xdr:rowOff>
    </xdr:from>
    <xdr:to>
      <xdr:col>13</xdr:col>
      <xdr:colOff>19050</xdr:colOff>
      <xdr:row>8</xdr:row>
      <xdr:rowOff>76200</xdr:rowOff>
    </xdr:to>
    <xdr:sp macro="" textlink="">
      <xdr:nvSpPr>
        <xdr:cNvPr id="17" name="Text Box 12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SpPr txBox="1">
          <a:spLocks noChangeArrowheads="1"/>
        </xdr:cNvSpPr>
      </xdr:nvSpPr>
      <xdr:spPr bwMode="auto">
        <a:xfrm>
          <a:off x="4718050" y="104775"/>
          <a:ext cx="10960100" cy="12954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70213</xdr:colOff>
      <xdr:row>8</xdr:row>
      <xdr:rowOff>111579</xdr:rowOff>
    </xdr:from>
    <xdr:to>
      <xdr:col>1</xdr:col>
      <xdr:colOff>599773</xdr:colOff>
      <xdr:row>10</xdr:row>
      <xdr:rowOff>88900</xdr:rowOff>
    </xdr:to>
    <xdr:sp macro="" textlink="">
      <xdr:nvSpPr>
        <xdr:cNvPr id="4104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200-000008100000}"/>
            </a:ext>
          </a:extLst>
        </xdr:cNvPr>
        <xdr:cNvSpPr txBox="1">
          <a:spLocks noChangeArrowheads="1"/>
        </xdr:cNvSpPr>
      </xdr:nvSpPr>
      <xdr:spPr bwMode="auto">
        <a:xfrm>
          <a:off x="70213" y="1483179"/>
          <a:ext cx="2777460" cy="434521"/>
        </a:xfrm>
        <a:prstGeom prst="rect">
          <a:avLst/>
        </a:prstGeom>
        <a:solidFill>
          <a:srgbClr val="0070C0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790575</xdr:colOff>
          <xdr:row>22</xdr:row>
          <xdr:rowOff>66675</xdr:rowOff>
        </xdr:from>
        <xdr:to>
          <xdr:col>9</xdr:col>
          <xdr:colOff>1057275</xdr:colOff>
          <xdr:row>23</xdr:row>
          <xdr:rowOff>38100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xmlns="" id="{00000000-0008-0000-02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0</xdr:colOff>
      <xdr:row>13</xdr:row>
      <xdr:rowOff>0</xdr:rowOff>
    </xdr:from>
    <xdr:to>
      <xdr:col>5</xdr:col>
      <xdr:colOff>51015</xdr:colOff>
      <xdr:row>145</xdr:row>
      <xdr:rowOff>69375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374900"/>
          <a:ext cx="6401015" cy="253042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38100</xdr:rowOff>
    </xdr:from>
    <xdr:to>
      <xdr:col>0</xdr:col>
      <xdr:colOff>1420401</xdr:colOff>
      <xdr:row>8</xdr:row>
      <xdr:rowOff>47625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8100"/>
          <a:ext cx="1363251" cy="1362075"/>
        </a:xfrm>
        <a:prstGeom prst="rect">
          <a:avLst/>
        </a:prstGeom>
      </xdr:spPr>
    </xdr:pic>
    <xdr:clientData/>
  </xdr:twoCellAnchor>
  <xdr:twoCellAnchor>
    <xdr:from>
      <xdr:col>3</xdr:col>
      <xdr:colOff>127000</xdr:colOff>
      <xdr:row>0</xdr:row>
      <xdr:rowOff>95250</xdr:rowOff>
    </xdr:from>
    <xdr:to>
      <xdr:col>13</xdr:col>
      <xdr:colOff>180975</xdr:colOff>
      <xdr:row>8</xdr:row>
      <xdr:rowOff>38100</xdr:rowOff>
    </xdr:to>
    <xdr:sp macro="" textlink="">
      <xdr:nvSpPr>
        <xdr:cNvPr id="18" name="Text Box 12"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SpPr txBox="1">
          <a:spLocks noChangeArrowheads="1"/>
        </xdr:cNvSpPr>
      </xdr:nvSpPr>
      <xdr:spPr bwMode="auto">
        <a:xfrm>
          <a:off x="4718050" y="95250"/>
          <a:ext cx="10960100" cy="12954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56605</xdr:colOff>
      <xdr:row>8</xdr:row>
      <xdr:rowOff>125185</xdr:rowOff>
    </xdr:from>
    <xdr:to>
      <xdr:col>1</xdr:col>
      <xdr:colOff>586165</xdr:colOff>
      <xdr:row>10</xdr:row>
      <xdr:rowOff>57694</xdr:rowOff>
    </xdr:to>
    <xdr:sp macro="" textlink="">
      <xdr:nvSpPr>
        <xdr:cNvPr id="5128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8140000}"/>
            </a:ext>
          </a:extLst>
        </xdr:cNvPr>
        <xdr:cNvSpPr txBox="1">
          <a:spLocks noChangeArrowheads="1"/>
        </xdr:cNvSpPr>
      </xdr:nvSpPr>
      <xdr:spPr bwMode="auto">
        <a:xfrm>
          <a:off x="56605" y="1567542"/>
          <a:ext cx="2774739" cy="395152"/>
        </a:xfrm>
        <a:prstGeom prst="rect">
          <a:avLst/>
        </a:prstGeom>
        <a:solidFill>
          <a:srgbClr val="0070C0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828675</xdr:colOff>
          <xdr:row>21</xdr:row>
          <xdr:rowOff>66675</xdr:rowOff>
        </xdr:from>
        <xdr:to>
          <xdr:col>9</xdr:col>
          <xdr:colOff>1104900</xdr:colOff>
          <xdr:row>22</xdr:row>
          <xdr:rowOff>38100</xdr:rowOff>
        </xdr:to>
        <xdr:sp macro="" textlink="">
          <xdr:nvSpPr>
            <xdr:cNvPr id="5130" name="Check Box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xmlns="" id="{00000000-0008-0000-03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0</xdr:colOff>
      <xdr:row>11</xdr:row>
      <xdr:rowOff>253999</xdr:rowOff>
    </xdr:from>
    <xdr:to>
      <xdr:col>4</xdr:col>
      <xdr:colOff>84666</xdr:colOff>
      <xdr:row>136</xdr:row>
      <xdr:rowOff>148379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455332"/>
          <a:ext cx="7281333" cy="24363047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47625</xdr:rowOff>
    </xdr:from>
    <xdr:to>
      <xdr:col>0</xdr:col>
      <xdr:colOff>1420401</xdr:colOff>
      <xdr:row>7</xdr:row>
      <xdr:rowOff>155575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7625"/>
          <a:ext cx="1363251" cy="1362075"/>
        </a:xfrm>
        <a:prstGeom prst="rect">
          <a:avLst/>
        </a:prstGeom>
      </xdr:spPr>
    </xdr:pic>
    <xdr:clientData/>
  </xdr:twoCellAnchor>
  <xdr:twoCellAnchor>
    <xdr:from>
      <xdr:col>3</xdr:col>
      <xdr:colOff>127000</xdr:colOff>
      <xdr:row>0</xdr:row>
      <xdr:rowOff>104775</xdr:rowOff>
    </xdr:from>
    <xdr:to>
      <xdr:col>13</xdr:col>
      <xdr:colOff>152400</xdr:colOff>
      <xdr:row>7</xdr:row>
      <xdr:rowOff>133350</xdr:rowOff>
    </xdr:to>
    <xdr:sp macro="" textlink="">
      <xdr:nvSpPr>
        <xdr:cNvPr id="17" name="Text Box 12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SpPr txBox="1">
          <a:spLocks noChangeArrowheads="1"/>
        </xdr:cNvSpPr>
      </xdr:nvSpPr>
      <xdr:spPr bwMode="auto">
        <a:xfrm>
          <a:off x="4718050" y="104775"/>
          <a:ext cx="10960100" cy="12954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56606</xdr:colOff>
      <xdr:row>8</xdr:row>
      <xdr:rowOff>84365</xdr:rowOff>
    </xdr:from>
    <xdr:to>
      <xdr:col>1</xdr:col>
      <xdr:colOff>586166</xdr:colOff>
      <xdr:row>10</xdr:row>
      <xdr:rowOff>16874</xdr:rowOff>
    </xdr:to>
    <xdr:sp macro="" textlink="">
      <xdr:nvSpPr>
        <xdr:cNvPr id="6152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8180000}"/>
            </a:ext>
          </a:extLst>
        </xdr:cNvPr>
        <xdr:cNvSpPr txBox="1">
          <a:spLocks noChangeArrowheads="1"/>
        </xdr:cNvSpPr>
      </xdr:nvSpPr>
      <xdr:spPr bwMode="auto">
        <a:xfrm>
          <a:off x="56606" y="1431472"/>
          <a:ext cx="2774739" cy="395152"/>
        </a:xfrm>
        <a:prstGeom prst="rect">
          <a:avLst/>
        </a:prstGeom>
        <a:solidFill>
          <a:srgbClr val="0070C0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838200</xdr:colOff>
          <xdr:row>21</xdr:row>
          <xdr:rowOff>66675</xdr:rowOff>
        </xdr:from>
        <xdr:to>
          <xdr:col>9</xdr:col>
          <xdr:colOff>1114425</xdr:colOff>
          <xdr:row>22</xdr:row>
          <xdr:rowOff>38100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xmlns="" id="{00000000-0008-0000-04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0</xdr:colOff>
      <xdr:row>12</xdr:row>
      <xdr:rowOff>67733</xdr:rowOff>
    </xdr:from>
    <xdr:to>
      <xdr:col>5</xdr:col>
      <xdr:colOff>39502</xdr:colOff>
      <xdr:row>134</xdr:row>
      <xdr:rowOff>63714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438400"/>
          <a:ext cx="7134569" cy="2387198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47625</xdr:rowOff>
    </xdr:from>
    <xdr:to>
      <xdr:col>0</xdr:col>
      <xdr:colOff>1410876</xdr:colOff>
      <xdr:row>8</xdr:row>
      <xdr:rowOff>50800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5"/>
          <a:ext cx="1363251" cy="1362075"/>
        </a:xfrm>
        <a:prstGeom prst="rect">
          <a:avLst/>
        </a:prstGeom>
      </xdr:spPr>
    </xdr:pic>
    <xdr:clientData/>
  </xdr:twoCellAnchor>
  <xdr:twoCellAnchor>
    <xdr:from>
      <xdr:col>3</xdr:col>
      <xdr:colOff>117475</xdr:colOff>
      <xdr:row>0</xdr:row>
      <xdr:rowOff>76200</xdr:rowOff>
    </xdr:from>
    <xdr:to>
      <xdr:col>13</xdr:col>
      <xdr:colOff>323850</xdr:colOff>
      <xdr:row>7</xdr:row>
      <xdr:rowOff>152400</xdr:rowOff>
    </xdr:to>
    <xdr:sp macro="" textlink="">
      <xdr:nvSpPr>
        <xdr:cNvPr id="18" name="Text Box 12"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SpPr txBox="1">
          <a:spLocks noChangeArrowheads="1"/>
        </xdr:cNvSpPr>
      </xdr:nvSpPr>
      <xdr:spPr bwMode="auto">
        <a:xfrm>
          <a:off x="4708525" y="76200"/>
          <a:ext cx="10960100" cy="1247775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56605</xdr:colOff>
      <xdr:row>8</xdr:row>
      <xdr:rowOff>111579</xdr:rowOff>
    </xdr:from>
    <xdr:to>
      <xdr:col>1</xdr:col>
      <xdr:colOff>586165</xdr:colOff>
      <xdr:row>10</xdr:row>
      <xdr:rowOff>44088</xdr:rowOff>
    </xdr:to>
    <xdr:sp macro="" textlink="">
      <xdr:nvSpPr>
        <xdr:cNvPr id="7176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081C0000}"/>
            </a:ext>
          </a:extLst>
        </xdr:cNvPr>
        <xdr:cNvSpPr txBox="1">
          <a:spLocks noChangeArrowheads="1"/>
        </xdr:cNvSpPr>
      </xdr:nvSpPr>
      <xdr:spPr bwMode="auto">
        <a:xfrm>
          <a:off x="56605" y="1458686"/>
          <a:ext cx="2774739" cy="395152"/>
        </a:xfrm>
        <a:prstGeom prst="rect">
          <a:avLst/>
        </a:prstGeom>
        <a:solidFill>
          <a:srgbClr val="0070C0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828675</xdr:colOff>
          <xdr:row>21</xdr:row>
          <xdr:rowOff>66675</xdr:rowOff>
        </xdr:from>
        <xdr:to>
          <xdr:col>9</xdr:col>
          <xdr:colOff>1104900</xdr:colOff>
          <xdr:row>22</xdr:row>
          <xdr:rowOff>38100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xmlns="" id="{00000000-0008-0000-05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828675</xdr:colOff>
          <xdr:row>23</xdr:row>
          <xdr:rowOff>104775</xdr:rowOff>
        </xdr:from>
        <xdr:to>
          <xdr:col>9</xdr:col>
          <xdr:colOff>1104900</xdr:colOff>
          <xdr:row>24</xdr:row>
          <xdr:rowOff>66675</xdr:rowOff>
        </xdr:to>
        <xdr:sp macro="" textlink="">
          <xdr:nvSpPr>
            <xdr:cNvPr id="7179" name="Check Box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xmlns="" id="{00000000-0008-0000-05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40000</xdr:colOff>
      <xdr:row>12</xdr:row>
      <xdr:rowOff>60000</xdr:rowOff>
    </xdr:from>
    <xdr:to>
      <xdr:col>3</xdr:col>
      <xdr:colOff>1888018</xdr:colOff>
      <xdr:row>87</xdr:row>
      <xdr:rowOff>8400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000" y="2430000"/>
          <a:ext cx="7355193" cy="155711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38100</xdr:rowOff>
    </xdr:from>
    <xdr:to>
      <xdr:col>0</xdr:col>
      <xdr:colOff>1420401</xdr:colOff>
      <xdr:row>8</xdr:row>
      <xdr:rowOff>79375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8100"/>
          <a:ext cx="1363251" cy="1362075"/>
        </a:xfrm>
        <a:prstGeom prst="rect">
          <a:avLst/>
        </a:prstGeom>
      </xdr:spPr>
    </xdr:pic>
    <xdr:clientData/>
  </xdr:twoCellAnchor>
  <xdr:twoCellAnchor>
    <xdr:from>
      <xdr:col>3</xdr:col>
      <xdr:colOff>127000</xdr:colOff>
      <xdr:row>0</xdr:row>
      <xdr:rowOff>95250</xdr:rowOff>
    </xdr:from>
    <xdr:to>
      <xdr:col>12</xdr:col>
      <xdr:colOff>1076325</xdr:colOff>
      <xdr:row>8</xdr:row>
      <xdr:rowOff>57150</xdr:rowOff>
    </xdr:to>
    <xdr:sp macro="" textlink="">
      <xdr:nvSpPr>
        <xdr:cNvPr id="18" name="Text Box 12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SpPr txBox="1">
          <a:spLocks noChangeArrowheads="1"/>
        </xdr:cNvSpPr>
      </xdr:nvSpPr>
      <xdr:spPr bwMode="auto">
        <a:xfrm>
          <a:off x="4718050" y="95250"/>
          <a:ext cx="10960100" cy="12954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56606</xdr:colOff>
      <xdr:row>8</xdr:row>
      <xdr:rowOff>111579</xdr:rowOff>
    </xdr:from>
    <xdr:to>
      <xdr:col>1</xdr:col>
      <xdr:colOff>586167</xdr:colOff>
      <xdr:row>10</xdr:row>
      <xdr:rowOff>44088</xdr:rowOff>
    </xdr:to>
    <xdr:sp macro="" textlink="">
      <xdr:nvSpPr>
        <xdr:cNvPr id="8200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600-000008200000}"/>
            </a:ext>
          </a:extLst>
        </xdr:cNvPr>
        <xdr:cNvSpPr txBox="1">
          <a:spLocks noChangeArrowheads="1"/>
        </xdr:cNvSpPr>
      </xdr:nvSpPr>
      <xdr:spPr bwMode="auto">
        <a:xfrm>
          <a:off x="56606" y="1458686"/>
          <a:ext cx="2869990" cy="395152"/>
        </a:xfrm>
        <a:prstGeom prst="rect">
          <a:avLst/>
        </a:prstGeom>
        <a:solidFill>
          <a:srgbClr val="0070C0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800100</xdr:colOff>
          <xdr:row>21</xdr:row>
          <xdr:rowOff>66675</xdr:rowOff>
        </xdr:from>
        <xdr:to>
          <xdr:col>9</xdr:col>
          <xdr:colOff>1095375</xdr:colOff>
          <xdr:row>22</xdr:row>
          <xdr:rowOff>38100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  <a:ext uri="{FF2B5EF4-FFF2-40B4-BE49-F238E27FC236}">
                  <a16:creationId xmlns:a16="http://schemas.microsoft.com/office/drawing/2014/main" xmlns="" id="{00000000-0008-0000-0600-00000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790575</xdr:colOff>
          <xdr:row>23</xdr:row>
          <xdr:rowOff>66675</xdr:rowOff>
        </xdr:from>
        <xdr:to>
          <xdr:col>9</xdr:col>
          <xdr:colOff>1066800</xdr:colOff>
          <xdr:row>24</xdr:row>
          <xdr:rowOff>28575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xmlns="" id="{00000000-0008-0000-0600-00000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33866</xdr:colOff>
      <xdr:row>12</xdr:row>
      <xdr:rowOff>84667</xdr:rowOff>
    </xdr:from>
    <xdr:to>
      <xdr:col>4</xdr:col>
      <xdr:colOff>2951</xdr:colOff>
      <xdr:row>86</xdr:row>
      <xdr:rowOff>64401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866" y="2455334"/>
          <a:ext cx="7355193" cy="155711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38100</xdr:rowOff>
    </xdr:from>
    <xdr:to>
      <xdr:col>0</xdr:col>
      <xdr:colOff>1410876</xdr:colOff>
      <xdr:row>8</xdr:row>
      <xdr:rowOff>79375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8100"/>
          <a:ext cx="1363251" cy="1362075"/>
        </a:xfrm>
        <a:prstGeom prst="rect">
          <a:avLst/>
        </a:prstGeom>
      </xdr:spPr>
    </xdr:pic>
    <xdr:clientData/>
  </xdr:twoCellAnchor>
  <xdr:twoCellAnchor>
    <xdr:from>
      <xdr:col>3</xdr:col>
      <xdr:colOff>31750</xdr:colOff>
      <xdr:row>0</xdr:row>
      <xdr:rowOff>95250</xdr:rowOff>
    </xdr:from>
    <xdr:to>
      <xdr:col>12</xdr:col>
      <xdr:colOff>1085850</xdr:colOff>
      <xdr:row>8</xdr:row>
      <xdr:rowOff>57150</xdr:rowOff>
    </xdr:to>
    <xdr:sp macro="" textlink="">
      <xdr:nvSpPr>
        <xdr:cNvPr id="18" name="Text Box 12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4708525" y="95250"/>
          <a:ext cx="10960100" cy="12954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56605</xdr:colOff>
      <xdr:row>8</xdr:row>
      <xdr:rowOff>125186</xdr:rowOff>
    </xdr:from>
    <xdr:to>
      <xdr:col>1</xdr:col>
      <xdr:colOff>586166</xdr:colOff>
      <xdr:row>10</xdr:row>
      <xdr:rowOff>57695</xdr:rowOff>
    </xdr:to>
    <xdr:sp macro="" textlink="">
      <xdr:nvSpPr>
        <xdr:cNvPr id="9224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08240000}"/>
            </a:ext>
          </a:extLst>
        </xdr:cNvPr>
        <xdr:cNvSpPr txBox="1">
          <a:spLocks noChangeArrowheads="1"/>
        </xdr:cNvSpPr>
      </xdr:nvSpPr>
      <xdr:spPr bwMode="auto">
        <a:xfrm>
          <a:off x="56605" y="1472293"/>
          <a:ext cx="2869990" cy="395152"/>
        </a:xfrm>
        <a:prstGeom prst="rect">
          <a:avLst/>
        </a:prstGeom>
        <a:solidFill>
          <a:srgbClr val="0070C0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790575</xdr:colOff>
          <xdr:row>21</xdr:row>
          <xdr:rowOff>66675</xdr:rowOff>
        </xdr:from>
        <xdr:to>
          <xdr:col>9</xdr:col>
          <xdr:colOff>1057275</xdr:colOff>
          <xdr:row>22</xdr:row>
          <xdr:rowOff>38100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xmlns="" id="{00000000-0008-0000-07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790575</xdr:colOff>
          <xdr:row>23</xdr:row>
          <xdr:rowOff>66675</xdr:rowOff>
        </xdr:from>
        <xdr:to>
          <xdr:col>9</xdr:col>
          <xdr:colOff>1057275</xdr:colOff>
          <xdr:row>24</xdr:row>
          <xdr:rowOff>38100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xmlns="" id="{00000000-0008-0000-07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0</xdr:col>
      <xdr:colOff>0</xdr:colOff>
      <xdr:row>12</xdr:row>
      <xdr:rowOff>215659</xdr:rowOff>
    </xdr:from>
    <xdr:to>
      <xdr:col>4</xdr:col>
      <xdr:colOff>14884</xdr:colOff>
      <xdr:row>111</xdr:row>
      <xdr:rowOff>167626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GrpSpPr/>
      </xdr:nvGrpSpPr>
      <xdr:grpSpPr>
        <a:xfrm>
          <a:off x="0" y="2565159"/>
          <a:ext cx="7533284" cy="19408367"/>
          <a:chOff x="0" y="0"/>
          <a:chExt cx="8053871" cy="20490503"/>
        </a:xfrm>
      </xdr:grpSpPr>
      <xdr:pic>
        <xdr:nvPicPr>
          <xdr:cNvPr id="18" name="Picture 17">
            <a:extLst>
              <a:ext uri="{FF2B5EF4-FFF2-40B4-BE49-F238E27FC236}">
                <a16:creationId xmlns:a16="http://schemas.microsoft.com/office/drawing/2014/main" xmlns="" id="{00000000-0008-0000-0700-00001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0"/>
            <a:ext cx="7879951" cy="11659532"/>
          </a:xfrm>
          <a:prstGeom prst="rect">
            <a:avLst/>
          </a:prstGeom>
        </xdr:spPr>
      </xdr:pic>
      <xdr:pic>
        <xdr:nvPicPr>
          <xdr:cNvPr id="19" name="Picture 18">
            <a:extLst>
              <a:ext uri="{FF2B5EF4-FFF2-40B4-BE49-F238E27FC236}">
                <a16:creationId xmlns:a16="http://schemas.microsoft.com/office/drawing/2014/main" xmlns="" id="{00000000-0008-0000-07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0" y="11222568"/>
            <a:ext cx="8053871" cy="9267935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57150</xdr:colOff>
      <xdr:row>0</xdr:row>
      <xdr:rowOff>57150</xdr:rowOff>
    </xdr:from>
    <xdr:to>
      <xdr:col>0</xdr:col>
      <xdr:colOff>1420401</xdr:colOff>
      <xdr:row>8</xdr:row>
      <xdr:rowOff>98425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xmlns="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7150"/>
          <a:ext cx="1363251" cy="1362075"/>
        </a:xfrm>
        <a:prstGeom prst="rect">
          <a:avLst/>
        </a:prstGeom>
      </xdr:spPr>
    </xdr:pic>
    <xdr:clientData/>
  </xdr:twoCellAnchor>
  <xdr:twoCellAnchor>
    <xdr:from>
      <xdr:col>3</xdr:col>
      <xdr:colOff>41275</xdr:colOff>
      <xdr:row>0</xdr:row>
      <xdr:rowOff>114300</xdr:rowOff>
    </xdr:from>
    <xdr:to>
      <xdr:col>12</xdr:col>
      <xdr:colOff>981075</xdr:colOff>
      <xdr:row>8</xdr:row>
      <xdr:rowOff>76200</xdr:rowOff>
    </xdr:to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xmlns="" id="{00000000-0008-0000-0700-000015000000}"/>
            </a:ext>
          </a:extLst>
        </xdr:cNvPr>
        <xdr:cNvSpPr txBox="1">
          <a:spLocks noChangeArrowheads="1"/>
        </xdr:cNvSpPr>
      </xdr:nvSpPr>
      <xdr:spPr bwMode="auto">
        <a:xfrm>
          <a:off x="4718050" y="114300"/>
          <a:ext cx="10960100" cy="12954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56605</xdr:colOff>
      <xdr:row>8</xdr:row>
      <xdr:rowOff>138793</xdr:rowOff>
    </xdr:from>
    <xdr:to>
      <xdr:col>1</xdr:col>
      <xdr:colOff>586166</xdr:colOff>
      <xdr:row>10</xdr:row>
      <xdr:rowOff>71302</xdr:rowOff>
    </xdr:to>
    <xdr:sp macro="" textlink="">
      <xdr:nvSpPr>
        <xdr:cNvPr id="10248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8280000}"/>
            </a:ext>
          </a:extLst>
        </xdr:cNvPr>
        <xdr:cNvSpPr txBox="1">
          <a:spLocks noChangeArrowheads="1"/>
        </xdr:cNvSpPr>
      </xdr:nvSpPr>
      <xdr:spPr bwMode="auto">
        <a:xfrm>
          <a:off x="56605" y="1485900"/>
          <a:ext cx="2869990" cy="395152"/>
        </a:xfrm>
        <a:prstGeom prst="rect">
          <a:avLst/>
        </a:prstGeom>
        <a:solidFill>
          <a:srgbClr val="0070C0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800100</xdr:colOff>
          <xdr:row>21</xdr:row>
          <xdr:rowOff>66675</xdr:rowOff>
        </xdr:from>
        <xdr:to>
          <xdr:col>9</xdr:col>
          <xdr:colOff>1095375</xdr:colOff>
          <xdr:row>22</xdr:row>
          <xdr:rowOff>38100</xdr:rowOff>
        </xdr:to>
        <xdr:sp macro="" textlink="">
          <xdr:nvSpPr>
            <xdr:cNvPr id="10250" name="Check Box 10" hidden="1">
              <a:extLst>
                <a:ext uri="{63B3BB69-23CF-44E3-9099-C40C66FF867C}">
                  <a14:compatExt spid="_x0000_s10250"/>
                </a:ext>
                <a:ext uri="{FF2B5EF4-FFF2-40B4-BE49-F238E27FC236}">
                  <a16:creationId xmlns:a16="http://schemas.microsoft.com/office/drawing/2014/main" xmlns="" id="{00000000-0008-0000-0800-00000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828675</xdr:colOff>
          <xdr:row>23</xdr:row>
          <xdr:rowOff>66675</xdr:rowOff>
        </xdr:from>
        <xdr:to>
          <xdr:col>9</xdr:col>
          <xdr:colOff>1095375</xdr:colOff>
          <xdr:row>24</xdr:row>
          <xdr:rowOff>38100</xdr:rowOff>
        </xdr:to>
        <xdr:sp macro="" textlink="">
          <xdr:nvSpPr>
            <xdr:cNvPr id="10251" name="Check Box 11" hidden="1">
              <a:extLst>
                <a:ext uri="{63B3BB69-23CF-44E3-9099-C40C66FF867C}">
                  <a14:compatExt spid="_x0000_s10251"/>
                </a:ext>
                <a:ext uri="{FF2B5EF4-FFF2-40B4-BE49-F238E27FC236}">
                  <a16:creationId xmlns:a16="http://schemas.microsoft.com/office/drawing/2014/main" xmlns="" id="{00000000-0008-0000-0800-00000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0</xdr:colOff>
      <xdr:row>12</xdr:row>
      <xdr:rowOff>67734</xdr:rowOff>
    </xdr:from>
    <xdr:to>
      <xdr:col>3</xdr:col>
      <xdr:colOff>1827999</xdr:colOff>
      <xdr:row>57</xdr:row>
      <xdr:rowOff>163408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00000000-0008-0000-0800-00001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438401"/>
          <a:ext cx="7378957" cy="1050544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47625</xdr:rowOff>
    </xdr:from>
    <xdr:to>
      <xdr:col>0</xdr:col>
      <xdr:colOff>1429926</xdr:colOff>
      <xdr:row>8</xdr:row>
      <xdr:rowOff>88900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47625"/>
          <a:ext cx="1363251" cy="1362075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0</xdr:row>
      <xdr:rowOff>104775</xdr:rowOff>
    </xdr:from>
    <xdr:to>
      <xdr:col>12</xdr:col>
      <xdr:colOff>1057275</xdr:colOff>
      <xdr:row>8</xdr:row>
      <xdr:rowOff>66675</xdr:rowOff>
    </xdr:to>
    <xdr:sp macro="" textlink="">
      <xdr:nvSpPr>
        <xdr:cNvPr id="18" name="Text Box 12">
          <a:extLst>
            <a:ext uri="{FF2B5EF4-FFF2-40B4-BE49-F238E27FC236}">
              <a16:creationId xmlns:a16="http://schemas.microsoft.com/office/drawing/2014/main" xmlns="" id="{00000000-0008-0000-0800-000012000000}"/>
            </a:ext>
          </a:extLst>
        </xdr:cNvPr>
        <xdr:cNvSpPr txBox="1">
          <a:spLocks noChangeArrowheads="1"/>
        </xdr:cNvSpPr>
      </xdr:nvSpPr>
      <xdr:spPr bwMode="auto">
        <a:xfrm>
          <a:off x="4727575" y="104775"/>
          <a:ext cx="10960100" cy="12954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5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Relationship Id="rId4" Type="http://schemas.openxmlformats.org/officeDocument/2006/relationships/ctrlProp" Target="../ctrlProps/ctrlProp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Relationship Id="rId4" Type="http://schemas.openxmlformats.org/officeDocument/2006/relationships/ctrlProp" Target="../ctrlProps/ctrlProp8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9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Relationship Id="rId4" Type="http://schemas.openxmlformats.org/officeDocument/2006/relationships/ctrlProp" Target="../ctrlProps/ctrlProp1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1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Relationship Id="rId4" Type="http://schemas.openxmlformats.org/officeDocument/2006/relationships/ctrlProp" Target="../ctrlProps/ctrlProp1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L37"/>
  <sheetViews>
    <sheetView showGridLines="0" tabSelected="1" zoomScaleNormal="100" zoomScalePageLayoutView="80" workbookViewId="0">
      <selection activeCell="I18" sqref="I18"/>
    </sheetView>
  </sheetViews>
  <sheetFormatPr baseColWidth="10" defaultColWidth="20.42578125" defaultRowHeight="18.75" x14ac:dyDescent="0.3"/>
  <cols>
    <col min="1" max="1" width="14.7109375" style="1" customWidth="1"/>
    <col min="2" max="6" width="20.42578125" style="1" customWidth="1"/>
    <col min="7" max="7" width="34.42578125" style="1" customWidth="1"/>
    <col min="8" max="9" width="20.42578125" style="1" customWidth="1"/>
    <col min="10" max="10" width="29.140625" style="1" customWidth="1"/>
    <col min="11" max="11" width="4.42578125" style="1" customWidth="1"/>
    <col min="12" max="16384" width="20.42578125" style="1"/>
  </cols>
  <sheetData>
    <row r="1" spans="1:12" ht="12.75" customHeight="1" x14ac:dyDescent="0.3"/>
    <row r="2" spans="1:12" x14ac:dyDescent="0.3">
      <c r="I2" s="1" t="s">
        <v>5</v>
      </c>
      <c r="J2" s="1" t="s">
        <v>5</v>
      </c>
      <c r="K2" s="1" t="s">
        <v>5</v>
      </c>
    </row>
    <row r="6" spans="1:12" x14ac:dyDescent="0.3">
      <c r="I6" s="2" t="s">
        <v>5</v>
      </c>
      <c r="J6" s="2" t="s">
        <v>5</v>
      </c>
      <c r="K6" s="2" t="s">
        <v>5</v>
      </c>
      <c r="L6" s="3" t="s">
        <v>5</v>
      </c>
    </row>
    <row r="8" spans="1:12" s="5" customFormat="1" ht="24.75" x14ac:dyDescent="0.3">
      <c r="A8" s="204" t="s">
        <v>109</v>
      </c>
      <c r="B8" s="204"/>
      <c r="C8" s="204"/>
      <c r="D8" s="204"/>
      <c r="E8" s="204"/>
      <c r="F8" s="204"/>
      <c r="G8" s="204"/>
      <c r="H8" s="204"/>
      <c r="I8" s="204"/>
      <c r="J8" s="204"/>
      <c r="K8" s="4"/>
      <c r="L8" s="4"/>
    </row>
    <row r="10" spans="1:12" x14ac:dyDescent="0.3">
      <c r="A10" s="169" t="s">
        <v>110</v>
      </c>
      <c r="B10" s="170"/>
      <c r="C10" s="170"/>
      <c r="D10" s="170"/>
      <c r="E10" s="170"/>
      <c r="F10" s="170"/>
      <c r="G10" s="170"/>
      <c r="H10" s="170"/>
      <c r="I10" s="170"/>
      <c r="J10" s="170"/>
      <c r="K10" s="171"/>
    </row>
    <row r="11" spans="1:12" x14ac:dyDescent="0.3">
      <c r="A11" s="172"/>
      <c r="B11" s="5"/>
      <c r="C11" s="5"/>
      <c r="D11" s="5"/>
      <c r="E11" s="5"/>
      <c r="F11" s="5"/>
      <c r="G11" s="5"/>
      <c r="H11" s="5"/>
      <c r="I11" s="5"/>
      <c r="J11" s="5"/>
      <c r="K11" s="173"/>
    </row>
    <row r="12" spans="1:12" x14ac:dyDescent="0.3">
      <c r="A12" s="172"/>
      <c r="B12" s="5"/>
      <c r="C12" s="2" t="s">
        <v>111</v>
      </c>
      <c r="D12" s="205" t="s">
        <v>167</v>
      </c>
      <c r="E12" s="205"/>
      <c r="F12" s="205"/>
      <c r="G12" s="205"/>
      <c r="H12" s="205"/>
      <c r="I12" s="205"/>
      <c r="J12" s="205"/>
      <c r="K12" s="173"/>
    </row>
    <row r="13" spans="1:12" ht="9.6" customHeight="1" x14ac:dyDescent="0.3">
      <c r="A13" s="172"/>
      <c r="B13" s="5"/>
      <c r="C13" s="5"/>
      <c r="D13" s="79"/>
      <c r="E13" s="79"/>
      <c r="F13" s="79"/>
      <c r="G13" s="79"/>
      <c r="H13" s="5"/>
      <c r="I13" s="5"/>
      <c r="J13" s="5"/>
      <c r="K13" s="173"/>
    </row>
    <row r="14" spans="1:12" x14ac:dyDescent="0.3">
      <c r="A14" s="172"/>
      <c r="B14" s="5"/>
      <c r="C14" s="5"/>
      <c r="D14" s="5"/>
      <c r="E14" s="79"/>
      <c r="F14" s="2" t="s">
        <v>112</v>
      </c>
      <c r="G14" s="162">
        <v>1</v>
      </c>
      <c r="H14" s="5"/>
      <c r="I14" s="2" t="s">
        <v>117</v>
      </c>
      <c r="J14" s="162">
        <v>0</v>
      </c>
      <c r="K14" s="173"/>
    </row>
    <row r="15" spans="1:12" ht="9.6" customHeight="1" x14ac:dyDescent="0.3">
      <c r="A15" s="172"/>
      <c r="B15" s="5"/>
      <c r="C15" s="5"/>
      <c r="D15" s="79"/>
      <c r="E15" s="79"/>
      <c r="F15" s="79"/>
      <c r="G15" s="79"/>
      <c r="H15" s="5"/>
      <c r="I15" s="5"/>
      <c r="J15" s="5"/>
      <c r="K15" s="173"/>
    </row>
    <row r="16" spans="1:12" x14ac:dyDescent="0.3">
      <c r="A16" s="172"/>
      <c r="B16" s="5"/>
      <c r="C16" s="5"/>
      <c r="D16" s="80"/>
      <c r="E16" s="5"/>
      <c r="F16" s="2" t="s">
        <v>113</v>
      </c>
      <c r="G16" s="162">
        <v>18</v>
      </c>
      <c r="H16" s="5"/>
      <c r="I16" s="2" t="s">
        <v>114</v>
      </c>
      <c r="J16" s="162">
        <v>18</v>
      </c>
      <c r="K16" s="173"/>
    </row>
    <row r="17" spans="1:11" x14ac:dyDescent="0.3">
      <c r="A17" s="172"/>
      <c r="B17" s="5"/>
      <c r="C17" s="5"/>
      <c r="D17" s="5"/>
      <c r="E17" s="5"/>
      <c r="F17" s="5"/>
      <c r="G17" s="5"/>
      <c r="H17" s="5"/>
      <c r="I17" s="5"/>
      <c r="J17" s="5"/>
      <c r="K17" s="173"/>
    </row>
    <row r="18" spans="1:11" x14ac:dyDescent="0.3">
      <c r="A18" s="172"/>
      <c r="B18" s="5"/>
      <c r="C18" s="5"/>
      <c r="D18" s="5"/>
      <c r="E18" s="5"/>
      <c r="F18" s="199" t="s">
        <v>198</v>
      </c>
      <c r="G18" s="162" t="s">
        <v>200</v>
      </c>
      <c r="H18" s="5"/>
      <c r="I18" s="5"/>
      <c r="J18" s="5"/>
      <c r="K18" s="173"/>
    </row>
    <row r="19" spans="1:11" x14ac:dyDescent="0.3">
      <c r="A19" s="174"/>
      <c r="B19" s="175"/>
      <c r="C19" s="175"/>
      <c r="D19" s="175"/>
      <c r="E19" s="175"/>
      <c r="F19" s="175"/>
      <c r="G19" s="175"/>
      <c r="H19" s="175"/>
      <c r="I19" s="175"/>
      <c r="J19" s="175"/>
      <c r="K19" s="176"/>
    </row>
    <row r="21" spans="1:11" x14ac:dyDescent="0.3">
      <c r="A21" s="81" t="s">
        <v>118</v>
      </c>
      <c r="B21" s="82"/>
      <c r="C21" s="82"/>
      <c r="D21" s="82"/>
      <c r="E21" s="82"/>
      <c r="F21" s="82"/>
      <c r="G21" s="82"/>
      <c r="H21" s="82"/>
      <c r="I21" s="82"/>
      <c r="J21" s="82"/>
      <c r="K21" s="83"/>
    </row>
    <row r="22" spans="1:11" x14ac:dyDescent="0.3">
      <c r="A22" s="84"/>
      <c r="B22" s="5"/>
      <c r="C22" s="5"/>
      <c r="D22" s="5"/>
      <c r="E22" s="5"/>
      <c r="F22" s="5"/>
      <c r="G22" s="5"/>
      <c r="H22" s="5"/>
      <c r="I22" s="5"/>
      <c r="J22" s="5"/>
      <c r="K22" s="85"/>
    </row>
    <row r="23" spans="1:11" x14ac:dyDescent="0.3">
      <c r="A23" s="84"/>
      <c r="B23" s="5"/>
      <c r="C23" s="2" t="s">
        <v>115</v>
      </c>
      <c r="D23" s="205" t="s">
        <v>144</v>
      </c>
      <c r="E23" s="205"/>
      <c r="F23" s="205"/>
      <c r="G23" s="205"/>
      <c r="H23" s="205"/>
      <c r="I23" s="205"/>
      <c r="J23" s="205"/>
      <c r="K23" s="85"/>
    </row>
    <row r="24" spans="1:11" x14ac:dyDescent="0.3">
      <c r="A24" s="86"/>
      <c r="B24" s="87"/>
      <c r="C24" s="87"/>
      <c r="D24" s="87"/>
      <c r="E24" s="87"/>
      <c r="F24" s="87"/>
      <c r="G24" s="87"/>
      <c r="H24" s="87"/>
      <c r="I24" s="87"/>
      <c r="J24" s="87"/>
      <c r="K24" s="88"/>
    </row>
    <row r="26" spans="1:11" ht="18" customHeight="1" x14ac:dyDescent="0.3">
      <c r="A26" s="81" t="s">
        <v>116</v>
      </c>
      <c r="B26" s="82"/>
      <c r="C26" s="82"/>
      <c r="D26" s="82"/>
      <c r="E26" s="82"/>
      <c r="F26" s="82"/>
      <c r="G26" s="82"/>
      <c r="H26" s="82"/>
      <c r="I26" s="82"/>
      <c r="J26" s="82"/>
      <c r="K26" s="83"/>
    </row>
    <row r="27" spans="1:11" x14ac:dyDescent="0.3">
      <c r="A27" s="84"/>
      <c r="B27" s="5"/>
      <c r="C27" s="5"/>
      <c r="D27" s="5"/>
      <c r="E27" s="5"/>
      <c r="F27" s="5"/>
      <c r="G27" s="5"/>
      <c r="H27" s="5"/>
      <c r="I27" s="5"/>
      <c r="J27" s="5"/>
      <c r="K27" s="85"/>
    </row>
    <row r="28" spans="1:11" x14ac:dyDescent="0.3">
      <c r="A28" s="84"/>
      <c r="B28" s="5"/>
      <c r="C28" s="5"/>
      <c r="D28" s="5"/>
      <c r="E28" s="5"/>
      <c r="F28" s="5"/>
      <c r="G28" s="5"/>
      <c r="H28" s="5"/>
      <c r="I28" s="5"/>
      <c r="J28" s="5"/>
      <c r="K28" s="85"/>
    </row>
    <row r="29" spans="1:11" x14ac:dyDescent="0.3">
      <c r="A29" s="84"/>
      <c r="B29" s="5"/>
      <c r="C29" s="5"/>
      <c r="D29" s="5"/>
      <c r="E29" s="5"/>
      <c r="F29" s="5"/>
      <c r="G29" s="5"/>
      <c r="H29" s="5"/>
      <c r="I29" s="5"/>
      <c r="J29" s="5"/>
      <c r="K29" s="85"/>
    </row>
    <row r="30" spans="1:11" x14ac:dyDescent="0.3">
      <c r="A30" s="84"/>
      <c r="B30" s="5"/>
      <c r="C30" s="5"/>
      <c r="D30" s="5"/>
      <c r="E30" s="5"/>
      <c r="F30" s="5"/>
      <c r="G30" s="5"/>
      <c r="H30" s="5"/>
      <c r="I30" s="5"/>
      <c r="J30" s="5"/>
      <c r="K30" s="85"/>
    </row>
    <row r="31" spans="1:11" x14ac:dyDescent="0.3">
      <c r="A31" s="84"/>
      <c r="B31" s="5"/>
      <c r="C31" s="5"/>
      <c r="D31" s="5"/>
      <c r="E31" s="5"/>
      <c r="F31" s="5"/>
      <c r="G31" s="5"/>
      <c r="H31" s="5"/>
      <c r="I31" s="5"/>
      <c r="J31" s="5"/>
      <c r="K31" s="85"/>
    </row>
    <row r="32" spans="1:11" x14ac:dyDescent="0.3">
      <c r="A32" s="84"/>
      <c r="B32" s="5"/>
      <c r="C32" s="5"/>
      <c r="D32" s="5"/>
      <c r="E32" s="5"/>
      <c r="F32" s="5"/>
      <c r="G32" s="5"/>
      <c r="H32" s="5"/>
      <c r="I32" s="5"/>
      <c r="J32" s="5"/>
      <c r="K32" s="85"/>
    </row>
    <row r="33" spans="1:11" x14ac:dyDescent="0.3">
      <c r="A33" s="84"/>
      <c r="B33" s="5"/>
      <c r="C33" s="5"/>
      <c r="D33" s="5"/>
      <c r="E33" s="5"/>
      <c r="F33" s="5"/>
      <c r="G33" s="5"/>
      <c r="H33" s="5"/>
      <c r="I33" s="5"/>
      <c r="J33" s="5"/>
      <c r="K33" s="85"/>
    </row>
    <row r="34" spans="1:11" x14ac:dyDescent="0.3">
      <c r="A34" s="84"/>
      <c r="B34" s="5"/>
      <c r="C34" s="5"/>
      <c r="D34" s="5"/>
      <c r="E34" s="5"/>
      <c r="F34" s="5"/>
      <c r="G34" s="5"/>
      <c r="H34" s="5"/>
      <c r="I34" s="5"/>
      <c r="J34" s="5"/>
      <c r="K34" s="85"/>
    </row>
    <row r="35" spans="1:11" x14ac:dyDescent="0.3">
      <c r="A35" s="84"/>
      <c r="B35" s="5"/>
      <c r="C35" s="5"/>
      <c r="D35" s="5"/>
      <c r="E35" s="5"/>
      <c r="F35" s="5"/>
      <c r="G35" s="5"/>
      <c r="H35" s="5"/>
      <c r="I35" s="5"/>
      <c r="J35" s="5"/>
      <c r="K35" s="85"/>
    </row>
    <row r="36" spans="1:11" s="5" customFormat="1" x14ac:dyDescent="0.3">
      <c r="A36" s="84"/>
      <c r="K36" s="85"/>
    </row>
    <row r="37" spans="1:11" x14ac:dyDescent="0.3">
      <c r="A37" s="86"/>
      <c r="B37" s="87"/>
      <c r="C37" s="87"/>
      <c r="D37" s="87"/>
      <c r="E37" s="87"/>
      <c r="F37" s="87"/>
      <c r="G37" s="87"/>
      <c r="H37" s="87"/>
      <c r="I37" s="87"/>
      <c r="J37" s="87"/>
      <c r="K37" s="88"/>
    </row>
  </sheetData>
  <sheetProtection algorithmName="SHA-512" hashValue="7Ub4FJAe0CDOGqiqjHxB5XP2bkfkCJG3LjPGCkySGTdRDgu6JUCtfi05eg696TwgYvYsw44TSiggsphxsESPjQ==" saltValue="gRePK6ld2FzwmcphhgD0Aw==" spinCount="100000" sheet="1" objects="1" scenarios="1"/>
  <mergeCells count="3">
    <mergeCell ref="A8:J8"/>
    <mergeCell ref="D12:J12"/>
    <mergeCell ref="D23:J23"/>
  </mergeCells>
  <phoneticPr fontId="6" type="noConversion"/>
  <conditionalFormatting sqref="G16">
    <cfRule type="cellIs" dxfId="69" priority="3" stopIfTrue="1" operator="lessThan">
      <formula>18</formula>
    </cfRule>
  </conditionalFormatting>
  <conditionalFormatting sqref="G14">
    <cfRule type="cellIs" dxfId="68" priority="5" stopIfTrue="1" operator="equal">
      <formula>0</formula>
    </cfRule>
    <cfRule type="cellIs" dxfId="67" priority="6" stopIfTrue="1" operator="greaterThan">
      <formula>2</formula>
    </cfRule>
  </conditionalFormatting>
  <conditionalFormatting sqref="J16">
    <cfRule type="cellIs" dxfId="66" priority="2" stopIfTrue="1" operator="lessThan">
      <formula>18</formula>
    </cfRule>
    <cfRule type="cellIs" dxfId="65" priority="8" stopIfTrue="1" operator="equal">
      <formula>0</formula>
    </cfRule>
  </conditionalFormatting>
  <conditionalFormatting sqref="G18">
    <cfRule type="cellIs" dxfId="64" priority="1" stopIfTrue="1" operator="lessThan">
      <formula>18</formula>
    </cfRule>
  </conditionalFormatting>
  <pageMargins left="0.25" right="0.25" top="0.25" bottom="0.25" header="0.511811023622047" footer="0.511811023622047"/>
  <pageSetup paperSize="9" scale="63" orientation="landscape" horizontalDpi="300" verticalDpi="300" r:id="rId1"/>
  <headerFooter alignWithMargins="0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Tablas!$N$2:$N$3</xm:f>
          </x14:formula1>
          <xm:sqref>G18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M59"/>
  <sheetViews>
    <sheetView showGridLines="0" zoomScaleNormal="100" zoomScalePageLayoutView="70" workbookViewId="0">
      <selection activeCell="I22" sqref="I22:J22"/>
    </sheetView>
  </sheetViews>
  <sheetFormatPr baseColWidth="10" defaultColWidth="8.7109375" defaultRowHeight="12.75" x14ac:dyDescent="0.2"/>
  <cols>
    <col min="1" max="1" width="35" style="100" customWidth="1"/>
    <col min="2" max="2" width="12.42578125" style="100" customWidth="1"/>
    <col min="3" max="4" width="22.7109375" style="100" customWidth="1"/>
    <col min="5" max="5" width="1.42578125" style="110" customWidth="1"/>
    <col min="6" max="9" width="16.7109375" style="100" customWidth="1"/>
    <col min="10" max="10" width="27.42578125" style="100" customWidth="1"/>
    <col min="11" max="11" width="20.42578125" style="100" customWidth="1"/>
    <col min="12" max="12" width="24" style="100" customWidth="1"/>
    <col min="13" max="13" width="23.7109375" style="100" customWidth="1"/>
    <col min="14" max="16384" width="8.7109375" style="100"/>
  </cols>
  <sheetData>
    <row r="1" spans="1:13" ht="12.75" customHeight="1" x14ac:dyDescent="0.2">
      <c r="A1" s="34"/>
      <c r="B1" s="35"/>
      <c r="C1" s="35"/>
      <c r="D1" s="35"/>
      <c r="E1" s="36"/>
      <c r="F1" s="35"/>
      <c r="G1" s="35"/>
      <c r="H1" s="35"/>
      <c r="I1" s="35"/>
      <c r="J1" s="35"/>
      <c r="K1" s="35"/>
      <c r="L1" s="35"/>
      <c r="M1" s="35"/>
    </row>
    <row r="2" spans="1:13" x14ac:dyDescent="0.2">
      <c r="A2" s="35"/>
      <c r="B2" s="35"/>
      <c r="C2" s="35"/>
      <c r="D2" s="35"/>
      <c r="E2" s="36"/>
      <c r="F2" s="35"/>
      <c r="G2" s="35"/>
      <c r="H2" s="35"/>
      <c r="I2" s="35"/>
      <c r="J2" s="35" t="s">
        <v>5</v>
      </c>
      <c r="K2" s="35" t="s">
        <v>5</v>
      </c>
      <c r="L2" s="35" t="s">
        <v>5</v>
      </c>
      <c r="M2" s="35"/>
    </row>
    <row r="3" spans="1:13" x14ac:dyDescent="0.2">
      <c r="A3" s="35"/>
      <c r="B3" s="35"/>
      <c r="C3" s="35"/>
      <c r="D3" s="35"/>
      <c r="E3" s="36"/>
      <c r="F3" s="35"/>
      <c r="G3" s="35"/>
      <c r="H3" s="35"/>
      <c r="I3" s="35"/>
      <c r="J3" s="35"/>
      <c r="K3" s="35"/>
      <c r="L3" s="35"/>
      <c r="M3" s="35"/>
    </row>
    <row r="4" spans="1:13" x14ac:dyDescent="0.2">
      <c r="A4" s="35"/>
      <c r="B4" s="35"/>
      <c r="C4" s="35"/>
      <c r="D4" s="35"/>
      <c r="E4" s="36"/>
      <c r="F4" s="35"/>
      <c r="G4" s="35"/>
      <c r="H4" s="35"/>
      <c r="I4" s="35"/>
      <c r="J4" s="35"/>
      <c r="K4" s="35"/>
      <c r="L4" s="35"/>
      <c r="M4" s="35"/>
    </row>
    <row r="5" spans="1:13" x14ac:dyDescent="0.2">
      <c r="A5" s="35"/>
      <c r="B5" s="35"/>
      <c r="C5" s="35"/>
      <c r="D5" s="35"/>
      <c r="E5" s="36"/>
      <c r="F5" s="35"/>
      <c r="G5" s="35"/>
      <c r="H5" s="35"/>
      <c r="I5" s="35"/>
      <c r="J5" s="35"/>
      <c r="K5" s="35"/>
      <c r="L5" s="35"/>
      <c r="M5" s="35"/>
    </row>
    <row r="6" spans="1:13" ht="15" x14ac:dyDescent="0.2">
      <c r="A6" s="35"/>
      <c r="B6" s="35"/>
      <c r="C6" s="35"/>
      <c r="D6" s="35"/>
      <c r="E6" s="36"/>
      <c r="F6" s="35"/>
      <c r="G6" s="35"/>
      <c r="H6" s="35"/>
      <c r="I6" s="35"/>
      <c r="J6" s="38" t="s">
        <v>5</v>
      </c>
      <c r="K6" s="38" t="s">
        <v>5</v>
      </c>
      <c r="L6" s="38" t="s">
        <v>5</v>
      </c>
      <c r="M6" s="39" t="s">
        <v>5</v>
      </c>
    </row>
    <row r="7" spans="1:13" x14ac:dyDescent="0.2">
      <c r="A7" s="35"/>
      <c r="B7" s="35"/>
      <c r="C7" s="35"/>
      <c r="D7" s="35"/>
      <c r="E7" s="36"/>
      <c r="F7" s="35"/>
      <c r="G7" s="35"/>
      <c r="H7" s="35"/>
      <c r="I7" s="35"/>
      <c r="J7" s="35"/>
      <c r="K7" s="35"/>
      <c r="L7" s="35"/>
      <c r="M7" s="35"/>
    </row>
    <row r="8" spans="1:13" x14ac:dyDescent="0.2">
      <c r="A8" s="35"/>
      <c r="B8" s="35"/>
      <c r="C8" s="35"/>
      <c r="D8" s="35"/>
      <c r="E8" s="36"/>
      <c r="F8" s="35"/>
      <c r="G8" s="35"/>
      <c r="H8" s="35"/>
      <c r="I8" s="35"/>
      <c r="J8" s="35"/>
      <c r="K8" s="35"/>
      <c r="L8" s="35"/>
      <c r="M8" s="35"/>
    </row>
    <row r="9" spans="1:13" x14ac:dyDescent="0.2">
      <c r="A9" s="35"/>
      <c r="B9" s="35"/>
      <c r="C9" s="35"/>
      <c r="D9" s="35"/>
      <c r="E9" s="36"/>
      <c r="F9" s="35"/>
      <c r="G9" s="35"/>
      <c r="H9" s="35"/>
      <c r="I9" s="35"/>
      <c r="J9" s="35"/>
      <c r="K9" s="35"/>
      <c r="L9" s="35"/>
      <c r="M9" s="35"/>
    </row>
    <row r="10" spans="1:13" ht="23.25" x14ac:dyDescent="0.35">
      <c r="A10" s="40"/>
      <c r="B10" s="40"/>
      <c r="C10" s="217" t="s">
        <v>193</v>
      </c>
      <c r="D10" s="217"/>
      <c r="E10" s="217"/>
      <c r="F10" s="217"/>
      <c r="G10" s="217"/>
      <c r="H10" s="217"/>
      <c r="I10" s="217"/>
      <c r="J10" s="217"/>
      <c r="K10" s="217"/>
      <c r="L10" s="217"/>
      <c r="M10" s="217"/>
    </row>
    <row r="11" spans="1:13" ht="23.25" x14ac:dyDescent="0.35">
      <c r="A11" s="76"/>
      <c r="B11" s="76"/>
      <c r="C11" s="76"/>
      <c r="D11" s="76"/>
      <c r="E11" s="41"/>
      <c r="F11" s="76"/>
      <c r="G11" s="76"/>
      <c r="H11" s="76"/>
      <c r="I11" s="76"/>
      <c r="J11" s="76"/>
      <c r="K11" s="76"/>
      <c r="L11" s="76"/>
      <c r="M11" s="76"/>
    </row>
    <row r="12" spans="1:13" ht="20.100000000000001" customHeight="1" x14ac:dyDescent="0.35">
      <c r="A12" s="226" t="s">
        <v>125</v>
      </c>
      <c r="B12" s="226"/>
      <c r="C12" s="226"/>
      <c r="D12" s="226"/>
      <c r="E12" s="42"/>
      <c r="F12" s="76"/>
      <c r="G12" s="90" t="s">
        <v>185</v>
      </c>
      <c r="H12" s="214" t="str">
        <f>+'INGRESO DE DATOS'!$D$12</f>
        <v>NOMBRE Y APELLIDO</v>
      </c>
      <c r="I12" s="214"/>
      <c r="J12" s="214"/>
      <c r="K12" s="214"/>
      <c r="L12" s="214"/>
      <c r="M12" s="214"/>
    </row>
    <row r="13" spans="1:13" ht="20.100000000000001" customHeight="1" x14ac:dyDescent="0.2">
      <c r="A13" s="208"/>
      <c r="B13" s="208"/>
      <c r="C13" s="213"/>
      <c r="D13" s="211"/>
      <c r="E13" s="74"/>
      <c r="F13" s="35"/>
      <c r="G13" s="35"/>
      <c r="H13" s="35"/>
      <c r="I13" s="35"/>
      <c r="J13" s="35"/>
      <c r="K13" s="35"/>
      <c r="L13" s="35"/>
      <c r="M13" s="35"/>
    </row>
    <row r="14" spans="1:13" ht="20.100000000000001" customHeight="1" x14ac:dyDescent="0.35">
      <c r="A14" s="208"/>
      <c r="B14" s="208"/>
      <c r="C14" s="211"/>
      <c r="D14" s="211"/>
      <c r="E14" s="74"/>
      <c r="F14" s="76"/>
      <c r="G14" s="90" t="s">
        <v>178</v>
      </c>
      <c r="H14" s="214" t="str">
        <f>+'INGRESO DE DATOS'!$D$23</f>
        <v>AGENCIA</v>
      </c>
      <c r="I14" s="214"/>
      <c r="J14" s="214"/>
      <c r="K14" s="214"/>
      <c r="L14" s="214"/>
      <c r="M14" s="214"/>
    </row>
    <row r="15" spans="1:13" ht="20.100000000000001" customHeight="1" x14ac:dyDescent="0.35">
      <c r="A15" s="208"/>
      <c r="B15" s="208"/>
      <c r="C15" s="211"/>
      <c r="D15" s="211"/>
      <c r="E15" s="74"/>
      <c r="F15" s="76"/>
      <c r="G15" s="76"/>
      <c r="H15" s="35"/>
      <c r="I15" s="35"/>
      <c r="J15" s="35"/>
      <c r="K15" s="35"/>
      <c r="L15" s="35"/>
      <c r="M15" s="35"/>
    </row>
    <row r="16" spans="1:13" ht="20.100000000000001" customHeight="1" x14ac:dyDescent="0.25">
      <c r="A16" s="208"/>
      <c r="B16" s="208"/>
      <c r="C16" s="211"/>
      <c r="D16" s="211"/>
      <c r="E16" s="74"/>
      <c r="F16" s="35"/>
      <c r="G16" s="35"/>
      <c r="H16" s="35"/>
      <c r="I16" s="90" t="s">
        <v>179</v>
      </c>
      <c r="J16" s="89">
        <f>+'INGRESO DE DATOS'!$G$14</f>
        <v>1</v>
      </c>
      <c r="K16" s="35"/>
      <c r="L16" s="90" t="s">
        <v>181</v>
      </c>
      <c r="M16" s="89">
        <f>+'INGRESO DE DATOS'!$G$16</f>
        <v>18</v>
      </c>
    </row>
    <row r="17" spans="1:13" s="102" customFormat="1" ht="20.100000000000001" customHeight="1" x14ac:dyDescent="0.2">
      <c r="A17" s="208"/>
      <c r="B17" s="208"/>
      <c r="C17" s="211"/>
      <c r="D17" s="211"/>
      <c r="E17" s="74"/>
      <c r="F17" s="215"/>
      <c r="G17" s="215"/>
      <c r="H17" s="43"/>
      <c r="I17" s="43"/>
      <c r="J17" s="43"/>
      <c r="K17" s="43"/>
      <c r="L17" s="43"/>
      <c r="M17" s="43"/>
    </row>
    <row r="18" spans="1:13" s="102" customFormat="1" ht="20.100000000000001" customHeight="1" x14ac:dyDescent="0.25">
      <c r="A18" s="208"/>
      <c r="B18" s="208"/>
      <c r="C18" s="209"/>
      <c r="D18" s="209"/>
      <c r="E18" s="75"/>
      <c r="F18" s="93"/>
      <c r="G18" s="94"/>
      <c r="H18" s="43"/>
      <c r="I18" s="90" t="s">
        <v>180</v>
      </c>
      <c r="J18" s="89">
        <f>+'INGRESO DE DATOS'!$J$14</f>
        <v>0</v>
      </c>
      <c r="K18" s="43"/>
      <c r="L18" s="90" t="s">
        <v>182</v>
      </c>
      <c r="M18" s="89">
        <f>+'INGRESO DE DATOS'!$J$16</f>
        <v>18</v>
      </c>
    </row>
    <row r="19" spans="1:13" s="47" customFormat="1" ht="20.100000000000001" customHeight="1" x14ac:dyDescent="0.2">
      <c r="A19" s="208"/>
      <c r="B19" s="208"/>
      <c r="C19" s="209"/>
      <c r="D19" s="209"/>
      <c r="E19" s="75"/>
      <c r="F19" s="43"/>
      <c r="G19" s="45"/>
      <c r="H19" s="46"/>
      <c r="I19" s="43"/>
      <c r="J19" s="43" t="s">
        <v>5</v>
      </c>
      <c r="K19" s="43" t="s">
        <v>5</v>
      </c>
      <c r="L19" s="43" t="s">
        <v>5</v>
      </c>
      <c r="M19" s="43"/>
    </row>
    <row r="20" spans="1:13" s="47" customFormat="1" ht="20.100000000000001" customHeight="1" x14ac:dyDescent="0.25">
      <c r="A20" s="208"/>
      <c r="B20" s="208"/>
      <c r="C20" s="211"/>
      <c r="D20" s="211"/>
      <c r="E20" s="74"/>
      <c r="F20" s="43"/>
      <c r="G20" s="43"/>
      <c r="H20" s="43"/>
      <c r="I20" s="90" t="s">
        <v>183</v>
      </c>
      <c r="J20" s="91">
        <f ca="1">+TODAY()</f>
        <v>44572</v>
      </c>
      <c r="L20" s="203" t="s">
        <v>199</v>
      </c>
      <c r="M20" s="89">
        <f>IF(M16&gt;=M18,M16,M18)</f>
        <v>18</v>
      </c>
    </row>
    <row r="21" spans="1:13" s="47" customFormat="1" ht="20.100000000000001" customHeight="1" x14ac:dyDescent="0.2">
      <c r="A21" s="208"/>
      <c r="B21" s="208"/>
      <c r="C21" s="211"/>
      <c r="D21" s="211"/>
      <c r="E21" s="74"/>
      <c r="F21" s="43"/>
      <c r="G21" s="43"/>
      <c r="H21" s="43"/>
      <c r="I21" s="43"/>
      <c r="J21" s="43"/>
      <c r="K21" s="200"/>
      <c r="L21" s="200"/>
      <c r="M21" s="51"/>
    </row>
    <row r="22" spans="1:13" s="47" customFormat="1" ht="20.100000000000001" customHeight="1" x14ac:dyDescent="0.3">
      <c r="A22" s="167"/>
      <c r="B22" s="167"/>
      <c r="C22" s="168"/>
      <c r="D22" s="168"/>
      <c r="E22" s="168"/>
      <c r="F22" s="43"/>
      <c r="G22" s="43"/>
      <c r="H22" s="43"/>
      <c r="I22" s="199" t="s">
        <v>198</v>
      </c>
      <c r="J22" s="89" t="str">
        <f>'INGRESO DE DATOS'!G18</f>
        <v>Guayas/Santa Elena</v>
      </c>
      <c r="K22" s="200"/>
      <c r="L22" s="200"/>
      <c r="M22" s="202"/>
    </row>
    <row r="23" spans="1:13" s="47" customFormat="1" ht="20.100000000000001" customHeight="1" x14ac:dyDescent="0.2">
      <c r="A23" s="167"/>
      <c r="B23" s="167"/>
      <c r="C23" s="168"/>
      <c r="D23" s="168"/>
      <c r="E23" s="168"/>
      <c r="F23" s="43"/>
      <c r="G23" s="43"/>
      <c r="H23" s="43"/>
      <c r="I23" s="43"/>
      <c r="J23" s="43"/>
      <c r="K23" s="201"/>
      <c r="L23" s="201"/>
      <c r="M23" s="51"/>
    </row>
    <row r="24" spans="1:13" s="53" customFormat="1" ht="20.100000000000001" customHeight="1" x14ac:dyDescent="0.2">
      <c r="A24" s="208"/>
      <c r="B24" s="208"/>
      <c r="C24" s="211"/>
      <c r="D24" s="211"/>
      <c r="E24" s="74"/>
      <c r="F24" s="229" t="s">
        <v>129</v>
      </c>
      <c r="G24" s="229"/>
      <c r="H24" s="229"/>
      <c r="I24" s="229" t="s">
        <v>139</v>
      </c>
      <c r="J24" s="229"/>
      <c r="K24" s="229" t="s">
        <v>100</v>
      </c>
      <c r="L24" s="229"/>
      <c r="M24" s="229"/>
    </row>
    <row r="25" spans="1:13" s="53" customFormat="1" ht="20.100000000000001" customHeight="1" x14ac:dyDescent="0.2">
      <c r="A25" s="208"/>
      <c r="B25" s="208"/>
      <c r="C25" s="211"/>
      <c r="D25" s="211"/>
      <c r="E25" s="74"/>
      <c r="F25" s="229"/>
      <c r="G25" s="229"/>
      <c r="H25" s="229"/>
      <c r="I25" s="229"/>
      <c r="J25" s="229"/>
      <c r="K25" s="229"/>
      <c r="L25" s="229"/>
      <c r="M25" s="229"/>
    </row>
    <row r="26" spans="1:13" s="53" customFormat="1" ht="20.100000000000001" customHeight="1" x14ac:dyDescent="0.2">
      <c r="A26" s="208"/>
      <c r="B26" s="208"/>
      <c r="C26" s="211"/>
      <c r="D26" s="211"/>
      <c r="E26" s="74"/>
      <c r="F26" s="234" t="s">
        <v>145</v>
      </c>
      <c r="G26" s="234"/>
      <c r="H26" s="234"/>
      <c r="I26" s="230">
        <v>150000</v>
      </c>
      <c r="J26" s="230"/>
      <c r="K26" s="227" t="s">
        <v>140</v>
      </c>
      <c r="L26" s="227"/>
      <c r="M26" s="118" t="s">
        <v>142</v>
      </c>
    </row>
    <row r="27" spans="1:13" s="105" customFormat="1" ht="20.100000000000001" customHeight="1" x14ac:dyDescent="0.2">
      <c r="A27" s="208"/>
      <c r="B27" s="208"/>
      <c r="C27" s="211"/>
      <c r="D27" s="211"/>
      <c r="E27" s="74"/>
      <c r="F27" s="234"/>
      <c r="G27" s="234"/>
      <c r="H27" s="234"/>
      <c r="I27" s="230" t="s">
        <v>138</v>
      </c>
      <c r="J27" s="230"/>
      <c r="K27" s="227"/>
      <c r="L27" s="227"/>
      <c r="M27" s="118" t="s">
        <v>141</v>
      </c>
    </row>
    <row r="28" spans="1:13" s="106" customFormat="1" ht="20.100000000000001" customHeight="1" x14ac:dyDescent="0.2">
      <c r="A28" s="208"/>
      <c r="B28" s="208"/>
      <c r="C28" s="211"/>
      <c r="D28" s="211"/>
      <c r="E28" s="74"/>
      <c r="F28" s="235" t="s">
        <v>146</v>
      </c>
      <c r="G28" s="235"/>
      <c r="H28" s="235"/>
      <c r="I28" s="233">
        <v>150000</v>
      </c>
      <c r="J28" s="233"/>
      <c r="K28" s="231" t="s">
        <v>130</v>
      </c>
      <c r="L28" s="231"/>
      <c r="M28" s="119">
        <v>300000</v>
      </c>
    </row>
    <row r="29" spans="1:13" s="106" customFormat="1" ht="20.100000000000001" customHeight="1" x14ac:dyDescent="0.2">
      <c r="A29" s="208"/>
      <c r="B29" s="208"/>
      <c r="C29" s="211"/>
      <c r="D29" s="211"/>
      <c r="E29" s="74"/>
      <c r="F29" s="235"/>
      <c r="G29" s="235"/>
      <c r="H29" s="235"/>
      <c r="I29" s="233" t="s">
        <v>138</v>
      </c>
      <c r="J29" s="233"/>
      <c r="K29" s="232" t="s">
        <v>131</v>
      </c>
      <c r="L29" s="232"/>
      <c r="M29" s="120">
        <v>300000</v>
      </c>
    </row>
    <row r="30" spans="1:13" s="106" customFormat="1" ht="20.100000000000001" customHeight="1" x14ac:dyDescent="0.2">
      <c r="A30" s="208"/>
      <c r="B30" s="208"/>
      <c r="C30" s="211"/>
      <c r="D30" s="211"/>
      <c r="E30" s="74"/>
      <c r="F30" s="234" t="s">
        <v>147</v>
      </c>
      <c r="G30" s="234"/>
      <c r="H30" s="234"/>
      <c r="I30" s="230">
        <v>200000</v>
      </c>
      <c r="J30" s="230"/>
      <c r="K30" s="231" t="s">
        <v>132</v>
      </c>
      <c r="L30" s="231"/>
      <c r="M30" s="119">
        <v>250000</v>
      </c>
    </row>
    <row r="31" spans="1:13" s="106" customFormat="1" ht="20.100000000000001" customHeight="1" x14ac:dyDescent="0.2">
      <c r="A31" s="208"/>
      <c r="B31" s="208"/>
      <c r="C31" s="211"/>
      <c r="D31" s="211"/>
      <c r="E31" s="74"/>
      <c r="F31" s="234"/>
      <c r="G31" s="234"/>
      <c r="H31" s="234"/>
      <c r="I31" s="230" t="s">
        <v>138</v>
      </c>
      <c r="J31" s="230"/>
      <c r="K31" s="232" t="s">
        <v>133</v>
      </c>
      <c r="L31" s="232"/>
      <c r="M31" s="120">
        <v>250000</v>
      </c>
    </row>
    <row r="32" spans="1:13" s="107" customFormat="1" ht="20.100000000000001" customHeight="1" x14ac:dyDescent="0.2">
      <c r="A32" s="208"/>
      <c r="B32" s="208"/>
      <c r="C32" s="211"/>
      <c r="D32" s="211"/>
      <c r="E32" s="74"/>
      <c r="F32" s="232" t="s">
        <v>148</v>
      </c>
      <c r="G32" s="232"/>
      <c r="H32" s="232"/>
      <c r="I32" s="233">
        <v>150000</v>
      </c>
      <c r="J32" s="233"/>
      <c r="K32" s="231" t="s">
        <v>134</v>
      </c>
      <c r="L32" s="231"/>
      <c r="M32" s="119">
        <v>300000</v>
      </c>
    </row>
    <row r="33" spans="1:13" s="106" customFormat="1" ht="20.100000000000001" customHeight="1" x14ac:dyDescent="0.2">
      <c r="A33" s="208"/>
      <c r="B33" s="208"/>
      <c r="C33" s="211"/>
      <c r="D33" s="211"/>
      <c r="E33" s="74"/>
      <c r="F33" s="232"/>
      <c r="G33" s="232"/>
      <c r="H33" s="232"/>
      <c r="I33" s="233" t="s">
        <v>138</v>
      </c>
      <c r="J33" s="233"/>
      <c r="K33" s="232" t="s">
        <v>135</v>
      </c>
      <c r="L33" s="232"/>
      <c r="M33" s="120">
        <v>200000</v>
      </c>
    </row>
    <row r="34" spans="1:13" s="106" customFormat="1" ht="20.100000000000001" customHeight="1" x14ac:dyDescent="0.2">
      <c r="A34" s="208"/>
      <c r="B34" s="208"/>
      <c r="C34" s="210"/>
      <c r="D34" s="210"/>
      <c r="E34" s="73"/>
      <c r="F34" s="234" t="s">
        <v>149</v>
      </c>
      <c r="G34" s="234"/>
      <c r="H34" s="234"/>
      <c r="I34" s="230">
        <v>100000</v>
      </c>
      <c r="J34" s="230"/>
      <c r="K34" s="231" t="s">
        <v>136</v>
      </c>
      <c r="L34" s="231"/>
      <c r="M34" s="119">
        <v>200000</v>
      </c>
    </row>
    <row r="35" spans="1:13" s="106" customFormat="1" ht="20.100000000000001" customHeight="1" x14ac:dyDescent="0.2">
      <c r="A35" s="208"/>
      <c r="B35" s="208"/>
      <c r="C35" s="211"/>
      <c r="D35" s="211"/>
      <c r="E35" s="74"/>
      <c r="F35" s="234"/>
      <c r="G35" s="234"/>
      <c r="H35" s="234"/>
      <c r="I35" s="230" t="s">
        <v>138</v>
      </c>
      <c r="J35" s="230"/>
      <c r="K35" s="232" t="s">
        <v>137</v>
      </c>
      <c r="L35" s="232"/>
      <c r="M35" s="120">
        <v>250000</v>
      </c>
    </row>
    <row r="36" spans="1:13" s="106" customFormat="1" ht="20.100000000000001" customHeight="1" x14ac:dyDescent="0.2">
      <c r="A36" s="208"/>
      <c r="B36" s="208"/>
      <c r="C36" s="211"/>
      <c r="D36" s="211"/>
      <c r="E36" s="74"/>
      <c r="F36" s="235" t="s">
        <v>150</v>
      </c>
      <c r="G36" s="235"/>
      <c r="H36" s="235"/>
      <c r="I36" s="233">
        <v>300000</v>
      </c>
      <c r="J36" s="233"/>
      <c r="K36" s="228" t="s">
        <v>143</v>
      </c>
      <c r="L36" s="228"/>
      <c r="M36" s="228"/>
    </row>
    <row r="37" spans="1:13" s="106" customFormat="1" ht="20.100000000000001" customHeight="1" x14ac:dyDescent="0.2">
      <c r="A37" s="208"/>
      <c r="B37" s="208"/>
      <c r="C37" s="211"/>
      <c r="D37" s="211"/>
      <c r="E37" s="74"/>
      <c r="F37" s="235"/>
      <c r="G37" s="235"/>
      <c r="H37" s="235"/>
      <c r="I37" s="233" t="s">
        <v>138</v>
      </c>
      <c r="J37" s="233"/>
      <c r="K37" s="228"/>
      <c r="L37" s="228"/>
      <c r="M37" s="228"/>
    </row>
    <row r="38" spans="1:13" s="107" customFormat="1" ht="20.100000000000001" customHeight="1" x14ac:dyDescent="0.2">
      <c r="A38" s="208"/>
      <c r="B38" s="208"/>
      <c r="C38" s="213"/>
      <c r="D38" s="211"/>
      <c r="E38" s="74"/>
      <c r="F38" s="234" t="s">
        <v>151</v>
      </c>
      <c r="G38" s="234"/>
      <c r="H38" s="234"/>
      <c r="I38" s="230">
        <v>150000</v>
      </c>
      <c r="J38" s="230"/>
      <c r="K38" s="228"/>
      <c r="L38" s="228"/>
      <c r="M38" s="228"/>
    </row>
    <row r="39" spans="1:13" s="106" customFormat="1" ht="20.100000000000001" customHeight="1" x14ac:dyDescent="0.2">
      <c r="A39" s="208"/>
      <c r="B39" s="208"/>
      <c r="C39" s="213"/>
      <c r="D39" s="211"/>
      <c r="E39" s="74"/>
      <c r="F39" s="234"/>
      <c r="G39" s="234"/>
      <c r="H39" s="234"/>
      <c r="I39" s="230" t="s">
        <v>138</v>
      </c>
      <c r="J39" s="230"/>
      <c r="K39" s="228"/>
      <c r="L39" s="228"/>
      <c r="M39" s="228"/>
    </row>
    <row r="40" spans="1:13" s="106" customFormat="1" ht="20.100000000000001" customHeight="1" x14ac:dyDescent="0.2">
      <c r="A40" s="208"/>
      <c r="B40" s="208"/>
      <c r="C40" s="207"/>
      <c r="D40" s="207"/>
      <c r="E40" s="72"/>
      <c r="F40" s="121"/>
      <c r="G40" s="121"/>
      <c r="H40" s="121"/>
      <c r="I40" s="121"/>
      <c r="J40" s="121"/>
      <c r="K40" s="121"/>
      <c r="L40" s="121"/>
      <c r="M40" s="121"/>
    </row>
    <row r="41" spans="1:13" s="107" customFormat="1" ht="20.100000000000001" customHeight="1" x14ac:dyDescent="0.25">
      <c r="A41" s="208"/>
      <c r="B41" s="208"/>
      <c r="C41" s="207"/>
      <c r="D41" s="207"/>
      <c r="E41" s="72"/>
      <c r="F41" s="98" t="s">
        <v>107</v>
      </c>
      <c r="G41" s="99"/>
      <c r="H41" s="99" t="s">
        <v>101</v>
      </c>
      <c r="I41" s="99" t="s">
        <v>102</v>
      </c>
      <c r="J41" s="99" t="s">
        <v>103</v>
      </c>
      <c r="K41" s="99" t="s">
        <v>104</v>
      </c>
      <c r="L41" s="99" t="s">
        <v>105</v>
      </c>
      <c r="M41" s="99" t="s">
        <v>106</v>
      </c>
    </row>
    <row r="42" spans="1:13" s="107" customFormat="1" ht="20.100000000000001" customHeight="1" x14ac:dyDescent="0.2">
      <c r="A42" s="208"/>
      <c r="B42" s="208"/>
      <c r="C42" s="207"/>
      <c r="D42" s="207"/>
      <c r="E42" s="72"/>
      <c r="F42" s="133" t="s">
        <v>165</v>
      </c>
      <c r="G42" s="134"/>
      <c r="H42" s="134">
        <v>2000</v>
      </c>
      <c r="I42" s="134">
        <v>3500</v>
      </c>
      <c r="J42" s="134">
        <v>5000</v>
      </c>
      <c r="K42" s="134">
        <v>10000</v>
      </c>
      <c r="L42" s="134">
        <v>20000</v>
      </c>
      <c r="M42" s="136">
        <v>50000</v>
      </c>
    </row>
    <row r="43" spans="1:13" s="106" customFormat="1" ht="20.100000000000001" customHeight="1" x14ac:dyDescent="0.2">
      <c r="A43" s="208"/>
      <c r="B43" s="208"/>
      <c r="C43" s="207"/>
      <c r="D43" s="207"/>
      <c r="E43" s="72"/>
      <c r="F43" s="137" t="s">
        <v>166</v>
      </c>
      <c r="G43" s="138"/>
      <c r="H43" s="138">
        <v>2000</v>
      </c>
      <c r="I43" s="138">
        <v>3500</v>
      </c>
      <c r="J43" s="138">
        <v>5000</v>
      </c>
      <c r="K43" s="138">
        <v>10000</v>
      </c>
      <c r="L43" s="138">
        <v>20000</v>
      </c>
      <c r="M43" s="140">
        <v>50000</v>
      </c>
    </row>
    <row r="44" spans="1:13" s="106" customFormat="1" ht="20.100000000000001" customHeight="1" x14ac:dyDescent="0.2">
      <c r="A44" s="208"/>
      <c r="B44" s="208"/>
      <c r="C44" s="207"/>
      <c r="D44" s="207"/>
      <c r="E44" s="74"/>
      <c r="F44" s="132"/>
      <c r="G44" s="132"/>
      <c r="H44" s="132"/>
      <c r="I44" s="132"/>
      <c r="J44" s="132"/>
      <c r="K44" s="132"/>
      <c r="L44" s="132"/>
      <c r="M44" s="132"/>
    </row>
    <row r="45" spans="1:13" s="106" customFormat="1" ht="20.100000000000001" customHeight="1" x14ac:dyDescent="0.2">
      <c r="A45" s="208"/>
      <c r="B45" s="208"/>
      <c r="C45" s="211"/>
      <c r="D45" s="211"/>
      <c r="E45" s="74"/>
      <c r="F45" s="212" t="s">
        <v>29</v>
      </c>
      <c r="G45" s="212"/>
      <c r="H45" s="212"/>
      <c r="I45" s="212"/>
      <c r="J45" s="212"/>
      <c r="K45" s="212"/>
      <c r="L45" s="212"/>
      <c r="M45" s="212"/>
    </row>
    <row r="46" spans="1:13" s="106" customFormat="1" ht="20.100000000000001" customHeight="1" x14ac:dyDescent="0.2">
      <c r="A46" s="208"/>
      <c r="B46" s="208"/>
      <c r="C46" s="211"/>
      <c r="D46" s="211"/>
      <c r="E46" s="74"/>
      <c r="F46" s="141" t="s">
        <v>126</v>
      </c>
      <c r="G46" s="142"/>
      <c r="H46" s="142">
        <f>IF((($J$16+$J$18)=1),(VLOOKUP($M$20,Tablas!$A$543:$T$544,3,TRUE)),0)+75</f>
        <v>4250</v>
      </c>
      <c r="I46" s="142">
        <f>IF((($J$16+$J$18)=1),(VLOOKUP($M$20,Tablas!$A$543:$T$544,6,TRUE)),0)+75</f>
        <v>3573</v>
      </c>
      <c r="J46" s="142">
        <f>IF((($J$16+$J$18)=1),(VLOOKUP($M$20,Tablas!$A$543:$T$544,9,TRUE)),0)+75</f>
        <v>3023</v>
      </c>
      <c r="K46" s="142">
        <f>IF((($J$16+$J$18)=1),(VLOOKUP($M$20,Tablas!$A$543:$T$544,12,TRUE)),0)+75</f>
        <v>2166</v>
      </c>
      <c r="L46" s="142">
        <f>IF((($J$16+$J$18)=1),(VLOOKUP($M$20,Tablas!$A$543:$T$544,15,TRUE)),0)+75</f>
        <v>1558</v>
      </c>
      <c r="M46" s="144">
        <f>IF((($J$16+$J$18)=1),(VLOOKUP($M$20,Tablas!$A$543:$T$544,18,TRUE)),0)+75</f>
        <v>907</v>
      </c>
    </row>
    <row r="47" spans="1:13" s="106" customFormat="1" ht="20.100000000000001" customHeight="1" x14ac:dyDescent="0.2">
      <c r="A47" s="208"/>
      <c r="B47" s="208"/>
      <c r="C47" s="211"/>
      <c r="D47" s="211"/>
      <c r="E47" s="74"/>
      <c r="F47" s="145" t="s">
        <v>127</v>
      </c>
      <c r="G47" s="61"/>
      <c r="H47" s="61">
        <f>IF((($J$16+$J$18)=2),(VLOOKUP($M$20,Tablas!$A$543:$T$544,4,TRUE)),0)</f>
        <v>0</v>
      </c>
      <c r="I47" s="61">
        <f>IF((($J$16+$J$18)=2),(VLOOKUP($M$20,Tablas!$A$543:$T$544,7,TRUE)),0)</f>
        <v>0</v>
      </c>
      <c r="J47" s="61">
        <f>IF((($J$16+$J$18)=2),(VLOOKUP($M$20,Tablas!$A$543:$T$544,10,TRUE)),0)</f>
        <v>0</v>
      </c>
      <c r="K47" s="61">
        <f>IF((($J$16+$J$18)=2),(VLOOKUP($M$20,Tablas!$A$543:$T$544,13,TRUE)),0)</f>
        <v>0</v>
      </c>
      <c r="L47" s="61">
        <f>IF((($J$16+$J$18)=2),(VLOOKUP($M$20,Tablas!$A$543:$T$544,16,TRUE)),0)</f>
        <v>0</v>
      </c>
      <c r="M47" s="146">
        <f>IF((($J$16+$J$18)=2),(VLOOKUP($M$20,Tablas!$A$543:$T$544,19,TRUE)),0)</f>
        <v>0</v>
      </c>
    </row>
    <row r="48" spans="1:13" s="106" customFormat="1" ht="20.100000000000001" customHeight="1" x14ac:dyDescent="0.2">
      <c r="A48" s="208"/>
      <c r="B48" s="208"/>
      <c r="C48" s="211"/>
      <c r="D48" s="211"/>
      <c r="E48" s="74"/>
      <c r="F48" s="147" t="s">
        <v>128</v>
      </c>
      <c r="G48" s="62"/>
      <c r="H48" s="62">
        <f>IF((($J$16+$J$18)&gt;=3),(VLOOKUP($M$20,Tablas!$A$543:$T$544,5,TRUE)),0)</f>
        <v>0</v>
      </c>
      <c r="I48" s="62">
        <f>IF((($J$16+$J$18)&gt;=3),(VLOOKUP($M$20,Tablas!$A$543:$T$544,8,TRUE)),0)</f>
        <v>0</v>
      </c>
      <c r="J48" s="62">
        <f>IF((($J$16+$J$18)&gt;=3),(VLOOKUP($M$20,Tablas!$A$543:$T$544,11,TRUE)),0)</f>
        <v>0</v>
      </c>
      <c r="K48" s="62">
        <f>IF((($J$16+$J$18)&gt;=3),(VLOOKUP($M$20,Tablas!$A$543:$T$544,14,TRUE)),0)</f>
        <v>0</v>
      </c>
      <c r="L48" s="62">
        <f>IF((($J$16+$J$18)&gt;=3),(VLOOKUP($M$20,Tablas!$A$543:$T$544,17,TRUE)),0)</f>
        <v>0</v>
      </c>
      <c r="M48" s="148">
        <f>IF((($J$16+$J$18)&gt;=3),(VLOOKUP($M$20,Tablas!$A$543:$T$544,20,TRUE)),0)</f>
        <v>0</v>
      </c>
    </row>
    <row r="49" spans="1:13" s="107" customFormat="1" ht="20.100000000000001" customHeight="1" x14ac:dyDescent="0.2">
      <c r="A49" s="208"/>
      <c r="B49" s="208"/>
      <c r="C49" s="210"/>
      <c r="D49" s="211"/>
      <c r="E49" s="74"/>
      <c r="F49" s="149" t="s">
        <v>20</v>
      </c>
      <c r="G49" s="95"/>
      <c r="H49" s="95">
        <f t="shared" ref="H49:M49" si="0">SUM(H46:H48)</f>
        <v>4250</v>
      </c>
      <c r="I49" s="95">
        <f t="shared" si="0"/>
        <v>3573</v>
      </c>
      <c r="J49" s="95">
        <f t="shared" si="0"/>
        <v>3023</v>
      </c>
      <c r="K49" s="95">
        <f t="shared" si="0"/>
        <v>2166</v>
      </c>
      <c r="L49" s="95">
        <f t="shared" si="0"/>
        <v>1558</v>
      </c>
      <c r="M49" s="150">
        <f t="shared" si="0"/>
        <v>907</v>
      </c>
    </row>
    <row r="50" spans="1:13" s="106" customFormat="1" ht="20.100000000000001" hidden="1" customHeight="1" x14ac:dyDescent="0.2">
      <c r="A50" s="108"/>
      <c r="B50" s="108"/>
      <c r="C50" s="108"/>
      <c r="D50" s="108"/>
      <c r="E50" s="74"/>
      <c r="F50" s="145" t="s">
        <v>22</v>
      </c>
      <c r="G50" s="61"/>
      <c r="H50" s="61">
        <v>0</v>
      </c>
      <c r="I50" s="61">
        <v>0</v>
      </c>
      <c r="J50" s="61">
        <v>0</v>
      </c>
      <c r="K50" s="61">
        <v>0</v>
      </c>
      <c r="L50" s="61">
        <v>0</v>
      </c>
      <c r="M50" s="146">
        <v>0</v>
      </c>
    </row>
    <row r="51" spans="1:13" s="106" customFormat="1" ht="20.100000000000001" customHeight="1" x14ac:dyDescent="0.2">
      <c r="A51" s="208"/>
      <c r="B51" s="208"/>
      <c r="C51" s="211"/>
      <c r="D51" s="211"/>
      <c r="E51" s="63"/>
      <c r="F51" s="145" t="s">
        <v>163</v>
      </c>
      <c r="G51" s="61"/>
      <c r="H51" s="61">
        <f t="shared" ref="H51:M51" si="1">+H49*3.5%</f>
        <v>148.75</v>
      </c>
      <c r="I51" s="61">
        <f t="shared" si="1"/>
        <v>125.05500000000001</v>
      </c>
      <c r="J51" s="61">
        <f t="shared" si="1"/>
        <v>105.80500000000001</v>
      </c>
      <c r="K51" s="61">
        <f t="shared" si="1"/>
        <v>75.81</v>
      </c>
      <c r="L51" s="61">
        <f t="shared" si="1"/>
        <v>54.530000000000008</v>
      </c>
      <c r="M51" s="146">
        <f t="shared" si="1"/>
        <v>31.745000000000005</v>
      </c>
    </row>
    <row r="52" spans="1:13" s="106" customFormat="1" ht="20.100000000000001" customHeight="1" x14ac:dyDescent="0.2">
      <c r="A52" s="208"/>
      <c r="B52" s="208"/>
      <c r="C52" s="211"/>
      <c r="D52" s="211"/>
      <c r="E52" s="63"/>
      <c r="F52" s="145" t="s">
        <v>164</v>
      </c>
      <c r="G52" s="61"/>
      <c r="H52" s="61">
        <f t="shared" ref="H52:M52" si="2">+H49*0.5%</f>
        <v>21.25</v>
      </c>
      <c r="I52" s="61">
        <f t="shared" si="2"/>
        <v>17.865000000000002</v>
      </c>
      <c r="J52" s="61">
        <f t="shared" si="2"/>
        <v>15.115</v>
      </c>
      <c r="K52" s="61">
        <f t="shared" si="2"/>
        <v>10.83</v>
      </c>
      <c r="L52" s="61">
        <f t="shared" si="2"/>
        <v>7.79</v>
      </c>
      <c r="M52" s="146">
        <f t="shared" si="2"/>
        <v>4.5350000000000001</v>
      </c>
    </row>
    <row r="53" spans="1:13" s="106" customFormat="1" ht="20.100000000000001" hidden="1" customHeight="1" x14ac:dyDescent="0.2">
      <c r="A53" s="208"/>
      <c r="B53" s="208"/>
      <c r="C53" s="209"/>
      <c r="D53" s="209"/>
      <c r="E53" s="65"/>
      <c r="F53" s="147" t="s">
        <v>26</v>
      </c>
      <c r="G53" s="62"/>
      <c r="H53" s="62"/>
      <c r="I53" s="62"/>
      <c r="J53" s="62"/>
      <c r="K53" s="62"/>
      <c r="L53" s="62"/>
      <c r="M53" s="148"/>
    </row>
    <row r="54" spans="1:13" s="107" customFormat="1" ht="29.1" customHeight="1" x14ac:dyDescent="0.2">
      <c r="A54" s="209"/>
      <c r="B54" s="209"/>
      <c r="C54" s="209"/>
      <c r="D54" s="209"/>
      <c r="E54" s="74"/>
      <c r="F54" s="151" t="s">
        <v>19</v>
      </c>
      <c r="G54" s="152"/>
      <c r="H54" s="152">
        <f t="shared" ref="H54:M54" si="3">SUM(H49:H53)</f>
        <v>4420</v>
      </c>
      <c r="I54" s="152">
        <f t="shared" si="3"/>
        <v>3715.9199999999996</v>
      </c>
      <c r="J54" s="152">
        <f t="shared" si="3"/>
        <v>3143.9199999999996</v>
      </c>
      <c r="K54" s="152">
        <f t="shared" si="3"/>
        <v>2252.64</v>
      </c>
      <c r="L54" s="152">
        <f t="shared" si="3"/>
        <v>1620.32</v>
      </c>
      <c r="M54" s="153">
        <f t="shared" si="3"/>
        <v>943.28</v>
      </c>
    </row>
    <row r="55" spans="1:13" ht="20.100000000000001" customHeight="1" x14ac:dyDescent="0.25">
      <c r="A55" s="219"/>
      <c r="B55" s="219"/>
      <c r="C55" s="209"/>
      <c r="D55" s="209"/>
      <c r="E55" s="75"/>
      <c r="F55" s="220" t="s">
        <v>184</v>
      </c>
      <c r="G55" s="220"/>
      <c r="H55" s="220"/>
      <c r="I55" s="220"/>
      <c r="J55" s="220"/>
      <c r="K55" s="220"/>
      <c r="L55" s="220"/>
      <c r="M55" s="220"/>
    </row>
    <row r="56" spans="1:13" ht="31.5" customHeight="1" x14ac:dyDescent="0.2">
      <c r="A56" s="219"/>
      <c r="B56" s="219"/>
      <c r="C56" s="209"/>
      <c r="D56" s="209"/>
      <c r="F56" s="218" t="s">
        <v>175</v>
      </c>
      <c r="G56" s="218"/>
      <c r="H56" s="218"/>
      <c r="I56" s="218"/>
      <c r="J56" s="218"/>
      <c r="K56" s="218"/>
      <c r="L56" s="218"/>
      <c r="M56" s="218"/>
    </row>
    <row r="57" spans="1:13" x14ac:dyDescent="0.2">
      <c r="A57" s="111"/>
      <c r="B57" s="111"/>
      <c r="C57" s="111"/>
      <c r="D57" s="111"/>
      <c r="F57" s="218"/>
      <c r="G57" s="218"/>
      <c r="H57" s="218"/>
      <c r="I57" s="218"/>
      <c r="J57" s="218"/>
      <c r="K57" s="218"/>
      <c r="L57" s="218"/>
      <c r="M57" s="218"/>
    </row>
    <row r="58" spans="1:13" x14ac:dyDescent="0.2">
      <c r="A58" s="111"/>
      <c r="B58" s="111"/>
      <c r="C58" s="111"/>
      <c r="D58" s="111"/>
      <c r="F58" s="218"/>
      <c r="G58" s="218"/>
      <c r="H58" s="218"/>
      <c r="I58" s="218"/>
      <c r="J58" s="218"/>
      <c r="K58" s="218"/>
      <c r="L58" s="218"/>
      <c r="M58" s="218"/>
    </row>
    <row r="59" spans="1:13" x14ac:dyDescent="0.2">
      <c r="A59" s="111"/>
      <c r="B59" s="111"/>
      <c r="C59" s="111"/>
      <c r="D59" s="111"/>
      <c r="F59" s="102"/>
      <c r="G59" s="102"/>
      <c r="H59" s="102"/>
      <c r="I59" s="102"/>
      <c r="J59" s="102"/>
      <c r="K59" s="102"/>
      <c r="L59" s="102"/>
      <c r="M59" s="102"/>
    </row>
  </sheetData>
  <sheetProtection algorithmName="SHA-512" hashValue="WQ+ELzpuyqKv37NKYYS+KsAppJFIFbZU+0IKZP2a4Iyznn/UKBOHy/qSrh9DMPvGUYX6wZh55p4NVybgnJztNg==" saltValue="Yz5pzHvvmEvHSnsBFRhzPA==" spinCount="100000" sheet="1" objects="1" scenarios="1"/>
  <mergeCells count="108">
    <mergeCell ref="A54:B54"/>
    <mergeCell ref="C54:D54"/>
    <mergeCell ref="F56:M58"/>
    <mergeCell ref="A14:B14"/>
    <mergeCell ref="C51:D51"/>
    <mergeCell ref="C40:D44"/>
    <mergeCell ref="H12:M12"/>
    <mergeCell ref="H14:M14"/>
    <mergeCell ref="F17:G17"/>
    <mergeCell ref="A12:D12"/>
    <mergeCell ref="A18:B19"/>
    <mergeCell ref="A13:B13"/>
    <mergeCell ref="C31:D31"/>
    <mergeCell ref="C32:D32"/>
    <mergeCell ref="C33:D33"/>
    <mergeCell ref="A15:B15"/>
    <mergeCell ref="C21:D21"/>
    <mergeCell ref="A27:B28"/>
    <mergeCell ref="A29:B29"/>
    <mergeCell ref="A25:B26"/>
    <mergeCell ref="C26:D26"/>
    <mergeCell ref="C27:D27"/>
    <mergeCell ref="A30:B30"/>
    <mergeCell ref="F55:M55"/>
    <mergeCell ref="F26:H27"/>
    <mergeCell ref="F28:H29"/>
    <mergeCell ref="F30:H31"/>
    <mergeCell ref="F32:H33"/>
    <mergeCell ref="F34:H35"/>
    <mergeCell ref="F36:H37"/>
    <mergeCell ref="F38:H39"/>
    <mergeCell ref="F45:M45"/>
    <mergeCell ref="C13:D13"/>
    <mergeCell ref="C14:D14"/>
    <mergeCell ref="C15:D15"/>
    <mergeCell ref="C16:D16"/>
    <mergeCell ref="C17:D17"/>
    <mergeCell ref="C35:D36"/>
    <mergeCell ref="I29:J29"/>
    <mergeCell ref="I37:J37"/>
    <mergeCell ref="I30:J30"/>
    <mergeCell ref="I31:J31"/>
    <mergeCell ref="I32:J32"/>
    <mergeCell ref="I33:J33"/>
    <mergeCell ref="A32:B32"/>
    <mergeCell ref="A33:B33"/>
    <mergeCell ref="C39:D39"/>
    <mergeCell ref="C37:D37"/>
    <mergeCell ref="C38:D38"/>
    <mergeCell ref="A34:B34"/>
    <mergeCell ref="A35:B36"/>
    <mergeCell ref="C34:D34"/>
    <mergeCell ref="A16:B16"/>
    <mergeCell ref="A17:B17"/>
    <mergeCell ref="A20:B20"/>
    <mergeCell ref="A21:B21"/>
    <mergeCell ref="A24:B24"/>
    <mergeCell ref="C25:D25"/>
    <mergeCell ref="C18:D19"/>
    <mergeCell ref="C24:D24"/>
    <mergeCell ref="C20:D20"/>
    <mergeCell ref="A31:B31"/>
    <mergeCell ref="C29:D29"/>
    <mergeCell ref="C30:D30"/>
    <mergeCell ref="C28:D28"/>
    <mergeCell ref="A53:B53"/>
    <mergeCell ref="A51:B51"/>
    <mergeCell ref="A52:B52"/>
    <mergeCell ref="A37:B37"/>
    <mergeCell ref="A40:B44"/>
    <mergeCell ref="A38:B38"/>
    <mergeCell ref="A39:B39"/>
    <mergeCell ref="A49:B49"/>
    <mergeCell ref="C49:D49"/>
    <mergeCell ref="A45:B45"/>
    <mergeCell ref="A46:B46"/>
    <mergeCell ref="A47:B47"/>
    <mergeCell ref="A48:B48"/>
    <mergeCell ref="C47:D47"/>
    <mergeCell ref="C48:D48"/>
    <mergeCell ref="C45:D45"/>
    <mergeCell ref="C52:D52"/>
    <mergeCell ref="C46:D46"/>
    <mergeCell ref="C53:D53"/>
    <mergeCell ref="C10:M10"/>
    <mergeCell ref="A55:B56"/>
    <mergeCell ref="C55:D56"/>
    <mergeCell ref="K26:L27"/>
    <mergeCell ref="K36:M39"/>
    <mergeCell ref="F24:H25"/>
    <mergeCell ref="I24:J25"/>
    <mergeCell ref="K24:M25"/>
    <mergeCell ref="I38:J38"/>
    <mergeCell ref="I39:J39"/>
    <mergeCell ref="K28:L28"/>
    <mergeCell ref="K29:L29"/>
    <mergeCell ref="K30:L30"/>
    <mergeCell ref="K35:L35"/>
    <mergeCell ref="I34:J34"/>
    <mergeCell ref="I35:J35"/>
    <mergeCell ref="I36:J36"/>
    <mergeCell ref="K31:L31"/>
    <mergeCell ref="K32:L32"/>
    <mergeCell ref="K33:L33"/>
    <mergeCell ref="K34:L34"/>
    <mergeCell ref="I26:J26"/>
    <mergeCell ref="I27:J27"/>
    <mergeCell ref="I28:J28"/>
  </mergeCells>
  <phoneticPr fontId="6" type="noConversion"/>
  <conditionalFormatting sqref="J16">
    <cfRule type="cellIs" dxfId="31" priority="2" stopIfTrue="1" operator="greaterThan">
      <formula>2</formula>
    </cfRule>
    <cfRule type="cellIs" dxfId="30" priority="3" stopIfTrue="1" operator="lessThan">
      <formula>1</formula>
    </cfRule>
  </conditionalFormatting>
  <conditionalFormatting sqref="M16 M18 M20">
    <cfRule type="cellIs" dxfId="29" priority="5" stopIfTrue="1" operator="lessThan">
      <formula>18</formula>
    </cfRule>
  </conditionalFormatting>
  <conditionalFormatting sqref="J22">
    <cfRule type="cellIs" dxfId="28" priority="1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6" orientation="landscape" horizontalDpi="300" verticalDpi="300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H40"/>
  <sheetViews>
    <sheetView showGridLines="0" zoomScaleNormal="100" zoomScalePageLayoutView="90" workbookViewId="0">
      <selection activeCell="J19" sqref="J19"/>
    </sheetView>
  </sheetViews>
  <sheetFormatPr baseColWidth="10" defaultColWidth="8.7109375" defaultRowHeight="12.75" x14ac:dyDescent="0.2"/>
  <cols>
    <col min="1" max="1" width="33.28515625" style="100" customWidth="1"/>
    <col min="2" max="2" width="24.42578125" style="100" customWidth="1"/>
    <col min="3" max="4" width="16.7109375" style="100" customWidth="1"/>
    <col min="5" max="5" width="19.7109375" style="100" customWidth="1"/>
    <col min="6" max="7" width="16.7109375" style="100" customWidth="1"/>
    <col min="8" max="8" width="23.85546875" style="100" customWidth="1"/>
    <col min="9" max="16384" width="8.7109375" style="100"/>
  </cols>
  <sheetData>
    <row r="1" spans="1:8" ht="12.75" customHeight="1" x14ac:dyDescent="0.2">
      <c r="A1" s="34"/>
      <c r="B1" s="35"/>
      <c r="C1" s="35"/>
      <c r="D1" s="35"/>
      <c r="E1" s="35"/>
      <c r="F1" s="35"/>
      <c r="G1" s="35"/>
      <c r="H1" s="35"/>
    </row>
    <row r="2" spans="1:8" x14ac:dyDescent="0.2">
      <c r="A2" s="35"/>
      <c r="B2" s="35"/>
      <c r="C2" s="35"/>
      <c r="D2" s="35"/>
      <c r="E2" s="35" t="s">
        <v>5</v>
      </c>
      <c r="F2" s="35" t="s">
        <v>5</v>
      </c>
      <c r="G2" s="35" t="s">
        <v>5</v>
      </c>
      <c r="H2" s="35"/>
    </row>
    <row r="3" spans="1:8" x14ac:dyDescent="0.2">
      <c r="A3" s="35"/>
      <c r="B3" s="35"/>
      <c r="C3" s="35"/>
      <c r="D3" s="35"/>
      <c r="E3" s="35"/>
      <c r="F3" s="35"/>
      <c r="G3" s="35"/>
      <c r="H3" s="35"/>
    </row>
    <row r="4" spans="1:8" x14ac:dyDescent="0.2">
      <c r="A4" s="35"/>
      <c r="B4" s="35"/>
      <c r="C4" s="35"/>
      <c r="D4" s="35"/>
      <c r="E4" s="35"/>
      <c r="F4" s="35"/>
      <c r="G4" s="35"/>
      <c r="H4" s="35"/>
    </row>
    <row r="5" spans="1:8" x14ac:dyDescent="0.2">
      <c r="A5" s="35"/>
      <c r="B5" s="35"/>
      <c r="C5" s="35"/>
      <c r="D5" s="35"/>
      <c r="E5" s="35"/>
      <c r="F5" s="35"/>
      <c r="G5" s="35"/>
      <c r="H5" s="35"/>
    </row>
    <row r="6" spans="1:8" ht="15" x14ac:dyDescent="0.2">
      <c r="A6" s="35"/>
      <c r="B6" s="35"/>
      <c r="C6" s="35"/>
      <c r="D6" s="35"/>
      <c r="E6" s="38" t="s">
        <v>5</v>
      </c>
      <c r="F6" s="38" t="s">
        <v>5</v>
      </c>
      <c r="G6" s="38" t="s">
        <v>5</v>
      </c>
      <c r="H6" s="39" t="s">
        <v>5</v>
      </c>
    </row>
    <row r="7" spans="1:8" x14ac:dyDescent="0.2">
      <c r="A7" s="35"/>
      <c r="B7" s="35"/>
      <c r="C7" s="35"/>
      <c r="D7" s="35"/>
      <c r="E7" s="35"/>
      <c r="F7" s="35"/>
      <c r="G7" s="35"/>
      <c r="H7" s="35"/>
    </row>
    <row r="8" spans="1:8" x14ac:dyDescent="0.2">
      <c r="A8" s="35"/>
      <c r="B8" s="35"/>
      <c r="C8" s="35"/>
      <c r="D8" s="35"/>
      <c r="E8" s="35"/>
      <c r="F8" s="35"/>
      <c r="G8" s="35"/>
      <c r="H8" s="35"/>
    </row>
    <row r="9" spans="1:8" x14ac:dyDescent="0.2">
      <c r="A9" s="35"/>
      <c r="B9" s="35"/>
      <c r="C9" s="35"/>
      <c r="D9" s="35"/>
      <c r="E9" s="35"/>
      <c r="F9" s="35"/>
      <c r="G9" s="35"/>
      <c r="H9" s="35"/>
    </row>
    <row r="10" spans="1:8" x14ac:dyDescent="0.2">
      <c r="A10" s="35"/>
      <c r="B10" s="35"/>
      <c r="C10" s="35"/>
      <c r="D10" s="35"/>
      <c r="E10" s="35"/>
      <c r="F10" s="35"/>
      <c r="G10" s="35"/>
      <c r="H10" s="35"/>
    </row>
    <row r="11" spans="1:8" x14ac:dyDescent="0.2">
      <c r="A11" s="35"/>
      <c r="B11" s="35"/>
      <c r="C11" s="35"/>
      <c r="D11" s="35"/>
      <c r="E11" s="35"/>
      <c r="F11" s="35"/>
      <c r="G11" s="35"/>
      <c r="H11" s="35"/>
    </row>
    <row r="12" spans="1:8" ht="23.25" x14ac:dyDescent="0.35">
      <c r="A12" s="40"/>
      <c r="B12" s="40"/>
      <c r="C12" s="217" t="s">
        <v>194</v>
      </c>
      <c r="D12" s="217"/>
      <c r="E12" s="217"/>
      <c r="F12" s="217"/>
      <c r="G12" s="217"/>
      <c r="H12" s="217"/>
    </row>
    <row r="13" spans="1:8" ht="8.85" customHeight="1" x14ac:dyDescent="0.35">
      <c r="A13" s="76"/>
      <c r="B13" s="76"/>
      <c r="C13" s="76"/>
      <c r="D13" s="76"/>
      <c r="E13" s="76"/>
      <c r="F13" s="76"/>
      <c r="G13" s="76"/>
      <c r="H13" s="76"/>
    </row>
    <row r="14" spans="1:8" ht="20.100000000000001" customHeight="1" x14ac:dyDescent="0.35">
      <c r="A14" s="76"/>
      <c r="B14" s="90" t="s">
        <v>185</v>
      </c>
      <c r="C14" s="214" t="str">
        <f>+'INGRESO DE DATOS'!$D$12</f>
        <v>NOMBRE Y APELLIDO</v>
      </c>
      <c r="D14" s="214"/>
      <c r="E14" s="214"/>
      <c r="F14" s="214"/>
      <c r="G14" s="214"/>
      <c r="H14" s="214"/>
    </row>
    <row r="15" spans="1:8" ht="11.85" customHeight="1" x14ac:dyDescent="0.2">
      <c r="A15" s="35"/>
      <c r="B15" s="35"/>
      <c r="C15" s="35"/>
      <c r="D15" s="35"/>
      <c r="E15" s="35"/>
      <c r="F15" s="35"/>
      <c r="G15" s="35"/>
      <c r="H15" s="35"/>
    </row>
    <row r="16" spans="1:8" ht="20.100000000000001" customHeight="1" x14ac:dyDescent="0.35">
      <c r="A16" s="76"/>
      <c r="B16" s="90" t="s">
        <v>178</v>
      </c>
      <c r="C16" s="214" t="str">
        <f>+'INGRESO DE DATOS'!$D$23</f>
        <v>AGENCIA</v>
      </c>
      <c r="D16" s="214"/>
      <c r="E16" s="214"/>
      <c r="F16" s="214"/>
      <c r="G16" s="214"/>
      <c r="H16" s="214"/>
    </row>
    <row r="17" spans="1:8" ht="11.85" customHeight="1" x14ac:dyDescent="0.35">
      <c r="A17" s="76"/>
      <c r="B17" s="76"/>
      <c r="C17" s="35"/>
      <c r="D17" s="35"/>
      <c r="E17" s="35"/>
      <c r="F17" s="35"/>
      <c r="G17" s="35"/>
      <c r="H17" s="35"/>
    </row>
    <row r="18" spans="1:8" ht="20.100000000000001" customHeight="1" x14ac:dyDescent="0.25">
      <c r="A18" s="35"/>
      <c r="B18" s="35"/>
      <c r="C18" s="35"/>
      <c r="D18" s="90" t="s">
        <v>179</v>
      </c>
      <c r="E18" s="89">
        <f>+'INGRESO DE DATOS'!$G$14</f>
        <v>1</v>
      </c>
      <c r="F18" s="35"/>
      <c r="G18" s="90" t="s">
        <v>181</v>
      </c>
      <c r="H18" s="89">
        <f>+'INGRESO DE DATOS'!$G$16</f>
        <v>18</v>
      </c>
    </row>
    <row r="19" spans="1:8" s="102" customFormat="1" ht="20.100000000000001" customHeight="1" x14ac:dyDescent="0.2">
      <c r="A19" s="215"/>
      <c r="B19" s="215"/>
      <c r="C19" s="43"/>
      <c r="D19" s="43"/>
      <c r="E19" s="43"/>
      <c r="F19" s="43"/>
      <c r="G19" s="43"/>
      <c r="H19" s="43"/>
    </row>
    <row r="20" spans="1:8" s="102" customFormat="1" ht="20.100000000000001" customHeight="1" x14ac:dyDescent="0.25">
      <c r="A20" s="223"/>
      <c r="B20" s="224"/>
      <c r="C20" s="43"/>
      <c r="D20" s="90" t="s">
        <v>180</v>
      </c>
      <c r="E20" s="89">
        <f>+'INGRESO DE DATOS'!$J$14</f>
        <v>0</v>
      </c>
      <c r="F20" s="43"/>
      <c r="G20" s="90" t="s">
        <v>182</v>
      </c>
      <c r="H20" s="89">
        <f>+'INGRESO DE DATOS'!$J$16</f>
        <v>18</v>
      </c>
    </row>
    <row r="21" spans="1:8" s="47" customFormat="1" ht="20.100000000000001" customHeight="1" x14ac:dyDescent="0.2">
      <c r="A21" s="43"/>
      <c r="B21" s="45"/>
      <c r="C21" s="46"/>
      <c r="D21" s="43"/>
      <c r="E21" s="43" t="s">
        <v>5</v>
      </c>
      <c r="F21" s="43" t="s">
        <v>5</v>
      </c>
      <c r="G21" s="43" t="s">
        <v>5</v>
      </c>
      <c r="H21" s="43"/>
    </row>
    <row r="22" spans="1:8" s="47" customFormat="1" ht="20.100000000000001" customHeight="1" x14ac:dyDescent="0.3">
      <c r="A22" s="43"/>
      <c r="B22" s="45"/>
      <c r="C22" s="46"/>
      <c r="D22" s="90" t="s">
        <v>183</v>
      </c>
      <c r="E22" s="91">
        <f ca="1">+TODAY()</f>
        <v>44572</v>
      </c>
      <c r="F22" s="43"/>
      <c r="G22" s="199" t="s">
        <v>198</v>
      </c>
      <c r="H22" s="89" t="str">
        <f>'INGRESO DE DATOS'!G18</f>
        <v>Guayas/Santa Elena</v>
      </c>
    </row>
    <row r="23" spans="1:8" s="47" customFormat="1" ht="20.100000000000001" customHeight="1" x14ac:dyDescent="0.2">
      <c r="A23" s="43"/>
      <c r="B23" s="45"/>
      <c r="C23" s="46"/>
      <c r="D23" s="43"/>
      <c r="E23" s="43"/>
      <c r="F23" s="43"/>
      <c r="G23" s="43"/>
      <c r="H23" s="43"/>
    </row>
    <row r="24" spans="1:8" s="105" customFormat="1" ht="20.100000000000001" customHeight="1" x14ac:dyDescent="0.25">
      <c r="A24" s="236" t="s">
        <v>152</v>
      </c>
      <c r="B24" s="236"/>
      <c r="C24" s="122" t="s">
        <v>101</v>
      </c>
      <c r="D24" s="122" t="s">
        <v>102</v>
      </c>
      <c r="E24" s="122" t="s">
        <v>103</v>
      </c>
      <c r="F24" s="122" t="s">
        <v>104</v>
      </c>
      <c r="G24" s="122" t="s">
        <v>105</v>
      </c>
      <c r="H24" s="122" t="s">
        <v>106</v>
      </c>
    </row>
    <row r="25" spans="1:8" s="107" customFormat="1" ht="20.100000000000001" customHeight="1" x14ac:dyDescent="0.2">
      <c r="A25" s="237" t="s">
        <v>29</v>
      </c>
      <c r="B25" s="237"/>
      <c r="C25" s="237"/>
      <c r="D25" s="237"/>
      <c r="E25" s="237"/>
      <c r="F25" s="237"/>
      <c r="G25" s="237"/>
      <c r="H25" s="237"/>
    </row>
    <row r="26" spans="1:8" s="106" customFormat="1" ht="20.100000000000001" customHeight="1" x14ac:dyDescent="0.2">
      <c r="A26" s="238" t="s">
        <v>153</v>
      </c>
      <c r="B26" s="238"/>
      <c r="C26" s="123">
        <f>+'Diamond (Mundial)'!H40</f>
        <v>24512.799999999999</v>
      </c>
      <c r="D26" s="124">
        <f>+'Diamond (Mundial)'!I40</f>
        <v>15153.84</v>
      </c>
      <c r="E26" s="124">
        <f>+'Diamond (Mundial)'!J40</f>
        <v>10053.679999999998</v>
      </c>
      <c r="F26" s="124">
        <f>+'Diamond (Mundial)'!K40</f>
        <v>7114.64</v>
      </c>
      <c r="G26" s="124">
        <f>+'Diamond (Mundial)'!L40</f>
        <v>4775.68</v>
      </c>
      <c r="H26" s="124">
        <f>+'Diamond (Mundial)'!M40</f>
        <v>3826.16</v>
      </c>
    </row>
    <row r="27" spans="1:8" s="106" customFormat="1" ht="20.100000000000001" customHeight="1" x14ac:dyDescent="0.2">
      <c r="A27" s="239" t="s">
        <v>154</v>
      </c>
      <c r="B27" s="239"/>
      <c r="C27" s="123">
        <f>+'Diamond (LA)'!H41</f>
        <v>18899.920000000002</v>
      </c>
      <c r="D27" s="125">
        <f>+'Diamond (LA)'!I41</f>
        <v>11670.880000000001</v>
      </c>
      <c r="E27" s="125">
        <f>+'Diamond (LA)'!J41</f>
        <v>7732.4000000000005</v>
      </c>
      <c r="F27" s="125">
        <f>+'Diamond (LA)'!K41</f>
        <v>5526.5599999999995</v>
      </c>
      <c r="G27" s="125">
        <f>+'Diamond (LA)'!L41</f>
        <v>3723.2000000000003</v>
      </c>
      <c r="H27" s="125">
        <f>+'Diamond (LA)'!M41</f>
        <v>2988.96</v>
      </c>
    </row>
    <row r="28" spans="1:8" s="106" customFormat="1" ht="20.100000000000001" customHeight="1" x14ac:dyDescent="0.2">
      <c r="A28" s="238" t="s">
        <v>155</v>
      </c>
      <c r="B28" s="238"/>
      <c r="C28" s="123">
        <f>+'Complete (Mundial)'!H40</f>
        <v>20940.399999999998</v>
      </c>
      <c r="D28" s="124">
        <f>+'Complete (Mundial)'!I40</f>
        <v>12754.56</v>
      </c>
      <c r="E28" s="124">
        <f>+'Complete (Mundial)'!J40</f>
        <v>8790.08</v>
      </c>
      <c r="F28" s="124">
        <f>+'Complete (Mundial)'!K40</f>
        <v>6218.1600000000008</v>
      </c>
      <c r="G28" s="124">
        <f>+'Complete (Mundial)'!L40</f>
        <v>4173.5199999999995</v>
      </c>
      <c r="H28" s="124">
        <f>+'Complete (Mundial)'!M40</f>
        <v>3251.04</v>
      </c>
    </row>
    <row r="29" spans="1:8" s="106" customFormat="1" ht="20.100000000000001" customHeight="1" x14ac:dyDescent="0.2">
      <c r="A29" s="239" t="s">
        <v>156</v>
      </c>
      <c r="B29" s="239"/>
      <c r="C29" s="123">
        <f>+'Complete (LA)'!H40</f>
        <v>16140.800000000001</v>
      </c>
      <c r="D29" s="125">
        <f>+'Complete (LA)'!I40</f>
        <v>9825.92</v>
      </c>
      <c r="E29" s="125">
        <f>+'Complete (LA)'!J40</f>
        <v>6772.4800000000005</v>
      </c>
      <c r="F29" s="125">
        <f>+'Complete (LA)'!K40</f>
        <v>4841.2</v>
      </c>
      <c r="G29" s="125">
        <f>+'Complete (LA)'!L40</f>
        <v>3265.6</v>
      </c>
      <c r="H29" s="125">
        <f>+'Complete (LA)'!M40</f>
        <v>2556.3200000000002</v>
      </c>
    </row>
    <row r="30" spans="1:8" s="106" customFormat="1" ht="20.100000000000001" customHeight="1" x14ac:dyDescent="0.2">
      <c r="A30" s="238" t="s">
        <v>157</v>
      </c>
      <c r="B30" s="238"/>
      <c r="C30" s="123">
        <f>+'Advantage (Mundial)'!H43</f>
        <v>12113.92</v>
      </c>
      <c r="D30" s="126">
        <f>+'Advantage (Mundial)'!I43</f>
        <v>8824.4</v>
      </c>
      <c r="E30" s="126">
        <f>+'Advantage (Mundial)'!J43</f>
        <v>6789.12</v>
      </c>
      <c r="F30" s="126">
        <f>+'Advantage (Mundial)'!K43</f>
        <v>5097.04</v>
      </c>
      <c r="G30" s="126">
        <f>+'Advantage (Mundial)'!L43</f>
        <v>3791.84</v>
      </c>
      <c r="H30" s="126">
        <f>+'Advantage (Mundial)'!M43</f>
        <v>3133.52</v>
      </c>
    </row>
    <row r="31" spans="1:8" s="107" customFormat="1" ht="20.100000000000001" customHeight="1" x14ac:dyDescent="0.2">
      <c r="A31" s="239" t="s">
        <v>158</v>
      </c>
      <c r="B31" s="239"/>
      <c r="C31" s="123">
        <f>+'Advantage (LA)'!H43</f>
        <v>9540.9600000000009</v>
      </c>
      <c r="D31" s="125">
        <f>+'Advantage (LA)'!I43</f>
        <v>6979.4400000000005</v>
      </c>
      <c r="E31" s="125">
        <f>+'Advantage (LA)'!J43</f>
        <v>5387.2</v>
      </c>
      <c r="F31" s="125">
        <f>+'Advantage (LA)'!K43</f>
        <v>4080.96</v>
      </c>
      <c r="G31" s="125">
        <f>+'Advantage (LA)'!L43</f>
        <v>3063.84</v>
      </c>
      <c r="H31" s="125">
        <f>+'Advantage (LA)'!M43</f>
        <v>2550.0800000000004</v>
      </c>
    </row>
    <row r="32" spans="1:8" s="106" customFormat="1" ht="20.100000000000001" customHeight="1" x14ac:dyDescent="0.2">
      <c r="A32" s="238" t="s">
        <v>159</v>
      </c>
      <c r="B32" s="238"/>
      <c r="C32" s="123">
        <f>+Secure!H43</f>
        <v>7978.88</v>
      </c>
      <c r="D32" s="126">
        <f>+Secure!I43</f>
        <v>6838</v>
      </c>
      <c r="E32" s="126">
        <f>+Secure!J43</f>
        <v>5498.4800000000005</v>
      </c>
      <c r="F32" s="126">
        <f>+Secure!K43</f>
        <v>4179.76</v>
      </c>
      <c r="G32" s="126">
        <f>+Secure!L43</f>
        <v>3458</v>
      </c>
      <c r="H32" s="126">
        <f>+Secure!M43</f>
        <v>2779.9199999999996</v>
      </c>
    </row>
    <row r="33" spans="1:8" s="106" customFormat="1" ht="20.100000000000001" customHeight="1" x14ac:dyDescent="0.2">
      <c r="A33" s="239" t="s">
        <v>160</v>
      </c>
      <c r="B33" s="239"/>
      <c r="C33" s="123">
        <f>+Essential!H43</f>
        <v>5451.68</v>
      </c>
      <c r="D33" s="125">
        <f>+Essential!I43</f>
        <v>4703.92</v>
      </c>
      <c r="E33" s="125">
        <f>+Essential!J43</f>
        <v>3818.88</v>
      </c>
      <c r="F33" s="125">
        <f>+Essential!K43</f>
        <v>2951.52</v>
      </c>
      <c r="G33" s="125">
        <f>+Essential!L43</f>
        <v>2486.64</v>
      </c>
      <c r="H33" s="125">
        <f>+Essential!M43</f>
        <v>2032.16</v>
      </c>
    </row>
    <row r="34" spans="1:8" s="106" customFormat="1" ht="20.100000000000001" customHeight="1" x14ac:dyDescent="0.2">
      <c r="A34" s="238" t="s">
        <v>161</v>
      </c>
      <c r="B34" s="238"/>
      <c r="C34" s="126">
        <f>+Critical!H54</f>
        <v>4420</v>
      </c>
      <c r="D34" s="126">
        <f>+Critical!I54</f>
        <v>3715.9199999999996</v>
      </c>
      <c r="E34" s="126">
        <f>+Critical!J54</f>
        <v>3143.9199999999996</v>
      </c>
      <c r="F34" s="126">
        <f>+Critical!K54</f>
        <v>2252.64</v>
      </c>
      <c r="G34" s="126">
        <f>+Critical!L54</f>
        <v>1620.32</v>
      </c>
      <c r="H34" s="126">
        <f>+Critical!M54</f>
        <v>943.28</v>
      </c>
    </row>
    <row r="35" spans="1:8" ht="15.75" x14ac:dyDescent="0.25">
      <c r="A35" s="242" t="s">
        <v>184</v>
      </c>
      <c r="B35" s="242"/>
      <c r="C35" s="242"/>
      <c r="D35" s="242"/>
      <c r="E35" s="242"/>
      <c r="F35" s="242"/>
      <c r="G35" s="242"/>
      <c r="H35" s="242"/>
    </row>
    <row r="37" spans="1:8" x14ac:dyDescent="0.2">
      <c r="A37" s="243" t="s">
        <v>175</v>
      </c>
      <c r="B37" s="243"/>
      <c r="C37" s="243"/>
      <c r="D37" s="243"/>
      <c r="E37" s="243"/>
      <c r="F37" s="243"/>
      <c r="G37" s="243"/>
      <c r="H37" s="243"/>
    </row>
    <row r="38" spans="1:8" x14ac:dyDescent="0.2">
      <c r="A38" s="243"/>
      <c r="B38" s="243"/>
      <c r="C38" s="243"/>
      <c r="D38" s="243"/>
      <c r="E38" s="243"/>
      <c r="F38" s="243"/>
      <c r="G38" s="243"/>
      <c r="H38" s="243"/>
    </row>
    <row r="40" spans="1:8" ht="17.25" customHeight="1" x14ac:dyDescent="0.2">
      <c r="C40" s="127"/>
      <c r="D40" s="240" t="s">
        <v>174</v>
      </c>
      <c r="E40" s="241"/>
      <c r="F40" s="241"/>
      <c r="G40" s="241"/>
    </row>
  </sheetData>
  <sheetProtection algorithmName="SHA-512" hashValue="R1YaxSm2yfPScMuKqNY8M/ZZkfzy3vbsBSpER6abRW3gPASpxeB+VceOnBAHX8TbAr/kpXO5DRCq4Gcwh1ni/w==" saltValue="yoDdAv570eWSs1NYHubFgA==" spinCount="100000" sheet="1" objects="1" scenarios="1"/>
  <mergeCells count="19">
    <mergeCell ref="A33:B33"/>
    <mergeCell ref="A34:B34"/>
    <mergeCell ref="A29:B29"/>
    <mergeCell ref="A28:B28"/>
    <mergeCell ref="D40:G40"/>
    <mergeCell ref="A35:H35"/>
    <mergeCell ref="A30:B30"/>
    <mergeCell ref="A31:B31"/>
    <mergeCell ref="A37:H38"/>
    <mergeCell ref="C14:H14"/>
    <mergeCell ref="C16:H16"/>
    <mergeCell ref="A20:B20"/>
    <mergeCell ref="A19:B19"/>
    <mergeCell ref="C12:H12"/>
    <mergeCell ref="A24:B24"/>
    <mergeCell ref="A25:H25"/>
    <mergeCell ref="A26:B26"/>
    <mergeCell ref="A27:B27"/>
    <mergeCell ref="A32:B32"/>
  </mergeCells>
  <phoneticPr fontId="6" type="noConversion"/>
  <conditionalFormatting sqref="E18">
    <cfRule type="cellIs" dxfId="27" priority="2" stopIfTrue="1" operator="greaterThan">
      <formula>2</formula>
    </cfRule>
    <cfRule type="cellIs" dxfId="26" priority="3" stopIfTrue="1" operator="lessThan">
      <formula>1</formula>
    </cfRule>
  </conditionalFormatting>
  <conditionalFormatting sqref="H18 H20">
    <cfRule type="cellIs" dxfId="25" priority="5" stopIfTrue="1" operator="lessThan">
      <formula>18</formula>
    </cfRule>
  </conditionalFormatting>
  <conditionalFormatting sqref="H22">
    <cfRule type="cellIs" dxfId="24" priority="1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91" orientation="landscape" horizontalDpi="300" verticalDpi="300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C00000"/>
    <pageSetUpPr fitToPage="1"/>
  </sheetPr>
  <dimension ref="A1:T551"/>
  <sheetViews>
    <sheetView showGridLines="0" topLeftCell="A1048576" zoomScale="80" zoomScaleNormal="80" workbookViewId="0">
      <selection sqref="A1:XFD1048576"/>
    </sheetView>
  </sheetViews>
  <sheetFormatPr baseColWidth="10" defaultColWidth="8.7109375" defaultRowHeight="12.75" zeroHeight="1" x14ac:dyDescent="0.2"/>
  <cols>
    <col min="1" max="1" width="3.7109375" style="6" customWidth="1"/>
    <col min="2" max="2" width="45.28515625" style="6" customWidth="1"/>
    <col min="3" max="8" width="15.7109375" style="14" customWidth="1"/>
    <col min="9" max="20" width="15.7109375" style="6" customWidth="1"/>
    <col min="21" max="16384" width="8.7109375" style="6"/>
  </cols>
  <sheetData>
    <row r="1" spans="1:15" hidden="1" x14ac:dyDescent="0.2">
      <c r="J1" s="180" t="s">
        <v>195</v>
      </c>
      <c r="K1" s="181"/>
      <c r="L1" s="181"/>
      <c r="M1" s="181"/>
      <c r="N1" s="182" t="s">
        <v>196</v>
      </c>
    </row>
    <row r="2" spans="1:15" ht="18" hidden="1" x14ac:dyDescent="0.25">
      <c r="A2" s="188" t="s">
        <v>38</v>
      </c>
      <c r="B2" s="189"/>
      <c r="C2" s="189"/>
      <c r="D2" s="189"/>
      <c r="E2" s="189"/>
      <c r="F2" s="189"/>
      <c r="G2" s="189"/>
      <c r="H2" s="190"/>
      <c r="J2" s="183" t="s">
        <v>95</v>
      </c>
      <c r="L2" s="6">
        <v>0.53</v>
      </c>
      <c r="N2" s="184" t="s">
        <v>200</v>
      </c>
    </row>
    <row r="3" spans="1:15" ht="18" hidden="1" x14ac:dyDescent="0.25">
      <c r="A3" s="191" t="s">
        <v>30</v>
      </c>
      <c r="B3" s="178"/>
      <c r="C3" s="178"/>
      <c r="D3" s="178"/>
      <c r="E3" s="178"/>
      <c r="F3" s="178"/>
      <c r="G3" s="178"/>
      <c r="H3" s="192"/>
      <c r="J3" s="185"/>
      <c r="K3" s="186"/>
      <c r="L3" s="186"/>
      <c r="M3" s="186"/>
      <c r="N3" s="187" t="s">
        <v>197</v>
      </c>
    </row>
    <row r="4" spans="1:15" hidden="1" x14ac:dyDescent="0.2">
      <c r="A4" s="255" t="s">
        <v>0</v>
      </c>
      <c r="B4" s="244"/>
      <c r="C4" s="244"/>
      <c r="D4" s="244"/>
      <c r="E4" s="244"/>
      <c r="F4" s="244"/>
      <c r="G4" s="244"/>
      <c r="H4" s="193"/>
    </row>
    <row r="5" spans="1:15" hidden="1" x14ac:dyDescent="0.2">
      <c r="A5" s="183" t="s">
        <v>5</v>
      </c>
      <c r="B5" s="10" t="s">
        <v>5</v>
      </c>
      <c r="C5" s="163" t="s">
        <v>31</v>
      </c>
      <c r="D5" s="163" t="s">
        <v>32</v>
      </c>
      <c r="E5" s="163" t="s">
        <v>33</v>
      </c>
      <c r="F5" s="163" t="s">
        <v>34</v>
      </c>
      <c r="G5" s="163" t="s">
        <v>35</v>
      </c>
      <c r="H5" s="193" t="s">
        <v>36</v>
      </c>
    </row>
    <row r="6" spans="1:15" hidden="1" x14ac:dyDescent="0.2">
      <c r="A6" s="183">
        <v>18</v>
      </c>
      <c r="B6" s="11" t="s">
        <v>162</v>
      </c>
      <c r="C6" s="77">
        <f>IF('INGRESO DE DATOS'!$G$18="Guayas/Santa Elena",'Tablas Guayaquil'!C6,'Tablas Otros'!C6)</f>
        <v>23495</v>
      </c>
      <c r="D6" s="77">
        <f>IF('INGRESO DE DATOS'!$G$18="Guayas/Santa Elena",'Tablas Guayaquil'!D6,'Tablas Otros'!D6)</f>
        <v>14496</v>
      </c>
      <c r="E6" s="77">
        <f>IF('INGRESO DE DATOS'!$G$18="Guayas/Santa Elena",'Tablas Guayaquil'!E6,'Tablas Otros'!E6)</f>
        <v>9592</v>
      </c>
      <c r="F6" s="77">
        <f>IF('INGRESO DE DATOS'!$G$18="Guayas/Santa Elena",'Tablas Guayaquil'!F6,'Tablas Otros'!F6)</f>
        <v>6541</v>
      </c>
      <c r="G6" s="77">
        <f>IF('INGRESO DE DATOS'!$G$18="Guayas/Santa Elena",'Tablas Guayaquil'!G6,'Tablas Otros'!G6)</f>
        <v>4292</v>
      </c>
      <c r="H6" s="77">
        <f>IF('INGRESO DE DATOS'!$G$18="Guayas/Santa Elena",'Tablas Guayaquil'!H6,'Tablas Otros'!H6)</f>
        <v>3379</v>
      </c>
      <c r="J6" s="28"/>
      <c r="K6" s="28"/>
      <c r="L6" s="28"/>
      <c r="M6" s="28"/>
      <c r="N6" s="28"/>
      <c r="O6" s="28"/>
    </row>
    <row r="7" spans="1:15" hidden="1" x14ac:dyDescent="0.2">
      <c r="A7" s="183">
        <v>25</v>
      </c>
      <c r="B7" s="11" t="s">
        <v>6</v>
      </c>
      <c r="C7" s="77">
        <f>IF('INGRESO DE DATOS'!$G$18="Guayas/Santa Elena",'Tablas Guayaquil'!C7,'Tablas Otros'!C7)</f>
        <v>24658</v>
      </c>
      <c r="D7" s="77">
        <f>IF('INGRESO DE DATOS'!$G$18="Guayas/Santa Elena",'Tablas Guayaquil'!D7,'Tablas Otros'!D7)</f>
        <v>15203</v>
      </c>
      <c r="E7" s="77">
        <f>IF('INGRESO DE DATOS'!$G$18="Guayas/Santa Elena",'Tablas Guayaquil'!E7,'Tablas Otros'!E7)</f>
        <v>10591</v>
      </c>
      <c r="F7" s="77">
        <f>IF('INGRESO DE DATOS'!$G$18="Guayas/Santa Elena",'Tablas Guayaquil'!F7,'Tablas Otros'!F7)</f>
        <v>7246</v>
      </c>
      <c r="G7" s="77">
        <f>IF('INGRESO DE DATOS'!$G$18="Guayas/Santa Elena",'Tablas Guayaquil'!G7,'Tablas Otros'!G7)</f>
        <v>4752</v>
      </c>
      <c r="H7" s="77">
        <f>IF('INGRESO DE DATOS'!$G$18="Guayas/Santa Elena",'Tablas Guayaquil'!H7,'Tablas Otros'!H7)</f>
        <v>3739</v>
      </c>
      <c r="J7" s="28"/>
      <c r="K7" s="28"/>
      <c r="L7" s="28"/>
      <c r="M7" s="28"/>
      <c r="N7" s="28"/>
      <c r="O7" s="28"/>
    </row>
    <row r="8" spans="1:15" hidden="1" x14ac:dyDescent="0.2">
      <c r="A8" s="183">
        <v>30</v>
      </c>
      <c r="B8" s="11" t="s">
        <v>7</v>
      </c>
      <c r="C8" s="77">
        <f>IF('INGRESO DE DATOS'!$G$18="Guayas/Santa Elena",'Tablas Guayaquil'!C8,'Tablas Otros'!C8)</f>
        <v>25491</v>
      </c>
      <c r="D8" s="77">
        <f>IF('INGRESO DE DATOS'!$G$18="Guayas/Santa Elena",'Tablas Guayaquil'!D8,'Tablas Otros'!D8)</f>
        <v>15817</v>
      </c>
      <c r="E8" s="77">
        <f>IF('INGRESO DE DATOS'!$G$18="Guayas/Santa Elena",'Tablas Guayaquil'!E8,'Tablas Otros'!E8)</f>
        <v>11356</v>
      </c>
      <c r="F8" s="77">
        <f>IF('INGRESO DE DATOS'!$G$18="Guayas/Santa Elena",'Tablas Guayaquil'!F8,'Tablas Otros'!F8)</f>
        <v>8109</v>
      </c>
      <c r="G8" s="77">
        <f>IF('INGRESO DE DATOS'!$G$18="Guayas/Santa Elena",'Tablas Guayaquil'!G8,'Tablas Otros'!G8)</f>
        <v>5689</v>
      </c>
      <c r="H8" s="77">
        <f>IF('INGRESO DE DATOS'!$G$18="Guayas/Santa Elena",'Tablas Guayaquil'!H8,'Tablas Otros'!H8)</f>
        <v>4487</v>
      </c>
      <c r="J8" s="28"/>
      <c r="K8" s="28"/>
      <c r="L8" s="28"/>
      <c r="M8" s="28"/>
      <c r="N8" s="28"/>
      <c r="O8" s="28"/>
    </row>
    <row r="9" spans="1:15" hidden="1" x14ac:dyDescent="0.2">
      <c r="A9" s="183">
        <v>35</v>
      </c>
      <c r="B9" s="11" t="s">
        <v>8</v>
      </c>
      <c r="C9" s="77">
        <f>IF('INGRESO DE DATOS'!$G$18="Guayas/Santa Elena",'Tablas Guayaquil'!C9,'Tablas Otros'!C9)</f>
        <v>28498</v>
      </c>
      <c r="D9" s="77">
        <f>IF('INGRESO DE DATOS'!$G$18="Guayas/Santa Elena",'Tablas Guayaquil'!D9,'Tablas Otros'!D9)</f>
        <v>17710</v>
      </c>
      <c r="E9" s="77">
        <f>IF('INGRESO DE DATOS'!$G$18="Guayas/Santa Elena",'Tablas Guayaquil'!E9,'Tablas Otros'!E9)</f>
        <v>12710</v>
      </c>
      <c r="F9" s="77">
        <f>IF('INGRESO DE DATOS'!$G$18="Guayas/Santa Elena",'Tablas Guayaquil'!F9,'Tablas Otros'!F9)</f>
        <v>9086</v>
      </c>
      <c r="G9" s="77">
        <f>IF('INGRESO DE DATOS'!$G$18="Guayas/Santa Elena",'Tablas Guayaquil'!G9,'Tablas Otros'!G9)</f>
        <v>6375</v>
      </c>
      <c r="H9" s="77">
        <f>IF('INGRESO DE DATOS'!$G$18="Guayas/Santa Elena",'Tablas Guayaquil'!H9,'Tablas Otros'!H9)</f>
        <v>5030</v>
      </c>
      <c r="J9" s="28"/>
      <c r="K9" s="28"/>
      <c r="L9" s="28"/>
      <c r="M9" s="28"/>
      <c r="N9" s="28"/>
      <c r="O9" s="28"/>
    </row>
    <row r="10" spans="1:15" hidden="1" x14ac:dyDescent="0.2">
      <c r="A10" s="183">
        <v>40</v>
      </c>
      <c r="B10" s="11" t="s">
        <v>9</v>
      </c>
      <c r="C10" s="77">
        <f>IF('INGRESO DE DATOS'!$G$18="Guayas/Santa Elena",'Tablas Guayaquil'!C10,'Tablas Otros'!C10)</f>
        <v>32986</v>
      </c>
      <c r="D10" s="77">
        <f>IF('INGRESO DE DATOS'!$G$18="Guayas/Santa Elena",'Tablas Guayaquil'!D10,'Tablas Otros'!D10)</f>
        <v>20523</v>
      </c>
      <c r="E10" s="77">
        <f>IF('INGRESO DE DATOS'!$G$18="Guayas/Santa Elena",'Tablas Guayaquil'!E10,'Tablas Otros'!E10)</f>
        <v>13899</v>
      </c>
      <c r="F10" s="77">
        <f>IF('INGRESO DE DATOS'!$G$18="Guayas/Santa Elena",'Tablas Guayaquil'!F10,'Tablas Otros'!F10)</f>
        <v>10081</v>
      </c>
      <c r="G10" s="77">
        <f>IF('INGRESO DE DATOS'!$G$18="Guayas/Santa Elena",'Tablas Guayaquil'!G10,'Tablas Otros'!G10)</f>
        <v>7003</v>
      </c>
      <c r="H10" s="77">
        <f>IF('INGRESO DE DATOS'!$G$18="Guayas/Santa Elena",'Tablas Guayaquil'!H10,'Tablas Otros'!H10)</f>
        <v>5522</v>
      </c>
      <c r="J10" s="28"/>
      <c r="K10" s="28"/>
      <c r="L10" s="28"/>
      <c r="M10" s="28"/>
      <c r="N10" s="28"/>
      <c r="O10" s="28"/>
    </row>
    <row r="11" spans="1:15" hidden="1" x14ac:dyDescent="0.2">
      <c r="A11" s="183">
        <v>45</v>
      </c>
      <c r="B11" s="11" t="s">
        <v>10</v>
      </c>
      <c r="C11" s="77">
        <f>IF('INGRESO DE DATOS'!$G$18="Guayas/Santa Elena",'Tablas Guayaquil'!C11,'Tablas Otros'!C11)</f>
        <v>36827</v>
      </c>
      <c r="D11" s="77">
        <f>IF('INGRESO DE DATOS'!$G$18="Guayas/Santa Elena",'Tablas Guayaquil'!D11,'Tablas Otros'!D11)</f>
        <v>22944</v>
      </c>
      <c r="E11" s="77">
        <f>IF('INGRESO DE DATOS'!$G$18="Guayas/Santa Elena",'Tablas Guayaquil'!E11,'Tablas Otros'!E11)</f>
        <v>15546</v>
      </c>
      <c r="F11" s="77">
        <f>IF('INGRESO DE DATOS'!$G$18="Guayas/Santa Elena",'Tablas Guayaquil'!F11,'Tablas Otros'!F11)</f>
        <v>11260</v>
      </c>
      <c r="G11" s="77">
        <f>IF('INGRESO DE DATOS'!$G$18="Guayas/Santa Elena",'Tablas Guayaquil'!G11,'Tablas Otros'!G11)</f>
        <v>7828</v>
      </c>
      <c r="H11" s="77">
        <f>IF('INGRESO DE DATOS'!$G$18="Guayas/Santa Elena",'Tablas Guayaquil'!H11,'Tablas Otros'!H11)</f>
        <v>6168</v>
      </c>
      <c r="J11" s="28"/>
      <c r="K11" s="28"/>
      <c r="L11" s="28"/>
      <c r="M11" s="28"/>
      <c r="N11" s="28"/>
      <c r="O11" s="28"/>
    </row>
    <row r="12" spans="1:15" hidden="1" x14ac:dyDescent="0.2">
      <c r="A12" s="183">
        <v>50</v>
      </c>
      <c r="B12" s="11" t="s">
        <v>11</v>
      </c>
      <c r="C12" s="77">
        <f>IF('INGRESO DE DATOS'!$G$18="Guayas/Santa Elena",'Tablas Guayaquil'!C12,'Tablas Otros'!C12)</f>
        <v>47856</v>
      </c>
      <c r="D12" s="77">
        <f>IF('INGRESO DE DATOS'!$G$18="Guayas/Santa Elena",'Tablas Guayaquil'!D12,'Tablas Otros'!D12)</f>
        <v>29365</v>
      </c>
      <c r="E12" s="77">
        <f>IF('INGRESO DE DATOS'!$G$18="Guayas/Santa Elena",'Tablas Guayaquil'!E12,'Tablas Otros'!E12)</f>
        <v>20382</v>
      </c>
      <c r="F12" s="77">
        <f>IF('INGRESO DE DATOS'!$G$18="Guayas/Santa Elena",'Tablas Guayaquil'!F12,'Tablas Otros'!F12)</f>
        <v>14697</v>
      </c>
      <c r="G12" s="77">
        <f>IF('INGRESO DE DATOS'!$G$18="Guayas/Santa Elena",'Tablas Guayaquil'!G12,'Tablas Otros'!G12)</f>
        <v>11046</v>
      </c>
      <c r="H12" s="77">
        <f>IF('INGRESO DE DATOS'!$G$18="Guayas/Santa Elena",'Tablas Guayaquil'!H12,'Tablas Otros'!H12)</f>
        <v>8718</v>
      </c>
      <c r="J12" s="28"/>
      <c r="K12" s="28"/>
      <c r="L12" s="28"/>
      <c r="M12" s="28"/>
      <c r="N12" s="28"/>
      <c r="O12" s="28"/>
    </row>
    <row r="13" spans="1:15" hidden="1" x14ac:dyDescent="0.2">
      <c r="A13" s="183">
        <v>55</v>
      </c>
      <c r="B13" s="11" t="s">
        <v>12</v>
      </c>
      <c r="C13" s="77">
        <f>IF('INGRESO DE DATOS'!$G$18="Guayas/Santa Elena",'Tablas Guayaquil'!C13,'Tablas Otros'!C13)</f>
        <v>50899</v>
      </c>
      <c r="D13" s="77">
        <f>IF('INGRESO DE DATOS'!$G$18="Guayas/Santa Elena",'Tablas Guayaquil'!D13,'Tablas Otros'!D13)</f>
        <v>31235</v>
      </c>
      <c r="E13" s="77">
        <f>IF('INGRESO DE DATOS'!$G$18="Guayas/Santa Elena",'Tablas Guayaquil'!E13,'Tablas Otros'!E13)</f>
        <v>21693</v>
      </c>
      <c r="F13" s="77">
        <f>IF('INGRESO DE DATOS'!$G$18="Guayas/Santa Elena",'Tablas Guayaquil'!F13,'Tablas Otros'!F13)</f>
        <v>15632</v>
      </c>
      <c r="G13" s="77">
        <f>IF('INGRESO DE DATOS'!$G$18="Guayas/Santa Elena",'Tablas Guayaquil'!G13,'Tablas Otros'!G13)</f>
        <v>11761</v>
      </c>
      <c r="H13" s="77">
        <f>IF('INGRESO DE DATOS'!$G$18="Guayas/Santa Elena",'Tablas Guayaquil'!H13,'Tablas Otros'!H13)</f>
        <v>9279</v>
      </c>
      <c r="J13" s="28"/>
      <c r="K13" s="28"/>
      <c r="L13" s="28"/>
      <c r="M13" s="28"/>
      <c r="N13" s="28"/>
      <c r="O13" s="28"/>
    </row>
    <row r="14" spans="1:15" hidden="1" x14ac:dyDescent="0.2">
      <c r="A14" s="183">
        <v>60</v>
      </c>
      <c r="B14" s="11"/>
      <c r="C14" s="77">
        <f>IF('INGRESO DE DATOS'!$G$18="Guayas/Santa Elena",'Tablas Guayaquil'!C14,'Tablas Otros'!C14)</f>
        <v>54137</v>
      </c>
      <c r="D14" s="77">
        <f>IF('INGRESO DE DATOS'!$G$18="Guayas/Santa Elena",'Tablas Guayaquil'!D14,'Tablas Otros'!D14)</f>
        <v>34023</v>
      </c>
      <c r="E14" s="77">
        <f>IF('INGRESO DE DATOS'!$G$18="Guayas/Santa Elena",'Tablas Guayaquil'!E14,'Tablas Otros'!E14)</f>
        <v>23665</v>
      </c>
      <c r="F14" s="77">
        <f>IF('INGRESO DE DATOS'!$G$18="Guayas/Santa Elena",'Tablas Guayaquil'!F14,'Tablas Otros'!F14)</f>
        <v>17985</v>
      </c>
      <c r="G14" s="77">
        <f>IF('INGRESO DE DATOS'!$G$18="Guayas/Santa Elena",'Tablas Guayaquil'!G14,'Tablas Otros'!G14)</f>
        <v>14160</v>
      </c>
      <c r="H14" s="77">
        <f>IF('INGRESO DE DATOS'!$G$18="Guayas/Santa Elena",'Tablas Guayaquil'!H14,'Tablas Otros'!H14)</f>
        <v>11523</v>
      </c>
      <c r="J14" s="28"/>
      <c r="K14" s="28"/>
      <c r="L14" s="28"/>
      <c r="M14" s="28"/>
      <c r="N14" s="28"/>
      <c r="O14" s="28"/>
    </row>
    <row r="15" spans="1:15" hidden="1" x14ac:dyDescent="0.2">
      <c r="A15" s="183">
        <v>61</v>
      </c>
      <c r="B15" s="11"/>
      <c r="C15" s="77">
        <f>IF('INGRESO DE DATOS'!$G$18="Guayas/Santa Elena",'Tablas Guayaquil'!C15,'Tablas Otros'!C15)</f>
        <v>58146</v>
      </c>
      <c r="D15" s="77">
        <f>IF('INGRESO DE DATOS'!$G$18="Guayas/Santa Elena",'Tablas Guayaquil'!D15,'Tablas Otros'!D15)</f>
        <v>36556</v>
      </c>
      <c r="E15" s="77">
        <f>IF('INGRESO DE DATOS'!$G$18="Guayas/Santa Elena",'Tablas Guayaquil'!E15,'Tablas Otros'!E15)</f>
        <v>25428</v>
      </c>
      <c r="F15" s="77">
        <f>IF('INGRESO DE DATOS'!$G$18="Guayas/Santa Elena",'Tablas Guayaquil'!F15,'Tablas Otros'!F15)</f>
        <v>19309</v>
      </c>
      <c r="G15" s="77">
        <f>IF('INGRESO DE DATOS'!$G$18="Guayas/Santa Elena",'Tablas Guayaquil'!G15,'Tablas Otros'!G15)</f>
        <v>15216</v>
      </c>
      <c r="H15" s="77">
        <f>IF('INGRESO DE DATOS'!$G$18="Guayas/Santa Elena",'Tablas Guayaquil'!H15,'Tablas Otros'!H15)</f>
        <v>12374</v>
      </c>
      <c r="J15" s="28"/>
      <c r="K15" s="28"/>
      <c r="L15" s="28"/>
      <c r="M15" s="28"/>
      <c r="N15" s="28"/>
      <c r="O15" s="28"/>
    </row>
    <row r="16" spans="1:15" hidden="1" x14ac:dyDescent="0.2">
      <c r="A16" s="183">
        <v>62</v>
      </c>
      <c r="B16" s="11"/>
      <c r="C16" s="77">
        <f>IF('INGRESO DE DATOS'!$G$18="Guayas/Santa Elena",'Tablas Guayaquil'!C16,'Tablas Otros'!C16)</f>
        <v>63623</v>
      </c>
      <c r="D16" s="77">
        <f>IF('INGRESO DE DATOS'!$G$18="Guayas/Santa Elena",'Tablas Guayaquil'!D16,'Tablas Otros'!D16)</f>
        <v>40021</v>
      </c>
      <c r="E16" s="77">
        <f>IF('INGRESO DE DATOS'!$G$18="Guayas/Santa Elena",'Tablas Guayaquil'!E16,'Tablas Otros'!E16)</f>
        <v>27838</v>
      </c>
      <c r="F16" s="77">
        <f>IF('INGRESO DE DATOS'!$G$18="Guayas/Santa Elena",'Tablas Guayaquil'!F16,'Tablas Otros'!F16)</f>
        <v>21151</v>
      </c>
      <c r="G16" s="77">
        <f>IF('INGRESO DE DATOS'!$G$18="Guayas/Santa Elena",'Tablas Guayaquil'!G16,'Tablas Otros'!G16)</f>
        <v>16653</v>
      </c>
      <c r="H16" s="77">
        <f>IF('INGRESO DE DATOS'!$G$18="Guayas/Santa Elena",'Tablas Guayaquil'!H16,'Tablas Otros'!H16)</f>
        <v>13549</v>
      </c>
      <c r="J16" s="28"/>
      <c r="K16" s="28"/>
      <c r="L16" s="28"/>
      <c r="M16" s="28"/>
      <c r="N16" s="28"/>
      <c r="O16" s="28"/>
    </row>
    <row r="17" spans="1:15" hidden="1" x14ac:dyDescent="0.2">
      <c r="A17" s="183">
        <v>63</v>
      </c>
      <c r="B17" s="11"/>
      <c r="C17" s="77">
        <f>IF('INGRESO DE DATOS'!$G$18="Guayas/Santa Elena",'Tablas Guayaquil'!C17,'Tablas Otros'!C17)</f>
        <v>67614</v>
      </c>
      <c r="D17" s="77">
        <f>IF('INGRESO DE DATOS'!$G$18="Guayas/Santa Elena",'Tablas Guayaquil'!D17,'Tablas Otros'!D17)</f>
        <v>42550</v>
      </c>
      <c r="E17" s="77">
        <f>IF('INGRESO DE DATOS'!$G$18="Guayas/Santa Elena",'Tablas Guayaquil'!E17,'Tablas Otros'!E17)</f>
        <v>29598</v>
      </c>
      <c r="F17" s="77">
        <f>IF('INGRESO DE DATOS'!$G$18="Guayas/Santa Elena",'Tablas Guayaquil'!F17,'Tablas Otros'!F17)</f>
        <v>22479</v>
      </c>
      <c r="G17" s="77">
        <f>IF('INGRESO DE DATOS'!$G$18="Guayas/Santa Elena",'Tablas Guayaquil'!G17,'Tablas Otros'!G17)</f>
        <v>17711</v>
      </c>
      <c r="H17" s="77">
        <f>IF('INGRESO DE DATOS'!$G$18="Guayas/Santa Elena",'Tablas Guayaquil'!H17,'Tablas Otros'!H17)</f>
        <v>14405</v>
      </c>
      <c r="J17" s="28"/>
      <c r="K17" s="28"/>
      <c r="L17" s="28"/>
      <c r="M17" s="28"/>
      <c r="N17" s="28"/>
      <c r="O17" s="28"/>
    </row>
    <row r="18" spans="1:15" hidden="1" x14ac:dyDescent="0.2">
      <c r="A18" s="183">
        <v>64</v>
      </c>
      <c r="B18" s="11"/>
      <c r="C18" s="77">
        <f>IF('INGRESO DE DATOS'!$G$18="Guayas/Santa Elena",'Tablas Guayaquil'!C18,'Tablas Otros'!C18)</f>
        <v>73120</v>
      </c>
      <c r="D18" s="77">
        <f>IF('INGRESO DE DATOS'!$G$18="Guayas/Santa Elena",'Tablas Guayaquil'!D18,'Tablas Otros'!D18)</f>
        <v>46024</v>
      </c>
      <c r="E18" s="77">
        <f>IF('INGRESO DE DATOS'!$G$18="Guayas/Santa Elena",'Tablas Guayaquil'!E18,'Tablas Otros'!E18)</f>
        <v>32034</v>
      </c>
      <c r="F18" s="77">
        <f>IF('INGRESO DE DATOS'!$G$18="Guayas/Santa Elena",'Tablas Guayaquil'!F18,'Tablas Otros'!F18)</f>
        <v>24323</v>
      </c>
      <c r="G18" s="77">
        <f>IF('INGRESO DE DATOS'!$G$18="Guayas/Santa Elena",'Tablas Guayaquil'!G18,'Tablas Otros'!G18)</f>
        <v>19157</v>
      </c>
      <c r="H18" s="77">
        <f>IF('INGRESO DE DATOS'!$G$18="Guayas/Santa Elena",'Tablas Guayaquil'!H18,'Tablas Otros'!H18)</f>
        <v>15585</v>
      </c>
      <c r="J18" s="28"/>
      <c r="K18" s="28"/>
      <c r="L18" s="28"/>
      <c r="M18" s="28"/>
      <c r="N18" s="28"/>
      <c r="O18" s="28"/>
    </row>
    <row r="19" spans="1:15" hidden="1" x14ac:dyDescent="0.2">
      <c r="A19" s="183">
        <v>65</v>
      </c>
      <c r="B19" s="11"/>
      <c r="C19" s="77">
        <f>IF('INGRESO DE DATOS'!$G$18="Guayas/Santa Elena",'Tablas Guayaquil'!C19,'Tablas Otros'!C19)</f>
        <v>76619</v>
      </c>
      <c r="D19" s="77">
        <f>IF('INGRESO DE DATOS'!$G$18="Guayas/Santa Elena",'Tablas Guayaquil'!D19,'Tablas Otros'!D19)</f>
        <v>60153</v>
      </c>
      <c r="E19" s="77">
        <f>IF('INGRESO DE DATOS'!$G$18="Guayas/Santa Elena",'Tablas Guayaquil'!E19,'Tablas Otros'!E19)</f>
        <v>41766</v>
      </c>
      <c r="F19" s="77">
        <f>IF('INGRESO DE DATOS'!$G$18="Guayas/Santa Elena",'Tablas Guayaquil'!F19,'Tablas Otros'!F19)</f>
        <v>30746</v>
      </c>
      <c r="G19" s="77">
        <f>IF('INGRESO DE DATOS'!$G$18="Guayas/Santa Elena",'Tablas Guayaquil'!G19,'Tablas Otros'!G19)</f>
        <v>25540</v>
      </c>
      <c r="H19" s="77">
        <f>IF('INGRESO DE DATOS'!$G$18="Guayas/Santa Elena",'Tablas Guayaquil'!H19,'Tablas Otros'!H19)</f>
        <v>21975</v>
      </c>
      <c r="J19" s="28"/>
      <c r="K19" s="28"/>
      <c r="L19" s="28"/>
      <c r="M19" s="28"/>
      <c r="N19" s="28"/>
      <c r="O19" s="28"/>
    </row>
    <row r="20" spans="1:15" hidden="1" x14ac:dyDescent="0.2">
      <c r="A20" s="183">
        <v>66</v>
      </c>
      <c r="B20" s="11"/>
      <c r="C20" s="77">
        <f>IF('INGRESO DE DATOS'!$G$18="Guayas/Santa Elena",'Tablas Guayaquil'!C20,'Tablas Otros'!C20)</f>
        <v>80092</v>
      </c>
      <c r="D20" s="77">
        <f>IF('INGRESO DE DATOS'!$G$18="Guayas/Santa Elena",'Tablas Guayaquil'!D20,'Tablas Otros'!D20)</f>
        <v>69884</v>
      </c>
      <c r="E20" s="77">
        <f>IF('INGRESO DE DATOS'!$G$18="Guayas/Santa Elena",'Tablas Guayaquil'!E20,'Tablas Otros'!E20)</f>
        <v>48526</v>
      </c>
      <c r="F20" s="77">
        <f>IF('INGRESO DE DATOS'!$G$18="Guayas/Santa Elena",'Tablas Guayaquil'!F20,'Tablas Otros'!F20)</f>
        <v>35729</v>
      </c>
      <c r="G20" s="77">
        <f>IF('INGRESO DE DATOS'!$G$18="Guayas/Santa Elena",'Tablas Guayaquil'!G20,'Tablas Otros'!G20)</f>
        <v>29684</v>
      </c>
      <c r="H20" s="77">
        <f>IF('INGRESO DE DATOS'!$G$18="Guayas/Santa Elena",'Tablas Guayaquil'!H20,'Tablas Otros'!H20)</f>
        <v>25527</v>
      </c>
      <c r="J20" s="28"/>
      <c r="K20" s="28"/>
      <c r="L20" s="28"/>
      <c r="M20" s="28"/>
      <c r="N20" s="28"/>
      <c r="O20" s="28"/>
    </row>
    <row r="21" spans="1:15" hidden="1" x14ac:dyDescent="0.2">
      <c r="A21" s="183">
        <v>67</v>
      </c>
      <c r="B21" s="11"/>
      <c r="C21" s="77">
        <f>IF('INGRESO DE DATOS'!$G$18="Guayas/Santa Elena",'Tablas Guayaquil'!C21,'Tablas Otros'!C21)</f>
        <v>87459</v>
      </c>
      <c r="D21" s="77">
        <f>IF('INGRESO DE DATOS'!$G$18="Guayas/Santa Elena",'Tablas Guayaquil'!D21,'Tablas Otros'!D21)</f>
        <v>76337</v>
      </c>
      <c r="E21" s="77">
        <f>IF('INGRESO DE DATOS'!$G$18="Guayas/Santa Elena",'Tablas Guayaquil'!E21,'Tablas Otros'!E21)</f>
        <v>52999</v>
      </c>
      <c r="F21" s="77">
        <f>IF('INGRESO DE DATOS'!$G$18="Guayas/Santa Elena",'Tablas Guayaquil'!F21,'Tablas Otros'!F21)</f>
        <v>39020</v>
      </c>
      <c r="G21" s="77">
        <f>IF('INGRESO DE DATOS'!$G$18="Guayas/Santa Elena",'Tablas Guayaquil'!G21,'Tablas Otros'!G21)</f>
        <v>32416</v>
      </c>
      <c r="H21" s="77">
        <f>IF('INGRESO DE DATOS'!$G$18="Guayas/Santa Elena",'Tablas Guayaquil'!H21,'Tablas Otros'!H21)</f>
        <v>27877</v>
      </c>
      <c r="J21" s="28"/>
      <c r="K21" s="28"/>
      <c r="L21" s="28"/>
      <c r="M21" s="28"/>
      <c r="N21" s="28"/>
      <c r="O21" s="28"/>
    </row>
    <row r="22" spans="1:15" hidden="1" x14ac:dyDescent="0.2">
      <c r="A22" s="183">
        <v>68</v>
      </c>
      <c r="B22" s="11"/>
      <c r="C22" s="77">
        <f>IF('INGRESO DE DATOS'!$G$18="Guayas/Santa Elena",'Tablas Guayaquil'!C22,'Tablas Otros'!C22)</f>
        <v>96807</v>
      </c>
      <c r="D22" s="77">
        <f>IF('INGRESO DE DATOS'!$G$18="Guayas/Santa Elena",'Tablas Guayaquil'!D22,'Tablas Otros'!D22)</f>
        <v>84512</v>
      </c>
      <c r="E22" s="77">
        <f>IF('INGRESO DE DATOS'!$G$18="Guayas/Santa Elena",'Tablas Guayaquil'!E22,'Tablas Otros'!E22)</f>
        <v>58678</v>
      </c>
      <c r="F22" s="77">
        <f>IF('INGRESO DE DATOS'!$G$18="Guayas/Santa Elena",'Tablas Guayaquil'!F22,'Tablas Otros'!F22)</f>
        <v>43203</v>
      </c>
      <c r="G22" s="77">
        <f>IF('INGRESO DE DATOS'!$G$18="Guayas/Santa Elena",'Tablas Guayaquil'!G22,'Tablas Otros'!G22)</f>
        <v>35897</v>
      </c>
      <c r="H22" s="77">
        <f>IF('INGRESO DE DATOS'!$G$18="Guayas/Santa Elena",'Tablas Guayaquil'!H22,'Tablas Otros'!H22)</f>
        <v>30877</v>
      </c>
      <c r="J22" s="28"/>
      <c r="K22" s="28"/>
      <c r="L22" s="28"/>
      <c r="M22" s="28"/>
      <c r="N22" s="28"/>
      <c r="O22" s="28"/>
    </row>
    <row r="23" spans="1:15" hidden="1" x14ac:dyDescent="0.2">
      <c r="A23" s="183">
        <v>69</v>
      </c>
      <c r="B23" s="11"/>
      <c r="C23" s="77">
        <f>IF('INGRESO DE DATOS'!$G$18="Guayas/Santa Elena",'Tablas Guayaquil'!C23,'Tablas Otros'!C23)</f>
        <v>106480</v>
      </c>
      <c r="D23" s="77">
        <f>IF('INGRESO DE DATOS'!$G$18="Guayas/Santa Elena",'Tablas Guayaquil'!D23,'Tablas Otros'!D23)</f>
        <v>92997</v>
      </c>
      <c r="E23" s="77">
        <f>IF('INGRESO DE DATOS'!$G$18="Guayas/Santa Elena",'Tablas Guayaquil'!E23,'Tablas Otros'!E23)</f>
        <v>64569</v>
      </c>
      <c r="F23" s="77">
        <f>IF('INGRESO DE DATOS'!$G$18="Guayas/Santa Elena",'Tablas Guayaquil'!F23,'Tablas Otros'!F23)</f>
        <v>47532</v>
      </c>
      <c r="G23" s="77">
        <f>IF('INGRESO DE DATOS'!$G$18="Guayas/Santa Elena",'Tablas Guayaquil'!G23,'Tablas Otros'!G23)</f>
        <v>39492</v>
      </c>
      <c r="H23" s="77">
        <f>IF('INGRESO DE DATOS'!$G$18="Guayas/Santa Elena",'Tablas Guayaquil'!H23,'Tablas Otros'!H23)</f>
        <v>33969</v>
      </c>
      <c r="J23" s="28"/>
      <c r="K23" s="28"/>
      <c r="L23" s="28"/>
      <c r="M23" s="28"/>
      <c r="N23" s="28"/>
      <c r="O23" s="28"/>
    </row>
    <row r="24" spans="1:15" hidden="1" x14ac:dyDescent="0.2">
      <c r="A24" s="183">
        <v>70</v>
      </c>
      <c r="B24" s="11"/>
      <c r="C24" s="77">
        <f>IF('INGRESO DE DATOS'!$G$18="Guayas/Santa Elena",'Tablas Guayaquil'!C24,'Tablas Otros'!C24)</f>
        <v>126009</v>
      </c>
      <c r="D24" s="77">
        <f>IF('INGRESO DE DATOS'!$G$18="Guayas/Santa Elena",'Tablas Guayaquil'!D24,'Tablas Otros'!D24)</f>
        <v>114446</v>
      </c>
      <c r="E24" s="77">
        <f>IF('INGRESO DE DATOS'!$G$18="Guayas/Santa Elena",'Tablas Guayaquil'!E24,'Tablas Otros'!E24)</f>
        <v>78615</v>
      </c>
      <c r="F24" s="77">
        <f>IF('INGRESO DE DATOS'!$G$18="Guayas/Santa Elena",'Tablas Guayaquil'!F24,'Tablas Otros'!F24)</f>
        <v>55959</v>
      </c>
      <c r="G24" s="77">
        <f>IF('INGRESO DE DATOS'!$G$18="Guayas/Santa Elena",'Tablas Guayaquil'!G24,'Tablas Otros'!G24)</f>
        <v>46019</v>
      </c>
      <c r="H24" s="77">
        <f>IF('INGRESO DE DATOS'!$G$18="Guayas/Santa Elena",'Tablas Guayaquil'!H24,'Tablas Otros'!H24)</f>
        <v>39951</v>
      </c>
      <c r="J24" s="28"/>
      <c r="K24" s="28"/>
      <c r="L24" s="28"/>
      <c r="M24" s="28"/>
      <c r="N24" s="28"/>
      <c r="O24" s="28"/>
    </row>
    <row r="25" spans="1:15" hidden="1" x14ac:dyDescent="0.2">
      <c r="A25" s="183">
        <v>71</v>
      </c>
      <c r="B25" s="11"/>
      <c r="C25" s="77">
        <f>IF('INGRESO DE DATOS'!$G$18="Guayas/Santa Elena",'Tablas Guayaquil'!C25,'Tablas Otros'!C25)</f>
        <v>130937</v>
      </c>
      <c r="D25" s="77">
        <f>IF('INGRESO DE DATOS'!$G$18="Guayas/Santa Elena",'Tablas Guayaquil'!D25,'Tablas Otros'!D25)</f>
        <v>118933</v>
      </c>
      <c r="E25" s="77">
        <f>IF('INGRESO DE DATOS'!$G$18="Guayas/Santa Elena",'Tablas Guayaquil'!E25,'Tablas Otros'!E25)</f>
        <v>81702</v>
      </c>
      <c r="F25" s="77">
        <f>IF('INGRESO DE DATOS'!$G$18="Guayas/Santa Elena",'Tablas Guayaquil'!F25,'Tablas Otros'!F25)</f>
        <v>58153</v>
      </c>
      <c r="G25" s="77">
        <f>IF('INGRESO DE DATOS'!$G$18="Guayas/Santa Elena",'Tablas Guayaquil'!G25,'Tablas Otros'!G25)</f>
        <v>47826</v>
      </c>
      <c r="H25" s="77">
        <f>IF('INGRESO DE DATOS'!$G$18="Guayas/Santa Elena",'Tablas Guayaquil'!H25,'Tablas Otros'!H25)</f>
        <v>41517</v>
      </c>
      <c r="J25" s="28"/>
      <c r="K25" s="28"/>
      <c r="L25" s="28"/>
      <c r="M25" s="28"/>
      <c r="N25" s="28"/>
      <c r="O25" s="28"/>
    </row>
    <row r="26" spans="1:15" hidden="1" x14ac:dyDescent="0.2">
      <c r="A26" s="183">
        <v>72</v>
      </c>
      <c r="B26" s="11"/>
      <c r="C26" s="77">
        <f>IF('INGRESO DE DATOS'!$G$18="Guayas/Santa Elena",'Tablas Guayaquil'!C26,'Tablas Otros'!C26)</f>
        <v>134641</v>
      </c>
      <c r="D26" s="77">
        <f>IF('INGRESO DE DATOS'!$G$18="Guayas/Santa Elena",'Tablas Guayaquil'!D26,'Tablas Otros'!D26)</f>
        <v>122300</v>
      </c>
      <c r="E26" s="77">
        <f>IF('INGRESO DE DATOS'!$G$18="Guayas/Santa Elena",'Tablas Guayaquil'!E26,'Tablas Otros'!E26)</f>
        <v>84009</v>
      </c>
      <c r="F26" s="77">
        <f>IF('INGRESO DE DATOS'!$G$18="Guayas/Santa Elena",'Tablas Guayaquil'!F26,'Tablas Otros'!F26)</f>
        <v>59791</v>
      </c>
      <c r="G26" s="77">
        <f>IF('INGRESO DE DATOS'!$G$18="Guayas/Santa Elena",'Tablas Guayaquil'!G26,'Tablas Otros'!G26)</f>
        <v>49177</v>
      </c>
      <c r="H26" s="77">
        <f>IF('INGRESO DE DATOS'!$G$18="Guayas/Santa Elena",'Tablas Guayaquil'!H26,'Tablas Otros'!H26)</f>
        <v>42695</v>
      </c>
      <c r="J26" s="28"/>
      <c r="K26" s="28"/>
      <c r="L26" s="28"/>
      <c r="M26" s="28"/>
      <c r="N26" s="28"/>
      <c r="O26" s="28"/>
    </row>
    <row r="27" spans="1:15" hidden="1" x14ac:dyDescent="0.2">
      <c r="A27" s="183">
        <v>73</v>
      </c>
      <c r="B27" s="11"/>
      <c r="C27" s="77">
        <f>IF('INGRESO DE DATOS'!$G$18="Guayas/Santa Elena",'Tablas Guayaquil'!C27,'Tablas Otros'!C27)</f>
        <v>139588</v>
      </c>
      <c r="D27" s="77">
        <f>IF('INGRESO DE DATOS'!$G$18="Guayas/Santa Elena",'Tablas Guayaquil'!D27,'Tablas Otros'!D27)</f>
        <v>126798</v>
      </c>
      <c r="E27" s="77">
        <f>IF('INGRESO DE DATOS'!$G$18="Guayas/Santa Elena",'Tablas Guayaquil'!E27,'Tablas Otros'!E27)</f>
        <v>87097</v>
      </c>
      <c r="F27" s="77">
        <f>IF('INGRESO DE DATOS'!$G$18="Guayas/Santa Elena",'Tablas Guayaquil'!F27,'Tablas Otros'!F27)</f>
        <v>61992</v>
      </c>
      <c r="G27" s="77">
        <f>IF('INGRESO DE DATOS'!$G$18="Guayas/Santa Elena",'Tablas Guayaquil'!G27,'Tablas Otros'!G27)</f>
        <v>50990</v>
      </c>
      <c r="H27" s="77">
        <f>IF('INGRESO DE DATOS'!$G$18="Guayas/Santa Elena",'Tablas Guayaquil'!H27,'Tablas Otros'!H27)</f>
        <v>44263</v>
      </c>
      <c r="J27" s="28"/>
      <c r="K27" s="28"/>
      <c r="L27" s="28"/>
      <c r="M27" s="28"/>
      <c r="N27" s="28"/>
      <c r="O27" s="28"/>
    </row>
    <row r="28" spans="1:15" hidden="1" x14ac:dyDescent="0.2">
      <c r="A28" s="183">
        <v>74</v>
      </c>
      <c r="B28" s="11"/>
      <c r="C28" s="77">
        <f>IF('INGRESO DE DATOS'!$G$18="Guayas/Santa Elena",'Tablas Guayaquil'!C28,'Tablas Otros'!C28)</f>
        <v>142048</v>
      </c>
      <c r="D28" s="77">
        <f>IF('INGRESO DE DATOS'!$G$18="Guayas/Santa Elena",'Tablas Guayaquil'!D28,'Tablas Otros'!D28)</f>
        <v>129034</v>
      </c>
      <c r="E28" s="77">
        <f>IF('INGRESO DE DATOS'!$G$18="Guayas/Santa Elena",'Tablas Guayaquil'!E28,'Tablas Otros'!E28)</f>
        <v>88635</v>
      </c>
      <c r="F28" s="77">
        <f>IF('INGRESO DE DATOS'!$G$18="Guayas/Santa Elena",'Tablas Guayaquil'!F28,'Tablas Otros'!F28)</f>
        <v>63090</v>
      </c>
      <c r="G28" s="77">
        <f>IF('INGRESO DE DATOS'!$G$18="Guayas/Santa Elena",'Tablas Guayaquil'!G28,'Tablas Otros'!G28)</f>
        <v>51884</v>
      </c>
      <c r="H28" s="77">
        <f>IF('INGRESO DE DATOS'!$G$18="Guayas/Santa Elena",'Tablas Guayaquil'!H28,'Tablas Otros'!H28)</f>
        <v>45049</v>
      </c>
      <c r="J28" s="28"/>
      <c r="K28" s="28"/>
      <c r="L28" s="28"/>
      <c r="M28" s="28"/>
      <c r="N28" s="28"/>
      <c r="O28" s="28"/>
    </row>
    <row r="29" spans="1:15" hidden="1" x14ac:dyDescent="0.2">
      <c r="A29" s="183">
        <v>75</v>
      </c>
      <c r="B29" s="11" t="s">
        <v>13</v>
      </c>
      <c r="C29" s="77">
        <f>IF('INGRESO DE DATOS'!$G$18="Guayas/Santa Elena",'Tablas Guayaquil'!C29,'Tablas Otros'!C29)</f>
        <v>148218</v>
      </c>
      <c r="D29" s="77">
        <f>IF('INGRESO DE DATOS'!$G$18="Guayas/Santa Elena",'Tablas Guayaquil'!D29,'Tablas Otros'!D29)</f>
        <v>134658</v>
      </c>
      <c r="E29" s="77">
        <f>IF('INGRESO DE DATOS'!$G$18="Guayas/Santa Elena",'Tablas Guayaquil'!E29,'Tablas Otros'!E29)</f>
        <v>92489</v>
      </c>
      <c r="F29" s="77">
        <f>IF('INGRESO DE DATOS'!$G$18="Guayas/Santa Elena",'Tablas Guayaquil'!F29,'Tablas Otros'!F29)</f>
        <v>65834</v>
      </c>
      <c r="G29" s="77">
        <f>IF('INGRESO DE DATOS'!$G$18="Guayas/Santa Elena",'Tablas Guayaquil'!G29,'Tablas Otros'!G29)</f>
        <v>54149</v>
      </c>
      <c r="H29" s="77">
        <f>IF('INGRESO DE DATOS'!$G$18="Guayas/Santa Elena",'Tablas Guayaquil'!H29,'Tablas Otros'!H29)</f>
        <v>47011</v>
      </c>
      <c r="J29" s="28"/>
      <c r="K29" s="28"/>
      <c r="L29" s="28"/>
      <c r="M29" s="28"/>
      <c r="N29" s="28"/>
      <c r="O29" s="28"/>
    </row>
    <row r="30" spans="1:15" hidden="1" x14ac:dyDescent="0.2">
      <c r="A30" s="183">
        <v>1</v>
      </c>
      <c r="B30" s="11" t="s">
        <v>14</v>
      </c>
      <c r="C30" s="77">
        <f>IF('INGRESO DE DATOS'!$G$18="Guayas/Santa Elena",'Tablas Guayaquil'!C30,'Tablas Otros'!C30)</f>
        <v>8125</v>
      </c>
      <c r="D30" s="77">
        <f>IF('INGRESO DE DATOS'!$G$18="Guayas/Santa Elena",'Tablas Guayaquil'!D30,'Tablas Otros'!D30)</f>
        <v>5035</v>
      </c>
      <c r="E30" s="77">
        <f>IF('INGRESO DE DATOS'!$G$18="Guayas/Santa Elena",'Tablas Guayaquil'!E30,'Tablas Otros'!E30)</f>
        <v>3704</v>
      </c>
      <c r="F30" s="77">
        <f>IF('INGRESO DE DATOS'!$G$18="Guayas/Santa Elena",'Tablas Guayaquil'!F30,'Tablas Otros'!F30)</f>
        <v>2911</v>
      </c>
      <c r="G30" s="77">
        <f>IF('INGRESO DE DATOS'!$G$18="Guayas/Santa Elena",'Tablas Guayaquil'!G30,'Tablas Otros'!G30)</f>
        <v>2259</v>
      </c>
      <c r="H30" s="77">
        <f>IF('INGRESO DE DATOS'!$G$18="Guayas/Santa Elena",'Tablas Guayaquil'!H30,'Tablas Otros'!H30)</f>
        <v>1768</v>
      </c>
      <c r="J30" s="28"/>
      <c r="K30" s="28"/>
      <c r="L30" s="28"/>
      <c r="M30" s="28"/>
      <c r="N30" s="28"/>
      <c r="O30" s="28"/>
    </row>
    <row r="31" spans="1:15" hidden="1" x14ac:dyDescent="0.2">
      <c r="A31" s="183">
        <v>2</v>
      </c>
      <c r="B31" s="11" t="s">
        <v>1</v>
      </c>
      <c r="C31" s="77">
        <f>IF('INGRESO DE DATOS'!$G$18="Guayas/Santa Elena",'Tablas Guayaquil'!C31,'Tablas Otros'!C31)</f>
        <v>12762</v>
      </c>
      <c r="D31" s="77">
        <f>IF('INGRESO DE DATOS'!$G$18="Guayas/Santa Elena",'Tablas Guayaquil'!D31,'Tablas Otros'!D31)</f>
        <v>7994</v>
      </c>
      <c r="E31" s="77">
        <f>IF('INGRESO DE DATOS'!$G$18="Guayas/Santa Elena",'Tablas Guayaquil'!E31,'Tablas Otros'!E31)</f>
        <v>5898</v>
      </c>
      <c r="F31" s="77">
        <f>IF('INGRESO DE DATOS'!$G$18="Guayas/Santa Elena",'Tablas Guayaquil'!F31,'Tablas Otros'!F31)</f>
        <v>4635</v>
      </c>
      <c r="G31" s="77">
        <f>IF('INGRESO DE DATOS'!$G$18="Guayas/Santa Elena",'Tablas Guayaquil'!G31,'Tablas Otros'!G31)</f>
        <v>3598</v>
      </c>
      <c r="H31" s="77">
        <f>IF('INGRESO DE DATOS'!$G$18="Guayas/Santa Elena",'Tablas Guayaquil'!H31,'Tablas Otros'!H31)</f>
        <v>2793</v>
      </c>
      <c r="J31" s="28"/>
      <c r="K31" s="28"/>
      <c r="L31" s="28"/>
      <c r="M31" s="28"/>
      <c r="N31" s="28"/>
      <c r="O31" s="28"/>
    </row>
    <row r="32" spans="1:15" hidden="1" x14ac:dyDescent="0.2">
      <c r="A32" s="183">
        <v>3</v>
      </c>
      <c r="B32" s="11" t="s">
        <v>15</v>
      </c>
      <c r="C32" s="77">
        <f>IF('INGRESO DE DATOS'!$G$18="Guayas/Santa Elena",'Tablas Guayaquil'!C32,'Tablas Otros'!C32)</f>
        <v>18576</v>
      </c>
      <c r="D32" s="77">
        <f>IF('INGRESO DE DATOS'!$G$18="Guayas/Santa Elena",'Tablas Guayaquil'!D32,'Tablas Otros'!D32)</f>
        <v>11729</v>
      </c>
      <c r="E32" s="77">
        <f>IF('INGRESO DE DATOS'!$G$18="Guayas/Santa Elena",'Tablas Guayaquil'!E32,'Tablas Otros'!E32)</f>
        <v>8636</v>
      </c>
      <c r="F32" s="77">
        <f>IF('INGRESO DE DATOS'!$G$18="Guayas/Santa Elena",'Tablas Guayaquil'!F32,'Tablas Otros'!F32)</f>
        <v>6791</v>
      </c>
      <c r="G32" s="77">
        <f>IF('INGRESO DE DATOS'!$G$18="Guayas/Santa Elena",'Tablas Guayaquil'!G32,'Tablas Otros'!G32)</f>
        <v>5268</v>
      </c>
      <c r="H32" s="77">
        <f>IF('INGRESO DE DATOS'!$G$18="Guayas/Santa Elena",'Tablas Guayaquil'!H32,'Tablas Otros'!H32)</f>
        <v>4101</v>
      </c>
      <c r="J32" s="28"/>
      <c r="K32" s="28"/>
      <c r="L32" s="28"/>
      <c r="M32" s="28"/>
      <c r="N32" s="28"/>
      <c r="O32" s="28"/>
    </row>
    <row r="33" spans="1:15" hidden="1" x14ac:dyDescent="0.2">
      <c r="A33" s="183">
        <v>1</v>
      </c>
      <c r="B33" s="11" t="s">
        <v>3</v>
      </c>
      <c r="C33" s="77">
        <f>IF('INGRESO DE DATOS'!$G$18="Guayas/Santa Elena",'Tablas Guayaquil'!C33,'Tablas Otros'!C33)</f>
        <v>0</v>
      </c>
      <c r="D33" s="77">
        <f>IF('INGRESO DE DATOS'!$G$18="Guayas/Santa Elena",'Tablas Guayaquil'!D33,'Tablas Otros'!D33)</f>
        <v>0</v>
      </c>
      <c r="E33" s="77">
        <f>IF('INGRESO DE DATOS'!$G$18="Guayas/Santa Elena",'Tablas Guayaquil'!E33,'Tablas Otros'!E33)</f>
        <v>0</v>
      </c>
      <c r="F33" s="77">
        <f>IF('INGRESO DE DATOS'!$G$18="Guayas/Santa Elena",'Tablas Guayaquil'!F33,'Tablas Otros'!F33)</f>
        <v>225</v>
      </c>
      <c r="G33" s="77">
        <f>IF('INGRESO DE DATOS'!$G$18="Guayas/Santa Elena",'Tablas Guayaquil'!G33,'Tablas Otros'!G33)</f>
        <v>225</v>
      </c>
      <c r="H33" s="77">
        <f>IF('INGRESO DE DATOS'!$G$18="Guayas/Santa Elena",'Tablas Guayaquil'!H33,'Tablas Otros'!H33)</f>
        <v>225</v>
      </c>
      <c r="J33" s="28"/>
      <c r="K33" s="28"/>
      <c r="L33" s="28"/>
      <c r="M33" s="28"/>
      <c r="N33" s="28"/>
      <c r="O33" s="28"/>
    </row>
    <row r="34" spans="1:15" hidden="1" x14ac:dyDescent="0.2">
      <c r="A34" s="183">
        <v>1</v>
      </c>
      <c r="B34" s="11" t="s">
        <v>2</v>
      </c>
      <c r="C34" s="77">
        <f>IF('INGRESO DE DATOS'!$G$18="Guayas/Santa Elena",'Tablas Guayaquil'!C34,'Tablas Otros'!C34)</f>
        <v>0</v>
      </c>
      <c r="D34" s="77">
        <f>IF('INGRESO DE DATOS'!$G$18="Guayas/Santa Elena",'Tablas Guayaquil'!D34,'Tablas Otros'!D34)</f>
        <v>0</v>
      </c>
      <c r="E34" s="77">
        <f>IF('INGRESO DE DATOS'!$G$18="Guayas/Santa Elena",'Tablas Guayaquil'!E34,'Tablas Otros'!E34)</f>
        <v>0</v>
      </c>
      <c r="F34" s="77">
        <f>IF('INGRESO DE DATOS'!$G$18="Guayas/Santa Elena",'Tablas Guayaquil'!F34,'Tablas Otros'!F34)</f>
        <v>0</v>
      </c>
      <c r="G34" s="77">
        <f>IF('INGRESO DE DATOS'!$G$18="Guayas/Santa Elena",'Tablas Guayaquil'!G34,'Tablas Otros'!G34)</f>
        <v>0</v>
      </c>
      <c r="H34" s="77">
        <f>IF('INGRESO DE DATOS'!$G$18="Guayas/Santa Elena",'Tablas Guayaquil'!H34,'Tablas Otros'!H34)</f>
        <v>0</v>
      </c>
      <c r="J34" s="28"/>
      <c r="K34" s="28"/>
      <c r="L34" s="28"/>
      <c r="M34" s="28"/>
      <c r="N34" s="28"/>
      <c r="O34" s="28"/>
    </row>
    <row r="35" spans="1:15" hidden="1" x14ac:dyDescent="0.2">
      <c r="A35" s="183"/>
      <c r="C35" s="77">
        <f>IF('INGRESO DE DATOS'!$G$18="Guayas/Santa Elena",'Tablas Guayaquil'!C35,'Tablas Otros'!C35)</f>
        <v>0</v>
      </c>
      <c r="D35" s="77">
        <f>IF('INGRESO DE DATOS'!$G$18="Guayas/Santa Elena",'Tablas Guayaquil'!D35,'Tablas Otros'!D35)</f>
        <v>0</v>
      </c>
      <c r="E35" s="77">
        <f>IF('INGRESO DE DATOS'!$G$18="Guayas/Santa Elena",'Tablas Guayaquil'!E35,'Tablas Otros'!E35)</f>
        <v>0</v>
      </c>
      <c r="F35" s="77">
        <f>IF('INGRESO DE DATOS'!$G$18="Guayas/Santa Elena",'Tablas Guayaquil'!F35,'Tablas Otros'!F35)</f>
        <v>0</v>
      </c>
      <c r="G35" s="77">
        <f>IF('INGRESO DE DATOS'!$G$18="Guayas/Santa Elena",'Tablas Guayaquil'!G35,'Tablas Otros'!G35)</f>
        <v>0</v>
      </c>
      <c r="H35" s="77">
        <f>IF('INGRESO DE DATOS'!$G$18="Guayas/Santa Elena",'Tablas Guayaquil'!H35,'Tablas Otros'!H35)</f>
        <v>0</v>
      </c>
    </row>
    <row r="36" spans="1:15" ht="18" hidden="1" x14ac:dyDescent="0.25">
      <c r="A36" s="191" t="s">
        <v>37</v>
      </c>
      <c r="B36" s="178"/>
      <c r="C36" s="77">
        <f>IF('INGRESO DE DATOS'!$G$18="Guayas/Santa Elena",'Tablas Guayaquil'!C36,'Tablas Otros'!C36)</f>
        <v>0</v>
      </c>
      <c r="D36" s="77">
        <f>IF('INGRESO DE DATOS'!$G$18="Guayas/Santa Elena",'Tablas Guayaquil'!D36,'Tablas Otros'!D36)</f>
        <v>0</v>
      </c>
      <c r="E36" s="77">
        <f>IF('INGRESO DE DATOS'!$G$18="Guayas/Santa Elena",'Tablas Guayaquil'!E36,'Tablas Otros'!E36)</f>
        <v>0</v>
      </c>
      <c r="F36" s="77">
        <f>IF('INGRESO DE DATOS'!$G$18="Guayas/Santa Elena",'Tablas Guayaquil'!F36,'Tablas Otros'!F36)</f>
        <v>0</v>
      </c>
      <c r="G36" s="77">
        <f>IF('INGRESO DE DATOS'!$G$18="Guayas/Santa Elena",'Tablas Guayaquil'!G36,'Tablas Otros'!G36)</f>
        <v>0</v>
      </c>
      <c r="H36" s="77">
        <f>IF('INGRESO DE DATOS'!$G$18="Guayas/Santa Elena",'Tablas Guayaquil'!H36,'Tablas Otros'!H36)</f>
        <v>0</v>
      </c>
    </row>
    <row r="37" spans="1:15" hidden="1" x14ac:dyDescent="0.2">
      <c r="A37" s="255" t="s">
        <v>0</v>
      </c>
      <c r="B37" s="244"/>
      <c r="C37" s="77">
        <f>IF('INGRESO DE DATOS'!$G$18="Guayas/Santa Elena",'Tablas Guayaquil'!C37,'Tablas Otros'!C37)</f>
        <v>0</v>
      </c>
      <c r="D37" s="77">
        <f>IF('INGRESO DE DATOS'!$G$18="Guayas/Santa Elena",'Tablas Guayaquil'!D37,'Tablas Otros'!D37)</f>
        <v>0</v>
      </c>
      <c r="E37" s="77">
        <f>IF('INGRESO DE DATOS'!$G$18="Guayas/Santa Elena",'Tablas Guayaquil'!E37,'Tablas Otros'!E37)</f>
        <v>0</v>
      </c>
      <c r="F37" s="77">
        <f>IF('INGRESO DE DATOS'!$G$18="Guayas/Santa Elena",'Tablas Guayaquil'!F37,'Tablas Otros'!F37)</f>
        <v>0</v>
      </c>
      <c r="G37" s="77">
        <f>IF('INGRESO DE DATOS'!$G$18="Guayas/Santa Elena",'Tablas Guayaquil'!G37,'Tablas Otros'!G37)</f>
        <v>0</v>
      </c>
      <c r="H37" s="77">
        <f>IF('INGRESO DE DATOS'!$G$18="Guayas/Santa Elena",'Tablas Guayaquil'!H37,'Tablas Otros'!H37)</f>
        <v>0</v>
      </c>
    </row>
    <row r="38" spans="1:15" hidden="1" x14ac:dyDescent="0.2">
      <c r="A38" s="183" t="s">
        <v>5</v>
      </c>
      <c r="B38" s="10" t="s">
        <v>5</v>
      </c>
      <c r="C38" s="77" t="str">
        <f>IF('INGRESO DE DATOS'!$G$18="Guayas/Santa Elena",'Tablas Guayaquil'!C38,'Tablas Otros'!C38)</f>
        <v>DW1</v>
      </c>
      <c r="D38" s="77" t="str">
        <f>IF('INGRESO DE DATOS'!$G$18="Guayas/Santa Elena",'Tablas Guayaquil'!D38,'Tablas Otros'!D38)</f>
        <v>DW2</v>
      </c>
      <c r="E38" s="77" t="str">
        <f>IF('INGRESO DE DATOS'!$G$18="Guayas/Santa Elena",'Tablas Guayaquil'!E38,'Tablas Otros'!E38)</f>
        <v>DW3</v>
      </c>
      <c r="F38" s="77" t="str">
        <f>IF('INGRESO DE DATOS'!$G$18="Guayas/Santa Elena",'Tablas Guayaquil'!F38,'Tablas Otros'!F38)</f>
        <v>DW4</v>
      </c>
      <c r="G38" s="77" t="str">
        <f>IF('INGRESO DE DATOS'!$G$18="Guayas/Santa Elena",'Tablas Guayaquil'!G38,'Tablas Otros'!G38)</f>
        <v>DW5</v>
      </c>
      <c r="H38" s="77" t="str">
        <f>IF('INGRESO DE DATOS'!$G$18="Guayas/Santa Elena",'Tablas Guayaquil'!H38,'Tablas Otros'!H38)</f>
        <v>DW6</v>
      </c>
    </row>
    <row r="39" spans="1:15" hidden="1" x14ac:dyDescent="0.2">
      <c r="A39" s="183">
        <v>18</v>
      </c>
      <c r="B39" s="11" t="s">
        <v>162</v>
      </c>
      <c r="C39" s="77">
        <f>IF('INGRESO DE DATOS'!$G$18="Guayas/Santa Elena",'Tablas Guayaquil'!C39,'Tablas Otros'!C39)</f>
        <v>12452.35</v>
      </c>
      <c r="D39" s="77">
        <f>IF('INGRESO DE DATOS'!$G$18="Guayas/Santa Elena",'Tablas Guayaquil'!D39,'Tablas Otros'!D39)</f>
        <v>7682.88</v>
      </c>
      <c r="E39" s="77">
        <f>IF('INGRESO DE DATOS'!$G$18="Guayas/Santa Elena",'Tablas Guayaquil'!E39,'Tablas Otros'!E39)</f>
        <v>5083.76</v>
      </c>
      <c r="F39" s="77">
        <f>IF('INGRESO DE DATOS'!$G$18="Guayas/Santa Elena",'Tablas Guayaquil'!F39,'Tablas Otros'!F39)</f>
        <v>3466.73</v>
      </c>
      <c r="G39" s="77">
        <f>IF('INGRESO DE DATOS'!$G$18="Guayas/Santa Elena",'Tablas Guayaquil'!G39,'Tablas Otros'!G39)</f>
        <v>2274.7600000000002</v>
      </c>
      <c r="H39" s="77">
        <f>IF('INGRESO DE DATOS'!$G$18="Guayas/Santa Elena",'Tablas Guayaquil'!H39,'Tablas Otros'!H39)</f>
        <v>1790.8700000000001</v>
      </c>
    </row>
    <row r="40" spans="1:15" hidden="1" x14ac:dyDescent="0.2">
      <c r="A40" s="183">
        <v>25</v>
      </c>
      <c r="B40" s="11" t="s">
        <v>6</v>
      </c>
      <c r="C40" s="77">
        <f>IF('INGRESO DE DATOS'!$G$18="Guayas/Santa Elena",'Tablas Guayaquil'!C40,'Tablas Otros'!C40)</f>
        <v>13068.74</v>
      </c>
      <c r="D40" s="77">
        <f>IF('INGRESO DE DATOS'!$G$18="Guayas/Santa Elena",'Tablas Guayaquil'!D40,'Tablas Otros'!D40)</f>
        <v>8057.59</v>
      </c>
      <c r="E40" s="77">
        <f>IF('INGRESO DE DATOS'!$G$18="Guayas/Santa Elena",'Tablas Guayaquil'!E40,'Tablas Otros'!E40)</f>
        <v>5613.2300000000005</v>
      </c>
      <c r="F40" s="77">
        <f>IF('INGRESO DE DATOS'!$G$18="Guayas/Santa Elena",'Tablas Guayaquil'!F40,'Tablas Otros'!F40)</f>
        <v>3840.38</v>
      </c>
      <c r="G40" s="77">
        <f>IF('INGRESO DE DATOS'!$G$18="Guayas/Santa Elena",'Tablas Guayaquil'!G40,'Tablas Otros'!G40)</f>
        <v>2518.56</v>
      </c>
      <c r="H40" s="77">
        <f>IF('INGRESO DE DATOS'!$G$18="Guayas/Santa Elena",'Tablas Guayaquil'!H40,'Tablas Otros'!H40)</f>
        <v>1981.67</v>
      </c>
    </row>
    <row r="41" spans="1:15" hidden="1" x14ac:dyDescent="0.2">
      <c r="A41" s="183">
        <v>30</v>
      </c>
      <c r="B41" s="11" t="s">
        <v>7</v>
      </c>
      <c r="C41" s="77">
        <f>IF('INGRESO DE DATOS'!$G$18="Guayas/Santa Elena",'Tablas Guayaquil'!C41,'Tablas Otros'!C41)</f>
        <v>13510.230000000001</v>
      </c>
      <c r="D41" s="77">
        <f>IF('INGRESO DE DATOS'!$G$18="Guayas/Santa Elena",'Tablas Guayaquil'!D41,'Tablas Otros'!D41)</f>
        <v>8383.01</v>
      </c>
      <c r="E41" s="77">
        <f>IF('INGRESO DE DATOS'!$G$18="Guayas/Santa Elena",'Tablas Guayaquil'!E41,'Tablas Otros'!E41)</f>
        <v>6018.68</v>
      </c>
      <c r="F41" s="77">
        <f>IF('INGRESO DE DATOS'!$G$18="Guayas/Santa Elena",'Tablas Guayaquil'!F41,'Tablas Otros'!F41)</f>
        <v>4297.7700000000004</v>
      </c>
      <c r="G41" s="77">
        <f>IF('INGRESO DE DATOS'!$G$18="Guayas/Santa Elena",'Tablas Guayaquil'!G41,'Tablas Otros'!G41)</f>
        <v>3015.17</v>
      </c>
      <c r="H41" s="77">
        <f>IF('INGRESO DE DATOS'!$G$18="Guayas/Santa Elena",'Tablas Guayaquil'!H41,'Tablas Otros'!H41)</f>
        <v>2378.11</v>
      </c>
    </row>
    <row r="42" spans="1:15" hidden="1" x14ac:dyDescent="0.2">
      <c r="A42" s="183">
        <v>35</v>
      </c>
      <c r="B42" s="11" t="s">
        <v>8</v>
      </c>
      <c r="C42" s="77">
        <f>IF('INGRESO DE DATOS'!$G$18="Guayas/Santa Elena",'Tablas Guayaquil'!C42,'Tablas Otros'!C42)</f>
        <v>15103.94</v>
      </c>
      <c r="D42" s="77">
        <f>IF('INGRESO DE DATOS'!$G$18="Guayas/Santa Elena",'Tablas Guayaquil'!D42,'Tablas Otros'!D42)</f>
        <v>9386.3000000000011</v>
      </c>
      <c r="E42" s="77">
        <f>IF('INGRESO DE DATOS'!$G$18="Guayas/Santa Elena",'Tablas Guayaquil'!E42,'Tablas Otros'!E42)</f>
        <v>6736.3</v>
      </c>
      <c r="F42" s="77">
        <f>IF('INGRESO DE DATOS'!$G$18="Guayas/Santa Elena",'Tablas Guayaquil'!F42,'Tablas Otros'!F42)</f>
        <v>4815.58</v>
      </c>
      <c r="G42" s="77">
        <f>IF('INGRESO DE DATOS'!$G$18="Guayas/Santa Elena",'Tablas Guayaquil'!G42,'Tablas Otros'!G42)</f>
        <v>3378.75</v>
      </c>
      <c r="H42" s="77">
        <f>IF('INGRESO DE DATOS'!$G$18="Guayas/Santa Elena",'Tablas Guayaquil'!H42,'Tablas Otros'!H42)</f>
        <v>2665.9</v>
      </c>
    </row>
    <row r="43" spans="1:15" hidden="1" x14ac:dyDescent="0.2">
      <c r="A43" s="183">
        <v>40</v>
      </c>
      <c r="B43" s="11" t="s">
        <v>9</v>
      </c>
      <c r="C43" s="77">
        <f>IF('INGRESO DE DATOS'!$G$18="Guayas/Santa Elena",'Tablas Guayaquil'!C43,'Tablas Otros'!C43)</f>
        <v>17482.580000000002</v>
      </c>
      <c r="D43" s="77">
        <f>IF('INGRESO DE DATOS'!$G$18="Guayas/Santa Elena",'Tablas Guayaquil'!D43,'Tablas Otros'!D43)</f>
        <v>10877.19</v>
      </c>
      <c r="E43" s="77">
        <f>IF('INGRESO DE DATOS'!$G$18="Guayas/Santa Elena",'Tablas Guayaquil'!E43,'Tablas Otros'!E43)</f>
        <v>7366.47</v>
      </c>
      <c r="F43" s="77">
        <f>IF('INGRESO DE DATOS'!$G$18="Guayas/Santa Elena",'Tablas Guayaquil'!F43,'Tablas Otros'!F43)</f>
        <v>5342.93</v>
      </c>
      <c r="G43" s="77">
        <f>IF('INGRESO DE DATOS'!$G$18="Guayas/Santa Elena",'Tablas Guayaquil'!G43,'Tablas Otros'!G43)</f>
        <v>3711.59</v>
      </c>
      <c r="H43" s="77">
        <f>IF('INGRESO DE DATOS'!$G$18="Guayas/Santa Elena",'Tablas Guayaquil'!H43,'Tablas Otros'!H43)</f>
        <v>2926.6600000000003</v>
      </c>
    </row>
    <row r="44" spans="1:15" hidden="1" x14ac:dyDescent="0.2">
      <c r="A44" s="183">
        <v>45</v>
      </c>
      <c r="B44" s="11" t="s">
        <v>10</v>
      </c>
      <c r="C44" s="77">
        <f>IF('INGRESO DE DATOS'!$G$18="Guayas/Santa Elena",'Tablas Guayaquil'!C44,'Tablas Otros'!C44)</f>
        <v>19518.310000000001</v>
      </c>
      <c r="D44" s="77">
        <f>IF('INGRESO DE DATOS'!$G$18="Guayas/Santa Elena",'Tablas Guayaquil'!D44,'Tablas Otros'!D44)</f>
        <v>12160.32</v>
      </c>
      <c r="E44" s="77">
        <f>IF('INGRESO DE DATOS'!$G$18="Guayas/Santa Elena",'Tablas Guayaquil'!E44,'Tablas Otros'!E44)</f>
        <v>8239.380000000001</v>
      </c>
      <c r="F44" s="77">
        <f>IF('INGRESO DE DATOS'!$G$18="Guayas/Santa Elena",'Tablas Guayaquil'!F44,'Tablas Otros'!F44)</f>
        <v>5967.8</v>
      </c>
      <c r="G44" s="77">
        <f>IF('INGRESO DE DATOS'!$G$18="Guayas/Santa Elena",'Tablas Guayaquil'!G44,'Tablas Otros'!G44)</f>
        <v>4148.84</v>
      </c>
      <c r="H44" s="77">
        <f>IF('INGRESO DE DATOS'!$G$18="Guayas/Santa Elena",'Tablas Guayaquil'!H44,'Tablas Otros'!H44)</f>
        <v>3269.04</v>
      </c>
    </row>
    <row r="45" spans="1:15" hidden="1" x14ac:dyDescent="0.2">
      <c r="A45" s="183">
        <v>50</v>
      </c>
      <c r="B45" s="11" t="s">
        <v>11</v>
      </c>
      <c r="C45" s="77">
        <f>IF('INGRESO DE DATOS'!$G$18="Guayas/Santa Elena",'Tablas Guayaquil'!C45,'Tablas Otros'!C45)</f>
        <v>25363.68</v>
      </c>
      <c r="D45" s="77">
        <f>IF('INGRESO DE DATOS'!$G$18="Guayas/Santa Elena",'Tablas Guayaquil'!D45,'Tablas Otros'!D45)</f>
        <v>15563.45</v>
      </c>
      <c r="E45" s="77">
        <f>IF('INGRESO DE DATOS'!$G$18="Guayas/Santa Elena",'Tablas Guayaquil'!E45,'Tablas Otros'!E45)</f>
        <v>10802.460000000001</v>
      </c>
      <c r="F45" s="77">
        <f>IF('INGRESO DE DATOS'!$G$18="Guayas/Santa Elena",'Tablas Guayaquil'!F45,'Tablas Otros'!F45)</f>
        <v>7789.4100000000008</v>
      </c>
      <c r="G45" s="77">
        <f>IF('INGRESO DE DATOS'!$G$18="Guayas/Santa Elena",'Tablas Guayaquil'!G45,'Tablas Otros'!G45)</f>
        <v>5854.38</v>
      </c>
      <c r="H45" s="77">
        <f>IF('INGRESO DE DATOS'!$G$18="Guayas/Santa Elena",'Tablas Guayaquil'!H45,'Tablas Otros'!H45)</f>
        <v>4620.54</v>
      </c>
    </row>
    <row r="46" spans="1:15" hidden="1" x14ac:dyDescent="0.2">
      <c r="A46" s="183">
        <v>55</v>
      </c>
      <c r="B46" s="11" t="s">
        <v>12</v>
      </c>
      <c r="C46" s="77">
        <f>IF('INGRESO DE DATOS'!$G$18="Guayas/Santa Elena",'Tablas Guayaquil'!C46,'Tablas Otros'!C46)</f>
        <v>26976.47</v>
      </c>
      <c r="D46" s="77">
        <f>IF('INGRESO DE DATOS'!$G$18="Guayas/Santa Elena",'Tablas Guayaquil'!D46,'Tablas Otros'!D46)</f>
        <v>16554.55</v>
      </c>
      <c r="E46" s="77">
        <f>IF('INGRESO DE DATOS'!$G$18="Guayas/Santa Elena",'Tablas Guayaquil'!E46,'Tablas Otros'!E46)</f>
        <v>11497.29</v>
      </c>
      <c r="F46" s="77">
        <f>IF('INGRESO DE DATOS'!$G$18="Guayas/Santa Elena",'Tablas Guayaquil'!F46,'Tablas Otros'!F46)</f>
        <v>8284.9600000000009</v>
      </c>
      <c r="G46" s="77">
        <f>IF('INGRESO DE DATOS'!$G$18="Guayas/Santa Elena",'Tablas Guayaquil'!G46,'Tablas Otros'!G46)</f>
        <v>6233.33</v>
      </c>
      <c r="H46" s="77">
        <f>IF('INGRESO DE DATOS'!$G$18="Guayas/Santa Elena",'Tablas Guayaquil'!H46,'Tablas Otros'!H46)</f>
        <v>4917.87</v>
      </c>
    </row>
    <row r="47" spans="1:15" hidden="1" x14ac:dyDescent="0.2">
      <c r="A47" s="183">
        <v>60</v>
      </c>
      <c r="B47" s="11"/>
      <c r="C47" s="77">
        <f>IF('INGRESO DE DATOS'!$G$18="Guayas/Santa Elena",'Tablas Guayaquil'!C47,'Tablas Otros'!C47)</f>
        <v>28692.61</v>
      </c>
      <c r="D47" s="77">
        <f>IF('INGRESO DE DATOS'!$G$18="Guayas/Santa Elena",'Tablas Guayaquil'!D47,'Tablas Otros'!D47)</f>
        <v>18032.190000000002</v>
      </c>
      <c r="E47" s="77">
        <f>IF('INGRESO DE DATOS'!$G$18="Guayas/Santa Elena",'Tablas Guayaquil'!E47,'Tablas Otros'!E47)</f>
        <v>12542.45</v>
      </c>
      <c r="F47" s="77">
        <f>IF('INGRESO DE DATOS'!$G$18="Guayas/Santa Elena",'Tablas Guayaquil'!F47,'Tablas Otros'!F47)</f>
        <v>9532.0500000000011</v>
      </c>
      <c r="G47" s="77">
        <f>IF('INGRESO DE DATOS'!$G$18="Guayas/Santa Elena",'Tablas Guayaquil'!G47,'Tablas Otros'!G47)</f>
        <v>7504.8</v>
      </c>
      <c r="H47" s="77">
        <f>IF('INGRESO DE DATOS'!$G$18="Guayas/Santa Elena",'Tablas Guayaquil'!H47,'Tablas Otros'!H47)</f>
        <v>6107.1900000000005</v>
      </c>
    </row>
    <row r="48" spans="1:15" hidden="1" x14ac:dyDescent="0.2">
      <c r="A48" s="183">
        <v>61</v>
      </c>
      <c r="B48" s="11"/>
      <c r="C48" s="77">
        <f>IF('INGRESO DE DATOS'!$G$18="Guayas/Santa Elena",'Tablas Guayaquil'!C48,'Tablas Otros'!C48)</f>
        <v>30817.38</v>
      </c>
      <c r="D48" s="77">
        <f>IF('INGRESO DE DATOS'!$G$18="Guayas/Santa Elena",'Tablas Guayaquil'!D48,'Tablas Otros'!D48)</f>
        <v>19374.68</v>
      </c>
      <c r="E48" s="77">
        <f>IF('INGRESO DE DATOS'!$G$18="Guayas/Santa Elena",'Tablas Guayaquil'!E48,'Tablas Otros'!E48)</f>
        <v>13476.84</v>
      </c>
      <c r="F48" s="77">
        <f>IF('INGRESO DE DATOS'!$G$18="Guayas/Santa Elena",'Tablas Guayaquil'!F48,'Tablas Otros'!F48)</f>
        <v>10233.77</v>
      </c>
      <c r="G48" s="77">
        <f>IF('INGRESO DE DATOS'!$G$18="Guayas/Santa Elena",'Tablas Guayaquil'!G48,'Tablas Otros'!G48)</f>
        <v>8064.4800000000005</v>
      </c>
      <c r="H48" s="77">
        <f>IF('INGRESO DE DATOS'!$G$18="Guayas/Santa Elena",'Tablas Guayaquil'!H48,'Tablas Otros'!H48)</f>
        <v>6558.22</v>
      </c>
    </row>
    <row r="49" spans="1:8" hidden="1" x14ac:dyDescent="0.2">
      <c r="A49" s="183">
        <v>62</v>
      </c>
      <c r="B49" s="11"/>
      <c r="C49" s="77">
        <f>IF('INGRESO DE DATOS'!$G$18="Guayas/Santa Elena",'Tablas Guayaquil'!C49,'Tablas Otros'!C49)</f>
        <v>33720.19</v>
      </c>
      <c r="D49" s="77">
        <f>IF('INGRESO DE DATOS'!$G$18="Guayas/Santa Elena",'Tablas Guayaquil'!D49,'Tablas Otros'!D49)</f>
        <v>21211.13</v>
      </c>
      <c r="E49" s="77">
        <f>IF('INGRESO DE DATOS'!$G$18="Guayas/Santa Elena",'Tablas Guayaquil'!E49,'Tablas Otros'!E49)</f>
        <v>14754.140000000001</v>
      </c>
      <c r="F49" s="77">
        <f>IF('INGRESO DE DATOS'!$G$18="Guayas/Santa Elena",'Tablas Guayaquil'!F49,'Tablas Otros'!F49)</f>
        <v>11210.03</v>
      </c>
      <c r="G49" s="77">
        <f>IF('INGRESO DE DATOS'!$G$18="Guayas/Santa Elena",'Tablas Guayaquil'!G49,'Tablas Otros'!G49)</f>
        <v>8826.09</v>
      </c>
      <c r="H49" s="77">
        <f>IF('INGRESO DE DATOS'!$G$18="Guayas/Santa Elena",'Tablas Guayaquil'!H49,'Tablas Otros'!H49)</f>
        <v>7180.97</v>
      </c>
    </row>
    <row r="50" spans="1:8" hidden="1" x14ac:dyDescent="0.2">
      <c r="A50" s="183">
        <v>63</v>
      </c>
      <c r="B50" s="11"/>
      <c r="C50" s="77">
        <f>IF('INGRESO DE DATOS'!$G$18="Guayas/Santa Elena",'Tablas Guayaquil'!C50,'Tablas Otros'!C50)</f>
        <v>35835.42</v>
      </c>
      <c r="D50" s="77">
        <f>IF('INGRESO DE DATOS'!$G$18="Guayas/Santa Elena",'Tablas Guayaquil'!D50,'Tablas Otros'!D50)</f>
        <v>22551.5</v>
      </c>
      <c r="E50" s="77">
        <f>IF('INGRESO DE DATOS'!$G$18="Guayas/Santa Elena",'Tablas Guayaquil'!E50,'Tablas Otros'!E50)</f>
        <v>15686.94</v>
      </c>
      <c r="F50" s="77">
        <f>IF('INGRESO DE DATOS'!$G$18="Guayas/Santa Elena",'Tablas Guayaquil'!F50,'Tablas Otros'!F50)</f>
        <v>11913.87</v>
      </c>
      <c r="G50" s="77">
        <f>IF('INGRESO DE DATOS'!$G$18="Guayas/Santa Elena",'Tablas Guayaquil'!G50,'Tablas Otros'!G50)</f>
        <v>9386.83</v>
      </c>
      <c r="H50" s="77">
        <f>IF('INGRESO DE DATOS'!$G$18="Guayas/Santa Elena",'Tablas Guayaquil'!H50,'Tablas Otros'!H50)</f>
        <v>7634.6500000000005</v>
      </c>
    </row>
    <row r="51" spans="1:8" hidden="1" x14ac:dyDescent="0.2">
      <c r="A51" s="183">
        <v>64</v>
      </c>
      <c r="B51" s="11"/>
      <c r="C51" s="77">
        <f>IF('INGRESO DE DATOS'!$G$18="Guayas/Santa Elena",'Tablas Guayaquil'!C51,'Tablas Otros'!C51)</f>
        <v>38753.599999999999</v>
      </c>
      <c r="D51" s="77">
        <f>IF('INGRESO DE DATOS'!$G$18="Guayas/Santa Elena",'Tablas Guayaquil'!D51,'Tablas Otros'!D51)</f>
        <v>24392.720000000001</v>
      </c>
      <c r="E51" s="77">
        <f>IF('INGRESO DE DATOS'!$G$18="Guayas/Santa Elena",'Tablas Guayaquil'!E51,'Tablas Otros'!E51)</f>
        <v>16978.02</v>
      </c>
      <c r="F51" s="77">
        <f>IF('INGRESO DE DATOS'!$G$18="Guayas/Santa Elena",'Tablas Guayaquil'!F51,'Tablas Otros'!F51)</f>
        <v>12891.19</v>
      </c>
      <c r="G51" s="77">
        <f>IF('INGRESO DE DATOS'!$G$18="Guayas/Santa Elena",'Tablas Guayaquil'!G51,'Tablas Otros'!G51)</f>
        <v>10153.210000000001</v>
      </c>
      <c r="H51" s="77">
        <f>IF('INGRESO DE DATOS'!$G$18="Guayas/Santa Elena",'Tablas Guayaquil'!H51,'Tablas Otros'!H51)</f>
        <v>8260.0500000000011</v>
      </c>
    </row>
    <row r="52" spans="1:8" hidden="1" x14ac:dyDescent="0.2">
      <c r="A52" s="183">
        <v>65</v>
      </c>
      <c r="B52" s="11"/>
      <c r="C52" s="77">
        <f>IF('INGRESO DE DATOS'!$G$18="Guayas/Santa Elena",'Tablas Guayaquil'!C52,'Tablas Otros'!C52)</f>
        <v>40608.07</v>
      </c>
      <c r="D52" s="77">
        <f>IF('INGRESO DE DATOS'!$G$18="Guayas/Santa Elena",'Tablas Guayaquil'!D52,'Tablas Otros'!D52)</f>
        <v>31881.09</v>
      </c>
      <c r="E52" s="77">
        <f>IF('INGRESO DE DATOS'!$G$18="Guayas/Santa Elena",'Tablas Guayaquil'!E52,'Tablas Otros'!E52)</f>
        <v>22135.98</v>
      </c>
      <c r="F52" s="77">
        <f>IF('INGRESO DE DATOS'!$G$18="Guayas/Santa Elena",'Tablas Guayaquil'!F52,'Tablas Otros'!F52)</f>
        <v>16295.380000000001</v>
      </c>
      <c r="G52" s="77">
        <f>IF('INGRESO DE DATOS'!$G$18="Guayas/Santa Elena",'Tablas Guayaquil'!G52,'Tablas Otros'!G52)</f>
        <v>13536.2</v>
      </c>
      <c r="H52" s="77">
        <f>IF('INGRESO DE DATOS'!$G$18="Guayas/Santa Elena",'Tablas Guayaquil'!H52,'Tablas Otros'!H52)</f>
        <v>11646.75</v>
      </c>
    </row>
    <row r="53" spans="1:8" hidden="1" x14ac:dyDescent="0.2">
      <c r="A53" s="183">
        <v>66</v>
      </c>
      <c r="B53" s="11"/>
      <c r="C53" s="77">
        <f>IF('INGRESO DE DATOS'!$G$18="Guayas/Santa Elena",'Tablas Guayaquil'!C53,'Tablas Otros'!C53)</f>
        <v>42448.76</v>
      </c>
      <c r="D53" s="77">
        <f>IF('INGRESO DE DATOS'!$G$18="Guayas/Santa Elena",'Tablas Guayaquil'!D53,'Tablas Otros'!D53)</f>
        <v>37038.520000000004</v>
      </c>
      <c r="E53" s="77">
        <f>IF('INGRESO DE DATOS'!$G$18="Guayas/Santa Elena",'Tablas Guayaquil'!E53,'Tablas Otros'!E53)</f>
        <v>25718.780000000002</v>
      </c>
      <c r="F53" s="77">
        <f>IF('INGRESO DE DATOS'!$G$18="Guayas/Santa Elena",'Tablas Guayaquil'!F53,'Tablas Otros'!F53)</f>
        <v>18936.370000000003</v>
      </c>
      <c r="G53" s="77">
        <f>IF('INGRESO DE DATOS'!$G$18="Guayas/Santa Elena",'Tablas Guayaquil'!G53,'Tablas Otros'!G53)</f>
        <v>15732.52</v>
      </c>
      <c r="H53" s="77">
        <f>IF('INGRESO DE DATOS'!$G$18="Guayas/Santa Elena",'Tablas Guayaquil'!H53,'Tablas Otros'!H53)</f>
        <v>13529.310000000001</v>
      </c>
    </row>
    <row r="54" spans="1:8" hidden="1" x14ac:dyDescent="0.2">
      <c r="A54" s="183">
        <v>67</v>
      </c>
      <c r="B54" s="11"/>
      <c r="C54" s="77">
        <f>IF('INGRESO DE DATOS'!$G$18="Guayas/Santa Elena",'Tablas Guayaquil'!C54,'Tablas Otros'!C54)</f>
        <v>46353.270000000004</v>
      </c>
      <c r="D54" s="77">
        <f>IF('INGRESO DE DATOS'!$G$18="Guayas/Santa Elena",'Tablas Guayaquil'!D54,'Tablas Otros'!D54)</f>
        <v>40458.61</v>
      </c>
      <c r="E54" s="77">
        <f>IF('INGRESO DE DATOS'!$G$18="Guayas/Santa Elena",'Tablas Guayaquil'!E54,'Tablas Otros'!E54)</f>
        <v>28089.47</v>
      </c>
      <c r="F54" s="77">
        <f>IF('INGRESO DE DATOS'!$G$18="Guayas/Santa Elena",'Tablas Guayaquil'!F54,'Tablas Otros'!F54)</f>
        <v>20680.600000000002</v>
      </c>
      <c r="G54" s="77">
        <f>IF('INGRESO DE DATOS'!$G$18="Guayas/Santa Elena",'Tablas Guayaquil'!G54,'Tablas Otros'!G54)</f>
        <v>17180.48</v>
      </c>
      <c r="H54" s="77">
        <f>IF('INGRESO DE DATOS'!$G$18="Guayas/Santa Elena",'Tablas Guayaquil'!H54,'Tablas Otros'!H54)</f>
        <v>14774.810000000001</v>
      </c>
    </row>
    <row r="55" spans="1:8" hidden="1" x14ac:dyDescent="0.2">
      <c r="A55" s="183">
        <v>68</v>
      </c>
      <c r="B55" s="11"/>
      <c r="C55" s="77">
        <f>IF('INGRESO DE DATOS'!$G$18="Guayas/Santa Elena",'Tablas Guayaquil'!C55,'Tablas Otros'!C55)</f>
        <v>51307.71</v>
      </c>
      <c r="D55" s="77">
        <f>IF('INGRESO DE DATOS'!$G$18="Guayas/Santa Elena",'Tablas Guayaquil'!D55,'Tablas Otros'!D55)</f>
        <v>44791.360000000001</v>
      </c>
      <c r="E55" s="77">
        <f>IF('INGRESO DE DATOS'!$G$18="Guayas/Santa Elena",'Tablas Guayaquil'!E55,'Tablas Otros'!E55)</f>
        <v>31099.34</v>
      </c>
      <c r="F55" s="77">
        <f>IF('INGRESO DE DATOS'!$G$18="Guayas/Santa Elena",'Tablas Guayaquil'!F55,'Tablas Otros'!F55)</f>
        <v>22897.59</v>
      </c>
      <c r="G55" s="77">
        <f>IF('INGRESO DE DATOS'!$G$18="Guayas/Santa Elena",'Tablas Guayaquil'!G55,'Tablas Otros'!G55)</f>
        <v>19025.41</v>
      </c>
      <c r="H55" s="77">
        <f>IF('INGRESO DE DATOS'!$G$18="Guayas/Santa Elena",'Tablas Guayaquil'!H55,'Tablas Otros'!H55)</f>
        <v>16364.810000000001</v>
      </c>
    </row>
    <row r="56" spans="1:8" hidden="1" x14ac:dyDescent="0.2">
      <c r="A56" s="183">
        <v>69</v>
      </c>
      <c r="B56" s="11"/>
      <c r="C56" s="77">
        <f>IF('INGRESO DE DATOS'!$G$18="Guayas/Santa Elena",'Tablas Guayaquil'!C56,'Tablas Otros'!C56)</f>
        <v>56434.400000000001</v>
      </c>
      <c r="D56" s="77">
        <f>IF('INGRESO DE DATOS'!$G$18="Guayas/Santa Elena",'Tablas Guayaquil'!D56,'Tablas Otros'!D56)</f>
        <v>49288.41</v>
      </c>
      <c r="E56" s="77">
        <f>IF('INGRESO DE DATOS'!$G$18="Guayas/Santa Elena",'Tablas Guayaquil'!E56,'Tablas Otros'!E56)</f>
        <v>34221.57</v>
      </c>
      <c r="F56" s="77">
        <f>IF('INGRESO DE DATOS'!$G$18="Guayas/Santa Elena",'Tablas Guayaquil'!F56,'Tablas Otros'!F56)</f>
        <v>25191.960000000003</v>
      </c>
      <c r="G56" s="77">
        <f>IF('INGRESO DE DATOS'!$G$18="Guayas/Santa Elena",'Tablas Guayaquil'!G56,'Tablas Otros'!G56)</f>
        <v>20930.760000000002</v>
      </c>
      <c r="H56" s="77">
        <f>IF('INGRESO DE DATOS'!$G$18="Guayas/Santa Elena",'Tablas Guayaquil'!H56,'Tablas Otros'!H56)</f>
        <v>18003.57</v>
      </c>
    </row>
    <row r="57" spans="1:8" hidden="1" x14ac:dyDescent="0.2">
      <c r="A57" s="183">
        <v>70</v>
      </c>
      <c r="B57" s="11"/>
      <c r="C57" s="77">
        <f>IF('INGRESO DE DATOS'!$G$18="Guayas/Santa Elena",'Tablas Guayaquil'!C57,'Tablas Otros'!C57)</f>
        <v>66784.77</v>
      </c>
      <c r="D57" s="77">
        <f>IF('INGRESO DE DATOS'!$G$18="Guayas/Santa Elena",'Tablas Guayaquil'!D57,'Tablas Otros'!D57)</f>
        <v>60656.380000000005</v>
      </c>
      <c r="E57" s="77">
        <f>IF('INGRESO DE DATOS'!$G$18="Guayas/Santa Elena",'Tablas Guayaquil'!E57,'Tablas Otros'!E57)</f>
        <v>41665.950000000004</v>
      </c>
      <c r="F57" s="77">
        <f>IF('INGRESO DE DATOS'!$G$18="Guayas/Santa Elena",'Tablas Guayaquil'!F57,'Tablas Otros'!F57)</f>
        <v>29658.27</v>
      </c>
      <c r="G57" s="77">
        <f>IF('INGRESO DE DATOS'!$G$18="Guayas/Santa Elena",'Tablas Guayaquil'!G57,'Tablas Otros'!G57)</f>
        <v>24390.07</v>
      </c>
      <c r="H57" s="77">
        <f>IF('INGRESO DE DATOS'!$G$18="Guayas/Santa Elena",'Tablas Guayaquil'!H57,'Tablas Otros'!H57)</f>
        <v>21174.030000000002</v>
      </c>
    </row>
    <row r="58" spans="1:8" hidden="1" x14ac:dyDescent="0.2">
      <c r="A58" s="183">
        <v>71</v>
      </c>
      <c r="B58" s="11"/>
      <c r="C58" s="77">
        <f>IF('INGRESO DE DATOS'!$G$18="Guayas/Santa Elena",'Tablas Guayaquil'!C58,'Tablas Otros'!C58)</f>
        <v>69396.61</v>
      </c>
      <c r="D58" s="77">
        <f>IF('INGRESO DE DATOS'!$G$18="Guayas/Santa Elena",'Tablas Guayaquil'!D58,'Tablas Otros'!D58)</f>
        <v>63034.490000000005</v>
      </c>
      <c r="E58" s="77">
        <f>IF('INGRESO DE DATOS'!$G$18="Guayas/Santa Elena",'Tablas Guayaquil'!E58,'Tablas Otros'!E58)</f>
        <v>43302.060000000005</v>
      </c>
      <c r="F58" s="77">
        <f>IF('INGRESO DE DATOS'!$G$18="Guayas/Santa Elena",'Tablas Guayaquil'!F58,'Tablas Otros'!F58)</f>
        <v>30821.09</v>
      </c>
      <c r="G58" s="77">
        <f>IF('INGRESO DE DATOS'!$G$18="Guayas/Santa Elena",'Tablas Guayaquil'!G58,'Tablas Otros'!G58)</f>
        <v>25347.780000000002</v>
      </c>
      <c r="H58" s="77">
        <f>IF('INGRESO DE DATOS'!$G$18="Guayas/Santa Elena",'Tablas Guayaquil'!H58,'Tablas Otros'!H58)</f>
        <v>22004.010000000002</v>
      </c>
    </row>
    <row r="59" spans="1:8" hidden="1" x14ac:dyDescent="0.2">
      <c r="A59" s="183">
        <v>72</v>
      </c>
      <c r="B59" s="11"/>
      <c r="C59" s="77">
        <f>IF('INGRESO DE DATOS'!$G$18="Guayas/Santa Elena",'Tablas Guayaquil'!C59,'Tablas Otros'!C59)</f>
        <v>71359.73000000001</v>
      </c>
      <c r="D59" s="77">
        <f>IF('INGRESO DE DATOS'!$G$18="Guayas/Santa Elena",'Tablas Guayaquil'!D59,'Tablas Otros'!D59)</f>
        <v>64819</v>
      </c>
      <c r="E59" s="77">
        <f>IF('INGRESO DE DATOS'!$G$18="Guayas/Santa Elena",'Tablas Guayaquil'!E59,'Tablas Otros'!E59)</f>
        <v>44524.770000000004</v>
      </c>
      <c r="F59" s="77">
        <f>IF('INGRESO DE DATOS'!$G$18="Guayas/Santa Elena",'Tablas Guayaquil'!F59,'Tablas Otros'!F59)</f>
        <v>31689.230000000003</v>
      </c>
      <c r="G59" s="77">
        <f>IF('INGRESO DE DATOS'!$G$18="Guayas/Santa Elena",'Tablas Guayaquil'!G59,'Tablas Otros'!G59)</f>
        <v>26063.81</v>
      </c>
      <c r="H59" s="77">
        <f>IF('INGRESO DE DATOS'!$G$18="Guayas/Santa Elena",'Tablas Guayaquil'!H59,'Tablas Otros'!H59)</f>
        <v>22628.350000000002</v>
      </c>
    </row>
    <row r="60" spans="1:8" hidden="1" x14ac:dyDescent="0.2">
      <c r="A60" s="183">
        <v>73</v>
      </c>
      <c r="B60" s="11"/>
      <c r="C60" s="77">
        <f>IF('INGRESO DE DATOS'!$G$18="Guayas/Santa Elena",'Tablas Guayaquil'!C60,'Tablas Otros'!C60)</f>
        <v>73981.64</v>
      </c>
      <c r="D60" s="77">
        <f>IF('INGRESO DE DATOS'!$G$18="Guayas/Santa Elena",'Tablas Guayaquil'!D60,'Tablas Otros'!D60)</f>
        <v>67202.94</v>
      </c>
      <c r="E60" s="77">
        <f>IF('INGRESO DE DATOS'!$G$18="Guayas/Santa Elena",'Tablas Guayaquil'!E60,'Tablas Otros'!E60)</f>
        <v>46161.41</v>
      </c>
      <c r="F60" s="77">
        <f>IF('INGRESO DE DATOS'!$G$18="Guayas/Santa Elena",'Tablas Guayaquil'!F60,'Tablas Otros'!F60)</f>
        <v>32855.760000000002</v>
      </c>
      <c r="G60" s="77">
        <f>IF('INGRESO DE DATOS'!$G$18="Guayas/Santa Elena",'Tablas Guayaquil'!G60,'Tablas Otros'!G60)</f>
        <v>27024.7</v>
      </c>
      <c r="H60" s="77">
        <f>IF('INGRESO DE DATOS'!$G$18="Guayas/Santa Elena",'Tablas Guayaquil'!H60,'Tablas Otros'!H60)</f>
        <v>23459.39</v>
      </c>
    </row>
    <row r="61" spans="1:8" hidden="1" x14ac:dyDescent="0.2">
      <c r="A61" s="183">
        <v>74</v>
      </c>
      <c r="B61" s="11"/>
      <c r="C61" s="77">
        <f>IF('INGRESO DE DATOS'!$G$18="Guayas/Santa Elena",'Tablas Guayaquil'!C61,'Tablas Otros'!C61)</f>
        <v>75285.440000000002</v>
      </c>
      <c r="D61" s="77">
        <f>IF('INGRESO DE DATOS'!$G$18="Guayas/Santa Elena",'Tablas Guayaquil'!D61,'Tablas Otros'!D61)</f>
        <v>68388.02</v>
      </c>
      <c r="E61" s="77">
        <f>IF('INGRESO DE DATOS'!$G$18="Guayas/Santa Elena",'Tablas Guayaquil'!E61,'Tablas Otros'!E61)</f>
        <v>46976.55</v>
      </c>
      <c r="F61" s="77">
        <f>IF('INGRESO DE DATOS'!$G$18="Guayas/Santa Elena",'Tablas Guayaquil'!F61,'Tablas Otros'!F61)</f>
        <v>33437.700000000004</v>
      </c>
      <c r="G61" s="77">
        <f>IF('INGRESO DE DATOS'!$G$18="Guayas/Santa Elena",'Tablas Guayaquil'!G61,'Tablas Otros'!G61)</f>
        <v>27498.52</v>
      </c>
      <c r="H61" s="77">
        <f>IF('INGRESO DE DATOS'!$G$18="Guayas/Santa Elena",'Tablas Guayaquil'!H61,'Tablas Otros'!H61)</f>
        <v>23875.97</v>
      </c>
    </row>
    <row r="62" spans="1:8" hidden="1" x14ac:dyDescent="0.2">
      <c r="A62" s="183">
        <v>75</v>
      </c>
      <c r="B62" s="11" t="s">
        <v>13</v>
      </c>
      <c r="C62" s="77">
        <f>IF('INGRESO DE DATOS'!$G$18="Guayas/Santa Elena",'Tablas Guayaquil'!C62,'Tablas Otros'!C62)</f>
        <v>78555.540000000008</v>
      </c>
      <c r="D62" s="77">
        <f>IF('INGRESO DE DATOS'!$G$18="Guayas/Santa Elena",'Tablas Guayaquil'!D62,'Tablas Otros'!D62)</f>
        <v>71368.740000000005</v>
      </c>
      <c r="E62" s="77">
        <f>IF('INGRESO DE DATOS'!$G$18="Guayas/Santa Elena",'Tablas Guayaquil'!E62,'Tablas Otros'!E62)</f>
        <v>49019.170000000006</v>
      </c>
      <c r="F62" s="77">
        <f>IF('INGRESO DE DATOS'!$G$18="Guayas/Santa Elena",'Tablas Guayaquil'!F62,'Tablas Otros'!F62)</f>
        <v>34892.020000000004</v>
      </c>
      <c r="G62" s="77">
        <f>IF('INGRESO DE DATOS'!$G$18="Guayas/Santa Elena",'Tablas Guayaquil'!G62,'Tablas Otros'!G62)</f>
        <v>28698.97</v>
      </c>
      <c r="H62" s="77">
        <f>IF('INGRESO DE DATOS'!$G$18="Guayas/Santa Elena",'Tablas Guayaquil'!H62,'Tablas Otros'!H62)</f>
        <v>24915.83</v>
      </c>
    </row>
    <row r="63" spans="1:8" hidden="1" x14ac:dyDescent="0.2">
      <c r="A63" s="183">
        <v>1</v>
      </c>
      <c r="B63" s="11" t="s">
        <v>14</v>
      </c>
      <c r="C63" s="77">
        <f>IF('INGRESO DE DATOS'!$G$18="Guayas/Santa Elena",'Tablas Guayaquil'!C63,'Tablas Otros'!C63)</f>
        <v>4306.25</v>
      </c>
      <c r="D63" s="77">
        <f>IF('INGRESO DE DATOS'!$G$18="Guayas/Santa Elena",'Tablas Guayaquil'!D63,'Tablas Otros'!D63)</f>
        <v>2668.55</v>
      </c>
      <c r="E63" s="77">
        <f>IF('INGRESO DE DATOS'!$G$18="Guayas/Santa Elena",'Tablas Guayaquil'!E63,'Tablas Otros'!E63)</f>
        <v>1963.1200000000001</v>
      </c>
      <c r="F63" s="77">
        <f>IF('INGRESO DE DATOS'!$G$18="Guayas/Santa Elena",'Tablas Guayaquil'!F63,'Tablas Otros'!F63)</f>
        <v>1542.8300000000002</v>
      </c>
      <c r="G63" s="77">
        <f>IF('INGRESO DE DATOS'!$G$18="Guayas/Santa Elena",'Tablas Guayaquil'!G63,'Tablas Otros'!G63)</f>
        <v>1197.27</v>
      </c>
      <c r="H63" s="77">
        <f>IF('INGRESO DE DATOS'!$G$18="Guayas/Santa Elena",'Tablas Guayaquil'!H63,'Tablas Otros'!H63)</f>
        <v>937.04000000000008</v>
      </c>
    </row>
    <row r="64" spans="1:8" hidden="1" x14ac:dyDescent="0.2">
      <c r="A64" s="183">
        <v>2</v>
      </c>
      <c r="B64" s="11" t="s">
        <v>1</v>
      </c>
      <c r="C64" s="77">
        <f>IF('INGRESO DE DATOS'!$G$18="Guayas/Santa Elena",'Tablas Guayaquil'!C64,'Tablas Otros'!C64)</f>
        <v>6763.8600000000006</v>
      </c>
      <c r="D64" s="77">
        <f>IF('INGRESO DE DATOS'!$G$18="Guayas/Santa Elena",'Tablas Guayaquil'!D64,'Tablas Otros'!D64)</f>
        <v>4236.8200000000006</v>
      </c>
      <c r="E64" s="77">
        <f>IF('INGRESO DE DATOS'!$G$18="Guayas/Santa Elena",'Tablas Guayaquil'!E64,'Tablas Otros'!E64)</f>
        <v>3125.94</v>
      </c>
      <c r="F64" s="77">
        <f>IF('INGRESO DE DATOS'!$G$18="Guayas/Santa Elena",'Tablas Guayaquil'!F64,'Tablas Otros'!F64)</f>
        <v>2456.5500000000002</v>
      </c>
      <c r="G64" s="77">
        <f>IF('INGRESO DE DATOS'!$G$18="Guayas/Santa Elena",'Tablas Guayaquil'!G64,'Tablas Otros'!G64)</f>
        <v>1906.94</v>
      </c>
      <c r="H64" s="77">
        <f>IF('INGRESO DE DATOS'!$G$18="Guayas/Santa Elena",'Tablas Guayaquil'!H64,'Tablas Otros'!H64)</f>
        <v>1480.29</v>
      </c>
    </row>
    <row r="65" spans="1:15" hidden="1" x14ac:dyDescent="0.2">
      <c r="A65" s="183">
        <v>3</v>
      </c>
      <c r="B65" s="11" t="s">
        <v>15</v>
      </c>
      <c r="C65" s="77">
        <f>IF('INGRESO DE DATOS'!$G$18="Guayas/Santa Elena",'Tablas Guayaquil'!C65,'Tablas Otros'!C65)</f>
        <v>9845.2800000000007</v>
      </c>
      <c r="D65" s="77">
        <f>IF('INGRESO DE DATOS'!$G$18="Guayas/Santa Elena",'Tablas Guayaquil'!D65,'Tablas Otros'!D65)</f>
        <v>6216.37</v>
      </c>
      <c r="E65" s="77">
        <f>IF('INGRESO DE DATOS'!$G$18="Guayas/Santa Elena",'Tablas Guayaquil'!E65,'Tablas Otros'!E65)</f>
        <v>4577.08</v>
      </c>
      <c r="F65" s="77">
        <f>IF('INGRESO DE DATOS'!$G$18="Guayas/Santa Elena",'Tablas Guayaquil'!F65,'Tablas Otros'!F65)</f>
        <v>3599.23</v>
      </c>
      <c r="G65" s="77">
        <f>IF('INGRESO DE DATOS'!$G$18="Guayas/Santa Elena",'Tablas Guayaquil'!G65,'Tablas Otros'!G65)</f>
        <v>2792.04</v>
      </c>
      <c r="H65" s="77">
        <f>IF('INGRESO DE DATOS'!$G$18="Guayas/Santa Elena",'Tablas Guayaquil'!H65,'Tablas Otros'!H65)</f>
        <v>2173.5300000000002</v>
      </c>
    </row>
    <row r="66" spans="1:15" hidden="1" x14ac:dyDescent="0.2">
      <c r="A66" s="183">
        <v>1</v>
      </c>
      <c r="B66" s="11" t="s">
        <v>3</v>
      </c>
      <c r="C66" s="77">
        <f>IF('INGRESO DE DATOS'!$G$18="Guayas/Santa Elena",'Tablas Guayaquil'!C66,'Tablas Otros'!C66)</f>
        <v>0</v>
      </c>
      <c r="D66" s="77">
        <f>IF('INGRESO DE DATOS'!$G$18="Guayas/Santa Elena",'Tablas Guayaquil'!D66,'Tablas Otros'!D66)</f>
        <v>0</v>
      </c>
      <c r="E66" s="77">
        <f>IF('INGRESO DE DATOS'!$G$18="Guayas/Santa Elena",'Tablas Guayaquil'!E66,'Tablas Otros'!E66)</f>
        <v>0</v>
      </c>
      <c r="F66" s="77">
        <f>IF('INGRESO DE DATOS'!$G$18="Guayas/Santa Elena",'Tablas Guayaquil'!F66,'Tablas Otros'!F66)</f>
        <v>119.25</v>
      </c>
      <c r="G66" s="77">
        <f>IF('INGRESO DE DATOS'!$G$18="Guayas/Santa Elena",'Tablas Guayaquil'!G66,'Tablas Otros'!G66)</f>
        <v>119.25</v>
      </c>
      <c r="H66" s="77">
        <f>IF('INGRESO DE DATOS'!$G$18="Guayas/Santa Elena",'Tablas Guayaquil'!H66,'Tablas Otros'!H66)</f>
        <v>119.25</v>
      </c>
    </row>
    <row r="67" spans="1:15" ht="13.5" hidden="1" thickBot="1" x14ac:dyDescent="0.25">
      <c r="A67" s="194">
        <v>1</v>
      </c>
      <c r="B67" s="17" t="s">
        <v>2</v>
      </c>
      <c r="C67" s="77">
        <f>IF('INGRESO DE DATOS'!$G$18="Guayas/Santa Elena",'Tablas Guayaquil'!C67,'Tablas Otros'!C67)</f>
        <v>0</v>
      </c>
      <c r="D67" s="77">
        <f>IF('INGRESO DE DATOS'!$G$18="Guayas/Santa Elena",'Tablas Guayaquil'!D67,'Tablas Otros'!D67)</f>
        <v>0</v>
      </c>
      <c r="E67" s="77">
        <f>IF('INGRESO DE DATOS'!$G$18="Guayas/Santa Elena",'Tablas Guayaquil'!E67,'Tablas Otros'!E67)</f>
        <v>0</v>
      </c>
      <c r="F67" s="77">
        <f>IF('INGRESO DE DATOS'!$G$18="Guayas/Santa Elena",'Tablas Guayaquil'!F67,'Tablas Otros'!F67)</f>
        <v>0</v>
      </c>
      <c r="G67" s="77">
        <f>IF('INGRESO DE DATOS'!$G$18="Guayas/Santa Elena",'Tablas Guayaquil'!G67,'Tablas Otros'!G67)</f>
        <v>0</v>
      </c>
      <c r="H67" s="77">
        <f>IF('INGRESO DE DATOS'!$G$18="Guayas/Santa Elena",'Tablas Guayaquil'!H67,'Tablas Otros'!H67)</f>
        <v>0</v>
      </c>
    </row>
    <row r="68" spans="1:15" ht="13.5" hidden="1" thickBot="1" x14ac:dyDescent="0.25">
      <c r="A68" s="183"/>
      <c r="C68" s="77">
        <f>IF('INGRESO DE DATOS'!$G$18="Guayas/Santa Elena",'Tablas Guayaquil'!C68,'Tablas Otros'!C68)</f>
        <v>0</v>
      </c>
      <c r="D68" s="77">
        <f>IF('INGRESO DE DATOS'!$G$18="Guayas/Santa Elena",'Tablas Guayaquil'!D68,'Tablas Otros'!D68)</f>
        <v>0</v>
      </c>
      <c r="E68" s="77">
        <f>IF('INGRESO DE DATOS'!$G$18="Guayas/Santa Elena",'Tablas Guayaquil'!E68,'Tablas Otros'!E68)</f>
        <v>0</v>
      </c>
      <c r="F68" s="77">
        <f>IF('INGRESO DE DATOS'!$G$18="Guayas/Santa Elena",'Tablas Guayaquil'!F68,'Tablas Otros'!F68)</f>
        <v>0</v>
      </c>
      <c r="G68" s="77">
        <f>IF('INGRESO DE DATOS'!$G$18="Guayas/Santa Elena",'Tablas Guayaquil'!G68,'Tablas Otros'!G68)</f>
        <v>0</v>
      </c>
      <c r="H68" s="77">
        <f>IF('INGRESO DE DATOS'!$G$18="Guayas/Santa Elena",'Tablas Guayaquil'!H68,'Tablas Otros'!H68)</f>
        <v>0</v>
      </c>
    </row>
    <row r="69" spans="1:15" ht="18" hidden="1" x14ac:dyDescent="0.25">
      <c r="A69" s="195" t="s">
        <v>39</v>
      </c>
      <c r="B69" s="177"/>
      <c r="C69" s="77">
        <f>IF('INGRESO DE DATOS'!$G$18="Guayas/Santa Elena",'Tablas Guayaquil'!C69,'Tablas Otros'!C69)</f>
        <v>0</v>
      </c>
      <c r="D69" s="77">
        <f>IF('INGRESO DE DATOS'!$G$18="Guayas/Santa Elena",'Tablas Guayaquil'!D69,'Tablas Otros'!D69)</f>
        <v>0</v>
      </c>
      <c r="E69" s="77">
        <f>IF('INGRESO DE DATOS'!$G$18="Guayas/Santa Elena",'Tablas Guayaquil'!E69,'Tablas Otros'!E69)</f>
        <v>0</v>
      </c>
      <c r="F69" s="77">
        <f>IF('INGRESO DE DATOS'!$G$18="Guayas/Santa Elena",'Tablas Guayaquil'!F69,'Tablas Otros'!F69)</f>
        <v>0</v>
      </c>
      <c r="G69" s="77">
        <f>IF('INGRESO DE DATOS'!$G$18="Guayas/Santa Elena",'Tablas Guayaquil'!G69,'Tablas Otros'!G69)</f>
        <v>0</v>
      </c>
      <c r="H69" s="77">
        <f>IF('INGRESO DE DATOS'!$G$18="Guayas/Santa Elena",'Tablas Guayaquil'!H69,'Tablas Otros'!H69)</f>
        <v>0</v>
      </c>
    </row>
    <row r="70" spans="1:15" ht="18" hidden="1" x14ac:dyDescent="0.25">
      <c r="A70" s="191" t="s">
        <v>30</v>
      </c>
      <c r="B70" s="178"/>
      <c r="C70" s="77">
        <f>IF('INGRESO DE DATOS'!$G$18="Guayas/Santa Elena",'Tablas Guayaquil'!C70,'Tablas Otros'!C70)</f>
        <v>0</v>
      </c>
      <c r="D70" s="77">
        <f>IF('INGRESO DE DATOS'!$G$18="Guayas/Santa Elena",'Tablas Guayaquil'!D70,'Tablas Otros'!D70)</f>
        <v>0</v>
      </c>
      <c r="E70" s="77">
        <f>IF('INGRESO DE DATOS'!$G$18="Guayas/Santa Elena",'Tablas Guayaquil'!E70,'Tablas Otros'!E70)</f>
        <v>0</v>
      </c>
      <c r="F70" s="77">
        <f>IF('INGRESO DE DATOS'!$G$18="Guayas/Santa Elena",'Tablas Guayaquil'!F70,'Tablas Otros'!F70)</f>
        <v>0</v>
      </c>
      <c r="G70" s="77">
        <f>IF('INGRESO DE DATOS'!$G$18="Guayas/Santa Elena",'Tablas Guayaquil'!G70,'Tablas Otros'!G70)</f>
        <v>0</v>
      </c>
      <c r="H70" s="77">
        <f>IF('INGRESO DE DATOS'!$G$18="Guayas/Santa Elena",'Tablas Guayaquil'!H70,'Tablas Otros'!H70)</f>
        <v>0</v>
      </c>
    </row>
    <row r="71" spans="1:15" hidden="1" x14ac:dyDescent="0.2">
      <c r="A71" s="255" t="s">
        <v>0</v>
      </c>
      <c r="B71" s="244"/>
      <c r="C71" s="77">
        <f>IF('INGRESO DE DATOS'!$G$18="Guayas/Santa Elena",'Tablas Guayaquil'!C71,'Tablas Otros'!C71)</f>
        <v>0</v>
      </c>
      <c r="D71" s="77">
        <f>IF('INGRESO DE DATOS'!$G$18="Guayas/Santa Elena",'Tablas Guayaquil'!D71,'Tablas Otros'!D71)</f>
        <v>0</v>
      </c>
      <c r="E71" s="77">
        <f>IF('INGRESO DE DATOS'!$G$18="Guayas/Santa Elena",'Tablas Guayaquil'!E71,'Tablas Otros'!E71)</f>
        <v>0</v>
      </c>
      <c r="F71" s="77">
        <f>IF('INGRESO DE DATOS'!$G$18="Guayas/Santa Elena",'Tablas Guayaquil'!F71,'Tablas Otros'!F71)</f>
        <v>0</v>
      </c>
      <c r="G71" s="77">
        <f>IF('INGRESO DE DATOS'!$G$18="Guayas/Santa Elena",'Tablas Guayaquil'!G71,'Tablas Otros'!G71)</f>
        <v>0</v>
      </c>
      <c r="H71" s="77">
        <f>IF('INGRESO DE DATOS'!$G$18="Guayas/Santa Elena",'Tablas Guayaquil'!H71,'Tablas Otros'!H71)</f>
        <v>0</v>
      </c>
    </row>
    <row r="72" spans="1:15" hidden="1" x14ac:dyDescent="0.2">
      <c r="A72" s="183" t="s">
        <v>5</v>
      </c>
      <c r="B72" s="10" t="s">
        <v>5</v>
      </c>
      <c r="C72" s="77" t="str">
        <f>IF('INGRESO DE DATOS'!$G$18="Guayas/Santa Elena",'Tablas Guayaquil'!C72,'Tablas Otros'!C72)</f>
        <v>DL1</v>
      </c>
      <c r="D72" s="77" t="str">
        <f>IF('INGRESO DE DATOS'!$G$18="Guayas/Santa Elena",'Tablas Guayaquil'!D72,'Tablas Otros'!D72)</f>
        <v>DL2</v>
      </c>
      <c r="E72" s="77" t="str">
        <f>IF('INGRESO DE DATOS'!$G$18="Guayas/Santa Elena",'Tablas Guayaquil'!E72,'Tablas Otros'!E72)</f>
        <v>DL3</v>
      </c>
      <c r="F72" s="77" t="str">
        <f>IF('INGRESO DE DATOS'!$G$18="Guayas/Santa Elena",'Tablas Guayaquil'!F72,'Tablas Otros'!F72)</f>
        <v>DL4</v>
      </c>
      <c r="G72" s="77" t="str">
        <f>IF('INGRESO DE DATOS'!$G$18="Guayas/Santa Elena",'Tablas Guayaquil'!G72,'Tablas Otros'!G72)</f>
        <v>DL5</v>
      </c>
      <c r="H72" s="77" t="str">
        <f>IF('INGRESO DE DATOS'!$G$18="Guayas/Santa Elena",'Tablas Guayaquil'!H72,'Tablas Otros'!H72)</f>
        <v>DL6</v>
      </c>
    </row>
    <row r="73" spans="1:15" hidden="1" x14ac:dyDescent="0.2">
      <c r="A73" s="183">
        <v>18</v>
      </c>
      <c r="B73" s="11" t="s">
        <v>162</v>
      </c>
      <c r="C73" s="77">
        <f>IF('INGRESO DE DATOS'!$G$18="Guayas/Santa Elena",'Tablas Guayaquil'!C73,'Tablas Otros'!C73)</f>
        <v>18098</v>
      </c>
      <c r="D73" s="77">
        <f>IF('INGRESO DE DATOS'!$G$18="Guayas/Santa Elena",'Tablas Guayaquil'!D73,'Tablas Otros'!D73)</f>
        <v>11147</v>
      </c>
      <c r="E73" s="77">
        <f>IF('INGRESO DE DATOS'!$G$18="Guayas/Santa Elena",'Tablas Guayaquil'!E73,'Tablas Otros'!E73)</f>
        <v>7360</v>
      </c>
      <c r="F73" s="77">
        <f>IF('INGRESO DE DATOS'!$G$18="Guayas/Santa Elena",'Tablas Guayaquil'!F73,'Tablas Otros'!F73)</f>
        <v>5014</v>
      </c>
      <c r="G73" s="77">
        <f>IF('INGRESO DE DATOS'!$G$18="Guayas/Santa Elena",'Tablas Guayaquil'!G73,'Tablas Otros'!G73)</f>
        <v>3280</v>
      </c>
      <c r="H73" s="77">
        <f>IF('INGRESO DE DATOS'!$G$18="Guayas/Santa Elena",'Tablas Guayaquil'!H73,'Tablas Otros'!H73)</f>
        <v>2574</v>
      </c>
      <c r="J73" s="28"/>
      <c r="K73" s="28"/>
      <c r="L73" s="28"/>
      <c r="M73" s="28"/>
      <c r="N73" s="28"/>
      <c r="O73" s="28"/>
    </row>
    <row r="74" spans="1:15" hidden="1" x14ac:dyDescent="0.2">
      <c r="A74" s="183">
        <v>25</v>
      </c>
      <c r="B74" s="11" t="s">
        <v>6</v>
      </c>
      <c r="C74" s="77">
        <f>IF('INGRESO DE DATOS'!$G$18="Guayas/Santa Elena",'Tablas Guayaquil'!C74,'Tablas Otros'!C74)</f>
        <v>18983</v>
      </c>
      <c r="D74" s="77">
        <f>IF('INGRESO DE DATOS'!$G$18="Guayas/Santa Elena",'Tablas Guayaquil'!D74,'Tablas Otros'!D74)</f>
        <v>11691</v>
      </c>
      <c r="E74" s="77">
        <f>IF('INGRESO DE DATOS'!$G$18="Guayas/Santa Elena",'Tablas Guayaquil'!E74,'Tablas Otros'!E74)</f>
        <v>8144</v>
      </c>
      <c r="F74" s="77">
        <f>IF('INGRESO DE DATOS'!$G$18="Guayas/Santa Elena",'Tablas Guayaquil'!F74,'Tablas Otros'!F74)</f>
        <v>5560</v>
      </c>
      <c r="G74" s="77">
        <f>IF('INGRESO DE DATOS'!$G$18="Guayas/Santa Elena",'Tablas Guayaquil'!G74,'Tablas Otros'!G74)</f>
        <v>3640</v>
      </c>
      <c r="H74" s="77">
        <f>IF('INGRESO DE DATOS'!$G$18="Guayas/Santa Elena",'Tablas Guayaquil'!H74,'Tablas Otros'!H74)</f>
        <v>2863</v>
      </c>
      <c r="J74" s="28"/>
      <c r="K74" s="28"/>
      <c r="L74" s="28"/>
      <c r="M74" s="28"/>
      <c r="N74" s="28"/>
      <c r="O74" s="28"/>
    </row>
    <row r="75" spans="1:15" hidden="1" x14ac:dyDescent="0.2">
      <c r="A75" s="183">
        <v>30</v>
      </c>
      <c r="B75" s="11" t="s">
        <v>7</v>
      </c>
      <c r="C75" s="77">
        <f>IF('INGRESO DE DATOS'!$G$18="Guayas/Santa Elena",'Tablas Guayaquil'!C75,'Tablas Otros'!C75)</f>
        <v>19633</v>
      </c>
      <c r="D75" s="77">
        <f>IF('INGRESO DE DATOS'!$G$18="Guayas/Santa Elena",'Tablas Guayaquil'!D75,'Tablas Otros'!D75)</f>
        <v>12174</v>
      </c>
      <c r="E75" s="77">
        <f>IF('INGRESO DE DATOS'!$G$18="Guayas/Santa Elena",'Tablas Guayaquil'!E75,'Tablas Otros'!E75)</f>
        <v>8730</v>
      </c>
      <c r="F75" s="77">
        <f>IF('INGRESO DE DATOS'!$G$18="Guayas/Santa Elena",'Tablas Guayaquil'!F75,'Tablas Otros'!F75)</f>
        <v>6240</v>
      </c>
      <c r="G75" s="77">
        <f>IF('INGRESO DE DATOS'!$G$18="Guayas/Santa Elena",'Tablas Guayaquil'!G75,'Tablas Otros'!G75)</f>
        <v>4365</v>
      </c>
      <c r="H75" s="77">
        <f>IF('INGRESO DE DATOS'!$G$18="Guayas/Santa Elena",'Tablas Guayaquil'!H75,'Tablas Otros'!H75)</f>
        <v>3435</v>
      </c>
      <c r="J75" s="28"/>
      <c r="K75" s="28"/>
      <c r="L75" s="28"/>
      <c r="M75" s="28"/>
      <c r="N75" s="28"/>
      <c r="O75" s="28"/>
    </row>
    <row r="76" spans="1:15" hidden="1" x14ac:dyDescent="0.2">
      <c r="A76" s="183">
        <v>35</v>
      </c>
      <c r="B76" s="11" t="s">
        <v>8</v>
      </c>
      <c r="C76" s="77">
        <f>IF('INGRESO DE DATOS'!$G$18="Guayas/Santa Elena",'Tablas Guayaquil'!C76,'Tablas Otros'!C76)</f>
        <v>21955</v>
      </c>
      <c r="D76" s="77">
        <f>IF('INGRESO DE DATOS'!$G$18="Guayas/Santa Elena",'Tablas Guayaquil'!D76,'Tablas Otros'!D76)</f>
        <v>13627</v>
      </c>
      <c r="E76" s="77">
        <f>IF('INGRESO DE DATOS'!$G$18="Guayas/Santa Elena",'Tablas Guayaquil'!E76,'Tablas Otros'!E76)</f>
        <v>9782</v>
      </c>
      <c r="F76" s="77">
        <f>IF('INGRESO DE DATOS'!$G$18="Guayas/Santa Elena",'Tablas Guayaquil'!F76,'Tablas Otros'!F76)</f>
        <v>6979</v>
      </c>
      <c r="G76" s="77">
        <f>IF('INGRESO DE DATOS'!$G$18="Guayas/Santa Elena",'Tablas Guayaquil'!G76,'Tablas Otros'!G76)</f>
        <v>4891</v>
      </c>
      <c r="H76" s="77">
        <f>IF('INGRESO DE DATOS'!$G$18="Guayas/Santa Elena",'Tablas Guayaquil'!H76,'Tablas Otros'!H76)</f>
        <v>3851</v>
      </c>
      <c r="J76" s="28"/>
      <c r="K76" s="28"/>
      <c r="L76" s="28"/>
      <c r="M76" s="28"/>
      <c r="N76" s="28"/>
      <c r="O76" s="28"/>
    </row>
    <row r="77" spans="1:15" hidden="1" x14ac:dyDescent="0.2">
      <c r="A77" s="183">
        <v>40</v>
      </c>
      <c r="B77" s="11" t="s">
        <v>9</v>
      </c>
      <c r="C77" s="77">
        <f>IF('INGRESO DE DATOS'!$G$18="Guayas/Santa Elena",'Tablas Guayaquil'!C77,'Tablas Otros'!C77)</f>
        <v>25421</v>
      </c>
      <c r="D77" s="77">
        <f>IF('INGRESO DE DATOS'!$G$18="Guayas/Santa Elena",'Tablas Guayaquil'!D77,'Tablas Otros'!D77)</f>
        <v>15801</v>
      </c>
      <c r="E77" s="77">
        <f>IF('INGRESO DE DATOS'!$G$18="Guayas/Santa Elena",'Tablas Guayaquil'!E77,'Tablas Otros'!E77)</f>
        <v>10689</v>
      </c>
      <c r="F77" s="77">
        <f>IF('INGRESO DE DATOS'!$G$18="Guayas/Santa Elena",'Tablas Guayaquil'!F77,'Tablas Otros'!F77)</f>
        <v>7757</v>
      </c>
      <c r="G77" s="77">
        <f>IF('INGRESO DE DATOS'!$G$18="Guayas/Santa Elena",'Tablas Guayaquil'!G77,'Tablas Otros'!G77)</f>
        <v>5378</v>
      </c>
      <c r="H77" s="77">
        <f>IF('INGRESO DE DATOS'!$G$18="Guayas/Santa Elena",'Tablas Guayaquil'!H77,'Tablas Otros'!H77)</f>
        <v>4240</v>
      </c>
      <c r="J77" s="28"/>
      <c r="K77" s="28"/>
      <c r="L77" s="28"/>
      <c r="M77" s="28"/>
      <c r="N77" s="28"/>
      <c r="O77" s="28"/>
    </row>
    <row r="78" spans="1:15" hidden="1" x14ac:dyDescent="0.2">
      <c r="A78" s="183">
        <v>45</v>
      </c>
      <c r="B78" s="11" t="s">
        <v>10</v>
      </c>
      <c r="C78" s="77">
        <f>IF('INGRESO DE DATOS'!$G$18="Guayas/Santa Elena",'Tablas Guayaquil'!C78,'Tablas Otros'!C78)</f>
        <v>28383</v>
      </c>
      <c r="D78" s="77">
        <f>IF('INGRESO DE DATOS'!$G$18="Guayas/Santa Elena",'Tablas Guayaquil'!D78,'Tablas Otros'!D78)</f>
        <v>17671</v>
      </c>
      <c r="E78" s="77">
        <f>IF('INGRESO DE DATOS'!$G$18="Guayas/Santa Elena",'Tablas Guayaquil'!E78,'Tablas Otros'!E78)</f>
        <v>11961</v>
      </c>
      <c r="F78" s="77">
        <f>IF('INGRESO DE DATOS'!$G$18="Guayas/Santa Elena",'Tablas Guayaquil'!F78,'Tablas Otros'!F78)</f>
        <v>8679</v>
      </c>
      <c r="G78" s="77">
        <f>IF('INGRESO DE DATOS'!$G$18="Guayas/Santa Elena",'Tablas Guayaquil'!G78,'Tablas Otros'!G78)</f>
        <v>6015</v>
      </c>
      <c r="H78" s="77">
        <f>IF('INGRESO DE DATOS'!$G$18="Guayas/Santa Elena",'Tablas Guayaquil'!H78,'Tablas Otros'!H78)</f>
        <v>4738</v>
      </c>
      <c r="J78" s="28"/>
      <c r="K78" s="28"/>
      <c r="L78" s="28"/>
      <c r="M78" s="28"/>
      <c r="N78" s="28"/>
      <c r="O78" s="28"/>
    </row>
    <row r="79" spans="1:15" hidden="1" x14ac:dyDescent="0.2">
      <c r="A79" s="183">
        <v>50</v>
      </c>
      <c r="B79" s="11" t="s">
        <v>11</v>
      </c>
      <c r="C79" s="77">
        <f>IF('INGRESO DE DATOS'!$G$18="Guayas/Santa Elena",'Tablas Guayaquil'!C79,'Tablas Otros'!C79)</f>
        <v>36893</v>
      </c>
      <c r="D79" s="77">
        <f>IF('INGRESO DE DATOS'!$G$18="Guayas/Santa Elena",'Tablas Guayaquil'!D79,'Tablas Otros'!D79)</f>
        <v>22622</v>
      </c>
      <c r="E79" s="77">
        <f>IF('INGRESO DE DATOS'!$G$18="Guayas/Santa Elena",'Tablas Guayaquil'!E79,'Tablas Otros'!E79)</f>
        <v>15698</v>
      </c>
      <c r="F79" s="77">
        <f>IF('INGRESO DE DATOS'!$G$18="Guayas/Santa Elena",'Tablas Guayaquil'!F79,'Tablas Otros'!F79)</f>
        <v>11325</v>
      </c>
      <c r="G79" s="77">
        <f>IF('INGRESO DE DATOS'!$G$18="Guayas/Santa Elena",'Tablas Guayaquil'!G79,'Tablas Otros'!G79)</f>
        <v>8504</v>
      </c>
      <c r="H79" s="77">
        <f>IF('INGRESO DE DATOS'!$G$18="Guayas/Santa Elena",'Tablas Guayaquil'!H79,'Tablas Otros'!H79)</f>
        <v>6706</v>
      </c>
      <c r="J79" s="28"/>
      <c r="K79" s="28"/>
      <c r="L79" s="28"/>
      <c r="M79" s="28"/>
      <c r="N79" s="28"/>
      <c r="O79" s="28"/>
    </row>
    <row r="80" spans="1:15" hidden="1" x14ac:dyDescent="0.2">
      <c r="A80" s="183">
        <v>55</v>
      </c>
      <c r="B80" s="11" t="s">
        <v>12</v>
      </c>
      <c r="C80" s="77">
        <f>IF('INGRESO DE DATOS'!$G$18="Guayas/Santa Elena",'Tablas Guayaquil'!C80,'Tablas Otros'!C80)</f>
        <v>39243</v>
      </c>
      <c r="D80" s="77">
        <f>IF('INGRESO DE DATOS'!$G$18="Guayas/Santa Elena",'Tablas Guayaquil'!D80,'Tablas Otros'!D80)</f>
        <v>24060</v>
      </c>
      <c r="E80" s="77">
        <f>IF('INGRESO DE DATOS'!$G$18="Guayas/Santa Elena",'Tablas Guayaquil'!E80,'Tablas Otros'!E80)</f>
        <v>16710</v>
      </c>
      <c r="F80" s="77">
        <f>IF('INGRESO DE DATOS'!$G$18="Guayas/Santa Elena",'Tablas Guayaquil'!F80,'Tablas Otros'!F80)</f>
        <v>12039</v>
      </c>
      <c r="G80" s="77">
        <f>IF('INGRESO DE DATOS'!$G$18="Guayas/Santa Elena",'Tablas Guayaquil'!G80,'Tablas Otros'!G80)</f>
        <v>9051</v>
      </c>
      <c r="H80" s="77">
        <f>IF('INGRESO DE DATOS'!$G$18="Guayas/Santa Elena",'Tablas Guayaquil'!H80,'Tablas Otros'!H80)</f>
        <v>7138</v>
      </c>
      <c r="J80" s="28"/>
      <c r="K80" s="28"/>
      <c r="L80" s="28"/>
      <c r="M80" s="28"/>
      <c r="N80" s="28"/>
      <c r="O80" s="28"/>
    </row>
    <row r="81" spans="1:15" hidden="1" x14ac:dyDescent="0.2">
      <c r="A81" s="183">
        <v>60</v>
      </c>
      <c r="B81" s="11"/>
      <c r="C81" s="77">
        <f>IF('INGRESO DE DATOS'!$G$18="Guayas/Santa Elena",'Tablas Guayaquil'!C81,'Tablas Otros'!C81)</f>
        <v>41742</v>
      </c>
      <c r="D81" s="77">
        <f>IF('INGRESO DE DATOS'!$G$18="Guayas/Santa Elena",'Tablas Guayaquil'!D81,'Tablas Otros'!D81)</f>
        <v>26217</v>
      </c>
      <c r="E81" s="77">
        <f>IF('INGRESO DE DATOS'!$G$18="Guayas/Santa Elena",'Tablas Guayaquil'!E81,'Tablas Otros'!E81)</f>
        <v>18228</v>
      </c>
      <c r="F81" s="77">
        <f>IF('INGRESO DE DATOS'!$G$18="Guayas/Santa Elena",'Tablas Guayaquil'!F81,'Tablas Otros'!F81)</f>
        <v>13853</v>
      </c>
      <c r="G81" s="77">
        <f>IF('INGRESO DE DATOS'!$G$18="Guayas/Santa Elena",'Tablas Guayaquil'!G81,'Tablas Otros'!G81)</f>
        <v>10911</v>
      </c>
      <c r="H81" s="77">
        <f>IF('INGRESO DE DATOS'!$G$18="Guayas/Santa Elena",'Tablas Guayaquil'!H81,'Tablas Otros'!H81)</f>
        <v>8868</v>
      </c>
      <c r="J81" s="28"/>
      <c r="K81" s="28"/>
      <c r="L81" s="28"/>
      <c r="M81" s="28"/>
      <c r="N81" s="28"/>
      <c r="O81" s="28"/>
    </row>
    <row r="82" spans="1:15" hidden="1" x14ac:dyDescent="0.2">
      <c r="A82" s="183">
        <v>61</v>
      </c>
      <c r="B82" s="11"/>
      <c r="C82" s="77">
        <f>IF('INGRESO DE DATOS'!$G$18="Guayas/Santa Elena",'Tablas Guayaquil'!C82,'Tablas Otros'!C82)</f>
        <v>44836</v>
      </c>
      <c r="D82" s="77">
        <f>IF('INGRESO DE DATOS'!$G$18="Guayas/Santa Elena",'Tablas Guayaquil'!D82,'Tablas Otros'!D82)</f>
        <v>28176</v>
      </c>
      <c r="E82" s="77">
        <f>IF('INGRESO DE DATOS'!$G$18="Guayas/Santa Elena",'Tablas Guayaquil'!E82,'Tablas Otros'!E82)</f>
        <v>19585</v>
      </c>
      <c r="F82" s="77">
        <f>IF('INGRESO DE DATOS'!$G$18="Guayas/Santa Elena",'Tablas Guayaquil'!F82,'Tablas Otros'!F82)</f>
        <v>14878</v>
      </c>
      <c r="G82" s="77">
        <f>IF('INGRESO DE DATOS'!$G$18="Guayas/Santa Elena",'Tablas Guayaquil'!G82,'Tablas Otros'!G82)</f>
        <v>11726</v>
      </c>
      <c r="H82" s="77">
        <f>IF('INGRESO DE DATOS'!$G$18="Guayas/Santa Elena",'Tablas Guayaquil'!H82,'Tablas Otros'!H82)</f>
        <v>9519</v>
      </c>
      <c r="J82" s="28"/>
      <c r="K82" s="28"/>
      <c r="L82" s="28"/>
      <c r="M82" s="28"/>
      <c r="N82" s="28"/>
      <c r="O82" s="28"/>
    </row>
    <row r="83" spans="1:15" hidden="1" x14ac:dyDescent="0.2">
      <c r="A83" s="183">
        <v>62</v>
      </c>
      <c r="B83" s="11"/>
      <c r="C83" s="77">
        <f>IF('INGRESO DE DATOS'!$G$18="Guayas/Santa Elena",'Tablas Guayaquil'!C83,'Tablas Otros'!C83)</f>
        <v>49049</v>
      </c>
      <c r="D83" s="77">
        <f>IF('INGRESO DE DATOS'!$G$18="Guayas/Santa Elena",'Tablas Guayaquil'!D83,'Tablas Otros'!D83)</f>
        <v>30852</v>
      </c>
      <c r="E83" s="77">
        <f>IF('INGRESO DE DATOS'!$G$18="Guayas/Santa Elena",'Tablas Guayaquil'!E83,'Tablas Otros'!E83)</f>
        <v>21457</v>
      </c>
      <c r="F83" s="77">
        <f>IF('INGRESO DE DATOS'!$G$18="Guayas/Santa Elena",'Tablas Guayaquil'!F83,'Tablas Otros'!F83)</f>
        <v>16306</v>
      </c>
      <c r="G83" s="77">
        <f>IF('INGRESO DE DATOS'!$G$18="Guayas/Santa Elena",'Tablas Guayaquil'!G83,'Tablas Otros'!G83)</f>
        <v>12840</v>
      </c>
      <c r="H83" s="77">
        <f>IF('INGRESO DE DATOS'!$G$18="Guayas/Santa Elena",'Tablas Guayaquil'!H83,'Tablas Otros'!H83)</f>
        <v>10427</v>
      </c>
      <c r="J83" s="28"/>
      <c r="K83" s="28"/>
      <c r="L83" s="28"/>
      <c r="M83" s="28"/>
      <c r="N83" s="28"/>
      <c r="O83" s="28"/>
    </row>
    <row r="84" spans="1:15" hidden="1" x14ac:dyDescent="0.2">
      <c r="A84" s="183">
        <v>63</v>
      </c>
      <c r="B84" s="11"/>
      <c r="C84" s="77">
        <f>IF('INGRESO DE DATOS'!$G$18="Guayas/Santa Elena",'Tablas Guayaquil'!C84,'Tablas Otros'!C84)</f>
        <v>52140</v>
      </c>
      <c r="D84" s="77">
        <f>IF('INGRESO DE DATOS'!$G$18="Guayas/Santa Elena",'Tablas Guayaquil'!D84,'Tablas Otros'!D84)</f>
        <v>32796</v>
      </c>
      <c r="E84" s="77">
        <f>IF('INGRESO DE DATOS'!$G$18="Guayas/Santa Elena",'Tablas Guayaquil'!E84,'Tablas Otros'!E84)</f>
        <v>22811</v>
      </c>
      <c r="F84" s="77">
        <f>IF('INGRESO DE DATOS'!$G$18="Guayas/Santa Elena",'Tablas Guayaquil'!F84,'Tablas Otros'!F84)</f>
        <v>17331</v>
      </c>
      <c r="G84" s="77">
        <f>IF('INGRESO DE DATOS'!$G$18="Guayas/Santa Elena",'Tablas Guayaquil'!G84,'Tablas Otros'!G84)</f>
        <v>13652</v>
      </c>
      <c r="H84" s="77">
        <f>IF('INGRESO DE DATOS'!$G$18="Guayas/Santa Elena",'Tablas Guayaquil'!H84,'Tablas Otros'!H84)</f>
        <v>11091</v>
      </c>
      <c r="J84" s="28"/>
      <c r="K84" s="28"/>
      <c r="L84" s="28"/>
      <c r="M84" s="28"/>
      <c r="N84" s="28"/>
      <c r="O84" s="28"/>
    </row>
    <row r="85" spans="1:15" hidden="1" x14ac:dyDescent="0.2">
      <c r="A85" s="183">
        <v>64</v>
      </c>
      <c r="B85" s="11"/>
      <c r="C85" s="77">
        <f>IF('INGRESO DE DATOS'!$G$18="Guayas/Santa Elena",'Tablas Guayaquil'!C85,'Tablas Otros'!C85)</f>
        <v>56390</v>
      </c>
      <c r="D85" s="77">
        <f>IF('INGRESO DE DATOS'!$G$18="Guayas/Santa Elena",'Tablas Guayaquil'!D85,'Tablas Otros'!D85)</f>
        <v>35471</v>
      </c>
      <c r="E85" s="77">
        <f>IF('INGRESO DE DATOS'!$G$18="Guayas/Santa Elena",'Tablas Guayaquil'!E85,'Tablas Otros'!E85)</f>
        <v>24689</v>
      </c>
      <c r="F85" s="77">
        <f>IF('INGRESO DE DATOS'!$G$18="Guayas/Santa Elena",'Tablas Guayaquil'!F85,'Tablas Otros'!F85)</f>
        <v>18756</v>
      </c>
      <c r="G85" s="77">
        <f>IF('INGRESO DE DATOS'!$G$18="Guayas/Santa Elena",'Tablas Guayaquil'!G85,'Tablas Otros'!G85)</f>
        <v>14760</v>
      </c>
      <c r="H85" s="77">
        <f>IF('INGRESO DE DATOS'!$G$18="Guayas/Santa Elena",'Tablas Guayaquil'!H85,'Tablas Otros'!H85)</f>
        <v>12007</v>
      </c>
      <c r="J85" s="28"/>
      <c r="K85" s="28"/>
      <c r="L85" s="28"/>
      <c r="M85" s="28"/>
      <c r="N85" s="28"/>
      <c r="O85" s="28"/>
    </row>
    <row r="86" spans="1:15" hidden="1" x14ac:dyDescent="0.2">
      <c r="A86" s="183">
        <v>65</v>
      </c>
      <c r="B86" s="11"/>
      <c r="C86" s="77">
        <f>IF('INGRESO DE DATOS'!$G$18="Guayas/Santa Elena",'Tablas Guayaquil'!C86,'Tablas Otros'!C86)</f>
        <v>59084</v>
      </c>
      <c r="D86" s="77">
        <f>IF('INGRESO DE DATOS'!$G$18="Guayas/Santa Elena",'Tablas Guayaquil'!D86,'Tablas Otros'!D86)</f>
        <v>46390</v>
      </c>
      <c r="E86" s="77">
        <f>IF('INGRESO DE DATOS'!$G$18="Guayas/Santa Elena",'Tablas Guayaquil'!E86,'Tablas Otros'!E86)</f>
        <v>32206</v>
      </c>
      <c r="F86" s="77">
        <f>IF('INGRESO DE DATOS'!$G$18="Guayas/Santa Elena",'Tablas Guayaquil'!F86,'Tablas Otros'!F86)</f>
        <v>23716</v>
      </c>
      <c r="G86" s="77">
        <f>IF('INGRESO DE DATOS'!$G$18="Guayas/Santa Elena",'Tablas Guayaquil'!G86,'Tablas Otros'!G86)</f>
        <v>19702</v>
      </c>
      <c r="H86" s="77">
        <f>IF('INGRESO DE DATOS'!$G$18="Guayas/Santa Elena",'Tablas Guayaquil'!H86,'Tablas Otros'!H86)</f>
        <v>16949</v>
      </c>
      <c r="J86" s="28"/>
      <c r="K86" s="28"/>
      <c r="L86" s="28"/>
      <c r="M86" s="28"/>
      <c r="N86" s="28"/>
      <c r="O86" s="28"/>
    </row>
    <row r="87" spans="1:15" hidden="1" x14ac:dyDescent="0.2">
      <c r="A87" s="183">
        <v>66</v>
      </c>
      <c r="B87" s="11"/>
      <c r="C87" s="77">
        <f>IF('INGRESO DE DATOS'!$G$18="Guayas/Santa Elena",'Tablas Guayaquil'!C87,'Tablas Otros'!C87)</f>
        <v>61772</v>
      </c>
      <c r="D87" s="77">
        <f>IF('INGRESO DE DATOS'!$G$18="Guayas/Santa Elena",'Tablas Guayaquil'!D87,'Tablas Otros'!D87)</f>
        <v>53892</v>
      </c>
      <c r="E87" s="77">
        <f>IF('INGRESO DE DATOS'!$G$18="Guayas/Santa Elena",'Tablas Guayaquil'!E87,'Tablas Otros'!E87)</f>
        <v>37417</v>
      </c>
      <c r="F87" s="77">
        <f>IF('INGRESO DE DATOS'!$G$18="Guayas/Santa Elena",'Tablas Guayaquil'!F87,'Tablas Otros'!F87)</f>
        <v>27559</v>
      </c>
      <c r="G87" s="77">
        <f>IF('INGRESO DE DATOS'!$G$18="Guayas/Santa Elena",'Tablas Guayaquil'!G87,'Tablas Otros'!G87)</f>
        <v>22899</v>
      </c>
      <c r="H87" s="77">
        <f>IF('INGRESO DE DATOS'!$G$18="Guayas/Santa Elena",'Tablas Guayaquil'!H87,'Tablas Otros'!H87)</f>
        <v>19683</v>
      </c>
      <c r="J87" s="28"/>
      <c r="K87" s="28"/>
      <c r="L87" s="28"/>
      <c r="M87" s="28"/>
      <c r="N87" s="28"/>
      <c r="O87" s="28"/>
    </row>
    <row r="88" spans="1:15" hidden="1" x14ac:dyDescent="0.2">
      <c r="A88" s="183">
        <v>67</v>
      </c>
      <c r="B88" s="11"/>
      <c r="C88" s="77">
        <f>IF('INGRESO DE DATOS'!$G$18="Guayas/Santa Elena",'Tablas Guayaquil'!C88,'Tablas Otros'!C88)</f>
        <v>67452</v>
      </c>
      <c r="D88" s="77">
        <f>IF('INGRESO DE DATOS'!$G$18="Guayas/Santa Elena",'Tablas Guayaquil'!D88,'Tablas Otros'!D88)</f>
        <v>58875</v>
      </c>
      <c r="E88" s="77">
        <f>IF('INGRESO DE DATOS'!$G$18="Guayas/Santa Elena",'Tablas Guayaquil'!E88,'Tablas Otros'!E88)</f>
        <v>40873</v>
      </c>
      <c r="F88" s="77">
        <f>IF('INGRESO DE DATOS'!$G$18="Guayas/Santa Elena",'Tablas Guayaquil'!F88,'Tablas Otros'!F88)</f>
        <v>30107</v>
      </c>
      <c r="G88" s="77">
        <f>IF('INGRESO DE DATOS'!$G$18="Guayas/Santa Elena",'Tablas Guayaquil'!G88,'Tablas Otros'!G88)</f>
        <v>25006</v>
      </c>
      <c r="H88" s="77">
        <f>IF('INGRESO DE DATOS'!$G$18="Guayas/Santa Elena",'Tablas Guayaquil'!H88,'Tablas Otros'!H88)</f>
        <v>21508</v>
      </c>
      <c r="J88" s="28"/>
      <c r="K88" s="28"/>
      <c r="L88" s="28"/>
      <c r="M88" s="28"/>
      <c r="N88" s="28"/>
      <c r="O88" s="28"/>
    </row>
    <row r="89" spans="1:15" hidden="1" x14ac:dyDescent="0.2">
      <c r="A89" s="183">
        <v>68</v>
      </c>
      <c r="B89" s="11"/>
      <c r="C89" s="77">
        <f>IF('INGRESO DE DATOS'!$G$18="Guayas/Santa Elena",'Tablas Guayaquil'!C89,'Tablas Otros'!C89)</f>
        <v>74672</v>
      </c>
      <c r="D89" s="77">
        <f>IF('INGRESO DE DATOS'!$G$18="Guayas/Santa Elena",'Tablas Guayaquil'!D89,'Tablas Otros'!D89)</f>
        <v>65191</v>
      </c>
      <c r="E89" s="77">
        <f>IF('INGRESO DE DATOS'!$G$18="Guayas/Santa Elena",'Tablas Guayaquil'!E89,'Tablas Otros'!E89)</f>
        <v>45250</v>
      </c>
      <c r="F89" s="77">
        <f>IF('INGRESO DE DATOS'!$G$18="Guayas/Santa Elena",'Tablas Guayaquil'!F89,'Tablas Otros'!F89)</f>
        <v>33342</v>
      </c>
      <c r="G89" s="77">
        <f>IF('INGRESO DE DATOS'!$G$18="Guayas/Santa Elena",'Tablas Guayaquil'!G89,'Tablas Otros'!G89)</f>
        <v>27699</v>
      </c>
      <c r="H89" s="77">
        <f>IF('INGRESO DE DATOS'!$G$18="Guayas/Santa Elena",'Tablas Guayaquil'!H89,'Tablas Otros'!H89)</f>
        <v>23814</v>
      </c>
      <c r="J89" s="28"/>
      <c r="K89" s="28"/>
      <c r="L89" s="28"/>
      <c r="M89" s="28"/>
      <c r="N89" s="28"/>
      <c r="O89" s="28"/>
    </row>
    <row r="90" spans="1:15" hidden="1" x14ac:dyDescent="0.2">
      <c r="A90" s="183">
        <v>69</v>
      </c>
      <c r="B90" s="11"/>
      <c r="C90" s="77">
        <f>IF('INGRESO DE DATOS'!$G$18="Guayas/Santa Elena",'Tablas Guayaquil'!C90,'Tablas Otros'!C90)</f>
        <v>82139</v>
      </c>
      <c r="D90" s="77">
        <f>IF('INGRESO DE DATOS'!$G$18="Guayas/Santa Elena",'Tablas Guayaquil'!D90,'Tablas Otros'!D90)</f>
        <v>71725</v>
      </c>
      <c r="E90" s="77">
        <f>IF('INGRESO DE DATOS'!$G$18="Guayas/Santa Elena",'Tablas Guayaquil'!E90,'Tablas Otros'!E90)</f>
        <v>49800</v>
      </c>
      <c r="F90" s="77">
        <f>IF('INGRESO DE DATOS'!$G$18="Guayas/Santa Elena",'Tablas Guayaquil'!F90,'Tablas Otros'!F90)</f>
        <v>36683</v>
      </c>
      <c r="G90" s="77">
        <f>IF('INGRESO DE DATOS'!$G$18="Guayas/Santa Elena",'Tablas Guayaquil'!G90,'Tablas Otros'!G90)</f>
        <v>30474</v>
      </c>
      <c r="H90" s="77">
        <f>IF('INGRESO DE DATOS'!$G$18="Guayas/Santa Elena",'Tablas Guayaquil'!H90,'Tablas Otros'!H90)</f>
        <v>26203</v>
      </c>
      <c r="J90" s="28"/>
      <c r="K90" s="28"/>
      <c r="L90" s="28"/>
      <c r="M90" s="28"/>
      <c r="N90" s="28"/>
      <c r="O90" s="28"/>
    </row>
    <row r="91" spans="1:15" hidden="1" x14ac:dyDescent="0.2">
      <c r="A91" s="183">
        <v>70</v>
      </c>
      <c r="B91" s="11"/>
      <c r="C91" s="77">
        <f>IF('INGRESO DE DATOS'!$G$18="Guayas/Santa Elena",'Tablas Guayaquil'!C91,'Tablas Otros'!C91)</f>
        <v>97199</v>
      </c>
      <c r="D91" s="77">
        <f>IF('INGRESO DE DATOS'!$G$18="Guayas/Santa Elena",'Tablas Guayaquil'!D91,'Tablas Otros'!D91)</f>
        <v>88279</v>
      </c>
      <c r="E91" s="77">
        <f>IF('INGRESO DE DATOS'!$G$18="Guayas/Santa Elena",'Tablas Guayaquil'!E91,'Tablas Otros'!E91)</f>
        <v>60635</v>
      </c>
      <c r="F91" s="77">
        <f>IF('INGRESO DE DATOS'!$G$18="Guayas/Santa Elena",'Tablas Guayaquil'!F91,'Tablas Otros'!F91)</f>
        <v>43183</v>
      </c>
      <c r="G91" s="77">
        <f>IF('INGRESO DE DATOS'!$G$18="Guayas/Santa Elena",'Tablas Guayaquil'!G91,'Tablas Otros'!G91)</f>
        <v>35514</v>
      </c>
      <c r="H91" s="77">
        <f>IF('INGRESO DE DATOS'!$G$18="Guayas/Santa Elena",'Tablas Guayaquil'!H91,'Tablas Otros'!H91)</f>
        <v>30821</v>
      </c>
      <c r="J91" s="28"/>
      <c r="K91" s="28"/>
      <c r="L91" s="28"/>
      <c r="M91" s="28"/>
      <c r="N91" s="28"/>
      <c r="O91" s="28"/>
    </row>
    <row r="92" spans="1:15" hidden="1" x14ac:dyDescent="0.2">
      <c r="A92" s="183">
        <v>71</v>
      </c>
      <c r="B92" s="11"/>
      <c r="C92" s="77">
        <f>IF('INGRESO DE DATOS'!$G$18="Guayas/Santa Elena",'Tablas Guayaquil'!C92,'Tablas Otros'!C92)</f>
        <v>101019</v>
      </c>
      <c r="D92" s="77">
        <f>IF('INGRESO DE DATOS'!$G$18="Guayas/Santa Elena",'Tablas Guayaquil'!D92,'Tablas Otros'!D92)</f>
        <v>91747</v>
      </c>
      <c r="E92" s="77">
        <f>IF('INGRESO DE DATOS'!$G$18="Guayas/Santa Elena",'Tablas Guayaquil'!E92,'Tablas Otros'!E92)</f>
        <v>63010</v>
      </c>
      <c r="F92" s="77">
        <f>IF('INGRESO DE DATOS'!$G$18="Guayas/Santa Elena",'Tablas Guayaquil'!F92,'Tablas Otros'!F92)</f>
        <v>44882</v>
      </c>
      <c r="G92" s="77">
        <f>IF('INGRESO DE DATOS'!$G$18="Guayas/Santa Elena",'Tablas Guayaquil'!G92,'Tablas Otros'!G92)</f>
        <v>36904</v>
      </c>
      <c r="H92" s="77">
        <f>IF('INGRESO DE DATOS'!$G$18="Guayas/Santa Elena",'Tablas Guayaquil'!H92,'Tablas Otros'!H92)</f>
        <v>32046</v>
      </c>
      <c r="J92" s="28"/>
      <c r="K92" s="28"/>
      <c r="L92" s="28"/>
      <c r="M92" s="28"/>
      <c r="N92" s="28"/>
      <c r="O92" s="28"/>
    </row>
    <row r="93" spans="1:15" hidden="1" x14ac:dyDescent="0.2">
      <c r="A93" s="183">
        <v>72</v>
      </c>
      <c r="B93" s="11"/>
      <c r="C93" s="77">
        <f>IF('INGRESO DE DATOS'!$G$18="Guayas/Santa Elena",'Tablas Guayaquil'!C93,'Tablas Otros'!C93)</f>
        <v>103863</v>
      </c>
      <c r="D93" s="77">
        <f>IF('INGRESO DE DATOS'!$G$18="Guayas/Santa Elena",'Tablas Guayaquil'!D93,'Tablas Otros'!D93)</f>
        <v>94341</v>
      </c>
      <c r="E93" s="77">
        <f>IF('INGRESO DE DATOS'!$G$18="Guayas/Santa Elena",'Tablas Guayaquil'!E93,'Tablas Otros'!E93)</f>
        <v>64796</v>
      </c>
      <c r="F93" s="77">
        <f>IF('INGRESO DE DATOS'!$G$18="Guayas/Santa Elena",'Tablas Guayaquil'!F93,'Tablas Otros'!F93)</f>
        <v>46149</v>
      </c>
      <c r="G93" s="77">
        <f>IF('INGRESO DE DATOS'!$G$18="Guayas/Santa Elena",'Tablas Guayaquil'!G93,'Tablas Otros'!G93)</f>
        <v>37953</v>
      </c>
      <c r="H93" s="77">
        <f>IF('INGRESO DE DATOS'!$G$18="Guayas/Santa Elena",'Tablas Guayaquil'!H93,'Tablas Otros'!H93)</f>
        <v>32938</v>
      </c>
      <c r="J93" s="28"/>
      <c r="K93" s="28"/>
      <c r="L93" s="28"/>
      <c r="M93" s="28"/>
      <c r="N93" s="28"/>
      <c r="O93" s="28"/>
    </row>
    <row r="94" spans="1:15" hidden="1" x14ac:dyDescent="0.2">
      <c r="A94" s="183">
        <v>73</v>
      </c>
      <c r="B94" s="11"/>
      <c r="C94" s="77">
        <f>IF('INGRESO DE DATOS'!$G$18="Guayas/Santa Elena",'Tablas Guayaquil'!C94,'Tablas Otros'!C94)</f>
        <v>107682</v>
      </c>
      <c r="D94" s="77">
        <f>IF('INGRESO DE DATOS'!$G$18="Guayas/Santa Elena",'Tablas Guayaquil'!D94,'Tablas Otros'!D94)</f>
        <v>97816</v>
      </c>
      <c r="E94" s="77">
        <f>IF('INGRESO DE DATOS'!$G$18="Guayas/Santa Elena",'Tablas Guayaquil'!E94,'Tablas Otros'!E94)</f>
        <v>67173</v>
      </c>
      <c r="F94" s="77">
        <f>IF('INGRESO DE DATOS'!$G$18="Guayas/Santa Elena",'Tablas Guayaquil'!F94,'Tablas Otros'!F94)</f>
        <v>47848</v>
      </c>
      <c r="G94" s="77">
        <f>IF('INGRESO DE DATOS'!$G$18="Guayas/Santa Elena",'Tablas Guayaquil'!G94,'Tablas Otros'!G94)</f>
        <v>39348</v>
      </c>
      <c r="H94" s="77">
        <f>IF('INGRESO DE DATOS'!$G$18="Guayas/Santa Elena",'Tablas Guayaquil'!H94,'Tablas Otros'!H94)</f>
        <v>34160</v>
      </c>
      <c r="J94" s="28"/>
      <c r="K94" s="28"/>
      <c r="L94" s="28"/>
      <c r="M94" s="28"/>
      <c r="N94" s="28"/>
      <c r="O94" s="28"/>
    </row>
    <row r="95" spans="1:15" hidden="1" x14ac:dyDescent="0.2">
      <c r="A95" s="183">
        <v>74</v>
      </c>
      <c r="B95" s="11"/>
      <c r="C95" s="77">
        <f>IF('INGRESO DE DATOS'!$G$18="Guayas/Santa Elena",'Tablas Guayaquil'!C95,'Tablas Otros'!C95)</f>
        <v>109572</v>
      </c>
      <c r="D95" s="77">
        <f>IF('INGRESO DE DATOS'!$G$18="Guayas/Santa Elena",'Tablas Guayaquil'!D95,'Tablas Otros'!D95)</f>
        <v>99538</v>
      </c>
      <c r="E95" s="77">
        <f>IF('INGRESO DE DATOS'!$G$18="Guayas/Santa Elena",'Tablas Guayaquil'!E95,'Tablas Otros'!E95)</f>
        <v>68370</v>
      </c>
      <c r="F95" s="77">
        <f>IF('INGRESO DE DATOS'!$G$18="Guayas/Santa Elena",'Tablas Guayaquil'!F95,'Tablas Otros'!F95)</f>
        <v>48683</v>
      </c>
      <c r="G95" s="77">
        <f>IF('INGRESO DE DATOS'!$G$18="Guayas/Santa Elena",'Tablas Guayaquil'!G95,'Tablas Otros'!G95)</f>
        <v>40049</v>
      </c>
      <c r="H95" s="77">
        <f>IF('INGRESO DE DATOS'!$G$18="Guayas/Santa Elena",'Tablas Guayaquil'!H95,'Tablas Otros'!H95)</f>
        <v>34759</v>
      </c>
      <c r="J95" s="28"/>
      <c r="K95" s="28"/>
      <c r="L95" s="28"/>
      <c r="M95" s="28"/>
      <c r="N95" s="28"/>
      <c r="O95" s="28"/>
    </row>
    <row r="96" spans="1:15" hidden="1" x14ac:dyDescent="0.2">
      <c r="A96" s="183">
        <v>75</v>
      </c>
      <c r="B96" s="11" t="s">
        <v>13</v>
      </c>
      <c r="C96" s="77">
        <f>IF('INGRESO DE DATOS'!$G$18="Guayas/Santa Elena",'Tablas Guayaquil'!C96,'Tablas Otros'!C96)</f>
        <v>114338</v>
      </c>
      <c r="D96" s="77">
        <f>IF('INGRESO DE DATOS'!$G$18="Guayas/Santa Elena",'Tablas Guayaquil'!D96,'Tablas Otros'!D96)</f>
        <v>103871</v>
      </c>
      <c r="E96" s="77">
        <f>IF('INGRESO DE DATOS'!$G$18="Guayas/Santa Elena",'Tablas Guayaquil'!E96,'Tablas Otros'!E96)</f>
        <v>71342</v>
      </c>
      <c r="F96" s="77">
        <f>IF('INGRESO DE DATOS'!$G$18="Guayas/Santa Elena",'Tablas Guayaquil'!F96,'Tablas Otros'!F96)</f>
        <v>50817</v>
      </c>
      <c r="G96" s="77">
        <f>IF('INGRESO DE DATOS'!$G$18="Guayas/Santa Elena",'Tablas Guayaquil'!G96,'Tablas Otros'!G96)</f>
        <v>41786</v>
      </c>
      <c r="H96" s="77">
        <f>IF('INGRESO DE DATOS'!$G$18="Guayas/Santa Elena",'Tablas Guayaquil'!H96,'Tablas Otros'!H96)</f>
        <v>36286</v>
      </c>
      <c r="J96" s="28"/>
      <c r="K96" s="28"/>
      <c r="L96" s="28"/>
      <c r="M96" s="28"/>
      <c r="N96" s="28"/>
      <c r="O96" s="28"/>
    </row>
    <row r="97" spans="1:15" hidden="1" x14ac:dyDescent="0.2">
      <c r="A97" s="183">
        <v>1</v>
      </c>
      <c r="B97" s="11" t="s">
        <v>14</v>
      </c>
      <c r="C97" s="77">
        <f>IF('INGRESO DE DATOS'!$G$18="Guayas/Santa Elena",'Tablas Guayaquil'!C97,'Tablas Otros'!C97)</f>
        <v>6275</v>
      </c>
      <c r="D97" s="77">
        <f>IF('INGRESO DE DATOS'!$G$18="Guayas/Santa Elena",'Tablas Guayaquil'!D97,'Tablas Otros'!D97)</f>
        <v>3882</v>
      </c>
      <c r="E97" s="77">
        <f>IF('INGRESO DE DATOS'!$G$18="Guayas/Santa Elena",'Tablas Guayaquil'!E97,'Tablas Otros'!E97)</f>
        <v>2864</v>
      </c>
      <c r="F97" s="77">
        <f>IF('INGRESO DE DATOS'!$G$18="Guayas/Santa Elena",'Tablas Guayaquil'!F97,'Tablas Otros'!F97)</f>
        <v>2248</v>
      </c>
      <c r="G97" s="77">
        <f>IF('INGRESO DE DATOS'!$G$18="Guayas/Santa Elena",'Tablas Guayaquil'!G97,'Tablas Otros'!G97)</f>
        <v>1738</v>
      </c>
      <c r="H97" s="77">
        <f>IF('INGRESO DE DATOS'!$G$18="Guayas/Santa Elena",'Tablas Guayaquil'!H97,'Tablas Otros'!H97)</f>
        <v>1366</v>
      </c>
      <c r="J97" s="28"/>
      <c r="K97" s="28"/>
      <c r="L97" s="28"/>
      <c r="M97" s="28"/>
      <c r="N97" s="28"/>
      <c r="O97" s="28"/>
    </row>
    <row r="98" spans="1:15" hidden="1" x14ac:dyDescent="0.2">
      <c r="A98" s="183">
        <v>2</v>
      </c>
      <c r="B98" s="11" t="s">
        <v>1</v>
      </c>
      <c r="C98" s="77">
        <f>IF('INGRESO DE DATOS'!$G$18="Guayas/Santa Elena",'Tablas Guayaquil'!C98,'Tablas Otros'!C98)</f>
        <v>9848</v>
      </c>
      <c r="D98" s="77">
        <f>IF('INGRESO DE DATOS'!$G$18="Guayas/Santa Elena",'Tablas Guayaquil'!D98,'Tablas Otros'!D98)</f>
        <v>6172</v>
      </c>
      <c r="E98" s="77">
        <f>IF('INGRESO DE DATOS'!$G$18="Guayas/Santa Elena",'Tablas Guayaquil'!E98,'Tablas Otros'!E98)</f>
        <v>4550</v>
      </c>
      <c r="F98" s="77">
        <f>IF('INGRESO DE DATOS'!$G$18="Guayas/Santa Elena",'Tablas Guayaquil'!F98,'Tablas Otros'!F98)</f>
        <v>3579</v>
      </c>
      <c r="G98" s="77">
        <f>IF('INGRESO DE DATOS'!$G$18="Guayas/Santa Elena",'Tablas Guayaquil'!G98,'Tablas Otros'!G98)</f>
        <v>2777</v>
      </c>
      <c r="H98" s="77">
        <f>IF('INGRESO DE DATOS'!$G$18="Guayas/Santa Elena",'Tablas Guayaquil'!H98,'Tablas Otros'!H98)</f>
        <v>2165</v>
      </c>
      <c r="J98" s="28"/>
      <c r="K98" s="28"/>
      <c r="L98" s="28"/>
      <c r="M98" s="28"/>
      <c r="N98" s="28"/>
      <c r="O98" s="28"/>
    </row>
    <row r="99" spans="1:15" hidden="1" x14ac:dyDescent="0.2">
      <c r="A99" s="183">
        <v>3</v>
      </c>
      <c r="B99" s="11" t="s">
        <v>15</v>
      </c>
      <c r="C99" s="77">
        <f>IF('INGRESO DE DATOS'!$G$18="Guayas/Santa Elena",'Tablas Guayaquil'!C99,'Tablas Otros'!C99)</f>
        <v>14340</v>
      </c>
      <c r="D99" s="77">
        <f>IF('INGRESO DE DATOS'!$G$18="Guayas/Santa Elena",'Tablas Guayaquil'!D99,'Tablas Otros'!D99)</f>
        <v>9041</v>
      </c>
      <c r="E99" s="77">
        <f>IF('INGRESO DE DATOS'!$G$18="Guayas/Santa Elena",'Tablas Guayaquil'!E99,'Tablas Otros'!E99)</f>
        <v>6671</v>
      </c>
      <c r="F99" s="77">
        <f>IF('INGRESO DE DATOS'!$G$18="Guayas/Santa Elena",'Tablas Guayaquil'!F99,'Tablas Otros'!F99)</f>
        <v>5245</v>
      </c>
      <c r="G99" s="77">
        <f>IF('INGRESO DE DATOS'!$G$18="Guayas/Santa Elena",'Tablas Guayaquil'!G99,'Tablas Otros'!G99)</f>
        <v>4072</v>
      </c>
      <c r="H99" s="77">
        <f>IF('INGRESO DE DATOS'!$G$18="Guayas/Santa Elena",'Tablas Guayaquil'!H99,'Tablas Otros'!H99)</f>
        <v>3172</v>
      </c>
      <c r="J99" s="28"/>
      <c r="K99" s="28"/>
      <c r="L99" s="28"/>
      <c r="M99" s="28"/>
      <c r="N99" s="28"/>
      <c r="O99" s="28"/>
    </row>
    <row r="100" spans="1:15" hidden="1" x14ac:dyDescent="0.2">
      <c r="A100" s="183">
        <v>1</v>
      </c>
      <c r="B100" s="11" t="s">
        <v>3</v>
      </c>
      <c r="C100" s="77">
        <f>IF('INGRESO DE DATOS'!$G$18="Guayas/Santa Elena",'Tablas Guayaquil'!C100,'Tablas Otros'!C100)</f>
        <v>0</v>
      </c>
      <c r="D100" s="77">
        <f>IF('INGRESO DE DATOS'!$G$18="Guayas/Santa Elena",'Tablas Guayaquil'!D100,'Tablas Otros'!D100)</f>
        <v>0</v>
      </c>
      <c r="E100" s="77">
        <f>IF('INGRESO DE DATOS'!$G$18="Guayas/Santa Elena",'Tablas Guayaquil'!E100,'Tablas Otros'!E100)</f>
        <v>0</v>
      </c>
      <c r="F100" s="77">
        <f>IF('INGRESO DE DATOS'!$G$18="Guayas/Santa Elena",'Tablas Guayaquil'!F100,'Tablas Otros'!F100)</f>
        <v>225</v>
      </c>
      <c r="G100" s="77">
        <f>IF('INGRESO DE DATOS'!$G$18="Guayas/Santa Elena",'Tablas Guayaquil'!G100,'Tablas Otros'!G100)</f>
        <v>225</v>
      </c>
      <c r="H100" s="77">
        <f>IF('INGRESO DE DATOS'!$G$18="Guayas/Santa Elena",'Tablas Guayaquil'!H100,'Tablas Otros'!H100)</f>
        <v>225</v>
      </c>
      <c r="J100" s="28"/>
      <c r="K100" s="28"/>
      <c r="L100" s="28"/>
      <c r="M100" s="28"/>
      <c r="N100" s="28"/>
      <c r="O100" s="28"/>
    </row>
    <row r="101" spans="1:15" hidden="1" x14ac:dyDescent="0.2">
      <c r="A101" s="183">
        <v>1</v>
      </c>
      <c r="B101" s="11" t="s">
        <v>2</v>
      </c>
      <c r="C101" s="77">
        <f>IF('INGRESO DE DATOS'!$G$18="Guayas/Santa Elena",'Tablas Guayaquil'!C101,'Tablas Otros'!C101)</f>
        <v>0</v>
      </c>
      <c r="D101" s="77">
        <f>IF('INGRESO DE DATOS'!$G$18="Guayas/Santa Elena",'Tablas Guayaquil'!D101,'Tablas Otros'!D101)</f>
        <v>0</v>
      </c>
      <c r="E101" s="77">
        <f>IF('INGRESO DE DATOS'!$G$18="Guayas/Santa Elena",'Tablas Guayaquil'!E101,'Tablas Otros'!E101)</f>
        <v>0</v>
      </c>
      <c r="F101" s="77">
        <f>IF('INGRESO DE DATOS'!$G$18="Guayas/Santa Elena",'Tablas Guayaquil'!F101,'Tablas Otros'!F101)</f>
        <v>0</v>
      </c>
      <c r="G101" s="77">
        <f>IF('INGRESO DE DATOS'!$G$18="Guayas/Santa Elena",'Tablas Guayaquil'!G101,'Tablas Otros'!G101)</f>
        <v>0</v>
      </c>
      <c r="H101" s="77">
        <f>IF('INGRESO DE DATOS'!$G$18="Guayas/Santa Elena",'Tablas Guayaquil'!H101,'Tablas Otros'!H101)</f>
        <v>0</v>
      </c>
      <c r="J101" s="28"/>
      <c r="K101" s="28"/>
      <c r="L101" s="28"/>
      <c r="M101" s="28"/>
      <c r="N101" s="28"/>
      <c r="O101" s="28"/>
    </row>
    <row r="102" spans="1:15" hidden="1" x14ac:dyDescent="0.2">
      <c r="A102" s="183"/>
      <c r="C102" s="77">
        <f>IF('INGRESO DE DATOS'!$G$18="Guayas/Santa Elena",'Tablas Guayaquil'!C102,'Tablas Otros'!C102)</f>
        <v>0</v>
      </c>
      <c r="D102" s="77">
        <f>IF('INGRESO DE DATOS'!$G$18="Guayas/Santa Elena",'Tablas Guayaquil'!D102,'Tablas Otros'!D102)</f>
        <v>0</v>
      </c>
      <c r="E102" s="77">
        <f>IF('INGRESO DE DATOS'!$G$18="Guayas/Santa Elena",'Tablas Guayaquil'!E102,'Tablas Otros'!E102)</f>
        <v>0</v>
      </c>
      <c r="F102" s="77">
        <f>IF('INGRESO DE DATOS'!$G$18="Guayas/Santa Elena",'Tablas Guayaquil'!F102,'Tablas Otros'!F102)</f>
        <v>0</v>
      </c>
      <c r="G102" s="77">
        <f>IF('INGRESO DE DATOS'!$G$18="Guayas/Santa Elena",'Tablas Guayaquil'!G102,'Tablas Otros'!G102)</f>
        <v>0</v>
      </c>
      <c r="H102" s="77">
        <f>IF('INGRESO DE DATOS'!$G$18="Guayas/Santa Elena",'Tablas Guayaquil'!H102,'Tablas Otros'!H102)</f>
        <v>0</v>
      </c>
    </row>
    <row r="103" spans="1:15" ht="18" hidden="1" x14ac:dyDescent="0.25">
      <c r="A103" s="191" t="s">
        <v>37</v>
      </c>
      <c r="B103" s="178"/>
      <c r="C103" s="77">
        <f>IF('INGRESO DE DATOS'!$G$18="Guayas/Santa Elena",'Tablas Guayaquil'!C103,'Tablas Otros'!C103)</f>
        <v>0</v>
      </c>
      <c r="D103" s="77">
        <f>IF('INGRESO DE DATOS'!$G$18="Guayas/Santa Elena",'Tablas Guayaquil'!D103,'Tablas Otros'!D103)</f>
        <v>0</v>
      </c>
      <c r="E103" s="77">
        <f>IF('INGRESO DE DATOS'!$G$18="Guayas/Santa Elena",'Tablas Guayaquil'!E103,'Tablas Otros'!E103)</f>
        <v>0</v>
      </c>
      <c r="F103" s="77">
        <f>IF('INGRESO DE DATOS'!$G$18="Guayas/Santa Elena",'Tablas Guayaquil'!F103,'Tablas Otros'!F103)</f>
        <v>0</v>
      </c>
      <c r="G103" s="77">
        <f>IF('INGRESO DE DATOS'!$G$18="Guayas/Santa Elena",'Tablas Guayaquil'!G103,'Tablas Otros'!G103)</f>
        <v>0</v>
      </c>
      <c r="H103" s="77">
        <f>IF('INGRESO DE DATOS'!$G$18="Guayas/Santa Elena",'Tablas Guayaquil'!H103,'Tablas Otros'!H103)</f>
        <v>0</v>
      </c>
    </row>
    <row r="104" spans="1:15" hidden="1" x14ac:dyDescent="0.2">
      <c r="A104" s="255" t="s">
        <v>0</v>
      </c>
      <c r="B104" s="244"/>
      <c r="C104" s="77">
        <f>IF('INGRESO DE DATOS'!$G$18="Guayas/Santa Elena",'Tablas Guayaquil'!C104,'Tablas Otros'!C104)</f>
        <v>0</v>
      </c>
      <c r="D104" s="77">
        <f>IF('INGRESO DE DATOS'!$G$18="Guayas/Santa Elena",'Tablas Guayaquil'!D104,'Tablas Otros'!D104)</f>
        <v>0</v>
      </c>
      <c r="E104" s="77">
        <f>IF('INGRESO DE DATOS'!$G$18="Guayas/Santa Elena",'Tablas Guayaquil'!E104,'Tablas Otros'!E104)</f>
        <v>0</v>
      </c>
      <c r="F104" s="77">
        <f>IF('INGRESO DE DATOS'!$G$18="Guayas/Santa Elena",'Tablas Guayaquil'!F104,'Tablas Otros'!F104)</f>
        <v>0</v>
      </c>
      <c r="G104" s="77">
        <f>IF('INGRESO DE DATOS'!$G$18="Guayas/Santa Elena",'Tablas Guayaquil'!G104,'Tablas Otros'!G104)</f>
        <v>0</v>
      </c>
      <c r="H104" s="77">
        <f>IF('INGRESO DE DATOS'!$G$18="Guayas/Santa Elena",'Tablas Guayaquil'!H104,'Tablas Otros'!H104)</f>
        <v>0</v>
      </c>
    </row>
    <row r="105" spans="1:15" hidden="1" x14ac:dyDescent="0.2">
      <c r="A105" s="183" t="s">
        <v>5</v>
      </c>
      <c r="B105" s="10" t="s">
        <v>5</v>
      </c>
      <c r="C105" s="77" t="str">
        <f>IF('INGRESO DE DATOS'!$G$18="Guayas/Santa Elena",'Tablas Guayaquil'!C105,'Tablas Otros'!C105)</f>
        <v>DL1</v>
      </c>
      <c r="D105" s="77" t="str">
        <f>IF('INGRESO DE DATOS'!$G$18="Guayas/Santa Elena",'Tablas Guayaquil'!D105,'Tablas Otros'!D105)</f>
        <v>DL2</v>
      </c>
      <c r="E105" s="77" t="str">
        <f>IF('INGRESO DE DATOS'!$G$18="Guayas/Santa Elena",'Tablas Guayaquil'!E105,'Tablas Otros'!E105)</f>
        <v>DL3</v>
      </c>
      <c r="F105" s="77" t="str">
        <f>IF('INGRESO DE DATOS'!$G$18="Guayas/Santa Elena",'Tablas Guayaquil'!F105,'Tablas Otros'!F105)</f>
        <v>DL4</v>
      </c>
      <c r="G105" s="77" t="str">
        <f>IF('INGRESO DE DATOS'!$G$18="Guayas/Santa Elena",'Tablas Guayaquil'!G105,'Tablas Otros'!G105)</f>
        <v>DL5</v>
      </c>
      <c r="H105" s="77" t="str">
        <f>IF('INGRESO DE DATOS'!$G$18="Guayas/Santa Elena",'Tablas Guayaquil'!H105,'Tablas Otros'!H105)</f>
        <v>DL6</v>
      </c>
    </row>
    <row r="106" spans="1:15" hidden="1" x14ac:dyDescent="0.2">
      <c r="A106" s="183">
        <v>18</v>
      </c>
      <c r="B106" s="11" t="s">
        <v>162</v>
      </c>
      <c r="C106" s="77">
        <f>IF('INGRESO DE DATOS'!$G$18="Guayas/Santa Elena",'Tablas Guayaquil'!C106,'Tablas Otros'!C106)</f>
        <v>9591.94</v>
      </c>
      <c r="D106" s="77">
        <f>IF('INGRESO DE DATOS'!$G$18="Guayas/Santa Elena",'Tablas Guayaquil'!D106,'Tablas Otros'!D106)</f>
        <v>5907.91</v>
      </c>
      <c r="E106" s="77">
        <f>IF('INGRESO DE DATOS'!$G$18="Guayas/Santa Elena",'Tablas Guayaquil'!E106,'Tablas Otros'!E106)</f>
        <v>3900.8</v>
      </c>
      <c r="F106" s="77">
        <f>IF('INGRESO DE DATOS'!$G$18="Guayas/Santa Elena",'Tablas Guayaquil'!F106,'Tablas Otros'!F106)</f>
        <v>2657.42</v>
      </c>
      <c r="G106" s="77">
        <f>IF('INGRESO DE DATOS'!$G$18="Guayas/Santa Elena",'Tablas Guayaquil'!G106,'Tablas Otros'!G106)</f>
        <v>1738.4</v>
      </c>
      <c r="H106" s="77">
        <f>IF('INGRESO DE DATOS'!$G$18="Guayas/Santa Elena",'Tablas Guayaquil'!H106,'Tablas Otros'!H106)</f>
        <v>1364.22</v>
      </c>
    </row>
    <row r="107" spans="1:15" hidden="1" x14ac:dyDescent="0.2">
      <c r="A107" s="183">
        <v>25</v>
      </c>
      <c r="B107" s="11" t="s">
        <v>6</v>
      </c>
      <c r="C107" s="77">
        <f>IF('INGRESO DE DATOS'!$G$18="Guayas/Santa Elena",'Tablas Guayaquil'!C107,'Tablas Otros'!C107)</f>
        <v>10060.99</v>
      </c>
      <c r="D107" s="77">
        <f>IF('INGRESO DE DATOS'!$G$18="Guayas/Santa Elena",'Tablas Guayaquil'!D107,'Tablas Otros'!D107)</f>
        <v>6196.2300000000005</v>
      </c>
      <c r="E107" s="77">
        <f>IF('INGRESO DE DATOS'!$G$18="Guayas/Santa Elena",'Tablas Guayaquil'!E107,'Tablas Otros'!E107)</f>
        <v>4316.3200000000006</v>
      </c>
      <c r="F107" s="77">
        <f>IF('INGRESO DE DATOS'!$G$18="Guayas/Santa Elena",'Tablas Guayaquil'!F107,'Tablas Otros'!F107)</f>
        <v>2946.8</v>
      </c>
      <c r="G107" s="77">
        <f>IF('INGRESO DE DATOS'!$G$18="Guayas/Santa Elena",'Tablas Guayaquil'!G107,'Tablas Otros'!G107)</f>
        <v>1929.2</v>
      </c>
      <c r="H107" s="77">
        <f>IF('INGRESO DE DATOS'!$G$18="Guayas/Santa Elena",'Tablas Guayaquil'!H107,'Tablas Otros'!H107)</f>
        <v>1517.39</v>
      </c>
    </row>
    <row r="108" spans="1:15" hidden="1" x14ac:dyDescent="0.2">
      <c r="A108" s="183">
        <v>30</v>
      </c>
      <c r="B108" s="11" t="s">
        <v>7</v>
      </c>
      <c r="C108" s="77">
        <f>IF('INGRESO DE DATOS'!$G$18="Guayas/Santa Elena",'Tablas Guayaquil'!C108,'Tablas Otros'!C108)</f>
        <v>10405.49</v>
      </c>
      <c r="D108" s="77">
        <f>IF('INGRESO DE DATOS'!$G$18="Guayas/Santa Elena",'Tablas Guayaquil'!D108,'Tablas Otros'!D108)</f>
        <v>6452.22</v>
      </c>
      <c r="E108" s="77">
        <f>IF('INGRESO DE DATOS'!$G$18="Guayas/Santa Elena",'Tablas Guayaquil'!E108,'Tablas Otros'!E108)</f>
        <v>4626.9000000000005</v>
      </c>
      <c r="F108" s="77">
        <f>IF('INGRESO DE DATOS'!$G$18="Guayas/Santa Elena",'Tablas Guayaquil'!F108,'Tablas Otros'!F108)</f>
        <v>3307.2000000000003</v>
      </c>
      <c r="G108" s="77">
        <f>IF('INGRESO DE DATOS'!$G$18="Guayas/Santa Elena",'Tablas Guayaquil'!G108,'Tablas Otros'!G108)</f>
        <v>2313.4500000000003</v>
      </c>
      <c r="H108" s="77">
        <f>IF('INGRESO DE DATOS'!$G$18="Guayas/Santa Elena",'Tablas Guayaquil'!H108,'Tablas Otros'!H108)</f>
        <v>1820.5500000000002</v>
      </c>
    </row>
    <row r="109" spans="1:15" hidden="1" x14ac:dyDescent="0.2">
      <c r="A109" s="183">
        <v>35</v>
      </c>
      <c r="B109" s="11" t="s">
        <v>8</v>
      </c>
      <c r="C109" s="77">
        <f>IF('INGRESO DE DATOS'!$G$18="Guayas/Santa Elena",'Tablas Guayaquil'!C109,'Tablas Otros'!C109)</f>
        <v>11636.150000000001</v>
      </c>
      <c r="D109" s="77">
        <f>IF('INGRESO DE DATOS'!$G$18="Guayas/Santa Elena",'Tablas Guayaquil'!D109,'Tablas Otros'!D109)</f>
        <v>7222.31</v>
      </c>
      <c r="E109" s="77">
        <f>IF('INGRESO DE DATOS'!$G$18="Guayas/Santa Elena",'Tablas Guayaquil'!E109,'Tablas Otros'!E109)</f>
        <v>5184.46</v>
      </c>
      <c r="F109" s="77">
        <f>IF('INGRESO DE DATOS'!$G$18="Guayas/Santa Elena",'Tablas Guayaquil'!F109,'Tablas Otros'!F109)</f>
        <v>3698.8700000000003</v>
      </c>
      <c r="G109" s="77">
        <f>IF('INGRESO DE DATOS'!$G$18="Guayas/Santa Elena",'Tablas Guayaquil'!G109,'Tablas Otros'!G109)</f>
        <v>2592.23</v>
      </c>
      <c r="H109" s="77">
        <f>IF('INGRESO DE DATOS'!$G$18="Guayas/Santa Elena",'Tablas Guayaquil'!H109,'Tablas Otros'!H109)</f>
        <v>2041.0300000000002</v>
      </c>
    </row>
    <row r="110" spans="1:15" hidden="1" x14ac:dyDescent="0.2">
      <c r="A110" s="183">
        <v>40</v>
      </c>
      <c r="B110" s="11" t="s">
        <v>9</v>
      </c>
      <c r="C110" s="77">
        <f>IF('INGRESO DE DATOS'!$G$18="Guayas/Santa Elena",'Tablas Guayaquil'!C110,'Tablas Otros'!C110)</f>
        <v>13473.130000000001</v>
      </c>
      <c r="D110" s="77">
        <f>IF('INGRESO DE DATOS'!$G$18="Guayas/Santa Elena",'Tablas Guayaquil'!D110,'Tablas Otros'!D110)</f>
        <v>8374.5300000000007</v>
      </c>
      <c r="E110" s="77">
        <f>IF('INGRESO DE DATOS'!$G$18="Guayas/Santa Elena",'Tablas Guayaquil'!E110,'Tablas Otros'!E110)</f>
        <v>5665.17</v>
      </c>
      <c r="F110" s="77">
        <f>IF('INGRESO DE DATOS'!$G$18="Guayas/Santa Elena",'Tablas Guayaquil'!F110,'Tablas Otros'!F110)</f>
        <v>4111.21</v>
      </c>
      <c r="G110" s="77">
        <f>IF('INGRESO DE DATOS'!$G$18="Guayas/Santa Elena",'Tablas Guayaquil'!G110,'Tablas Otros'!G110)</f>
        <v>2850.34</v>
      </c>
      <c r="H110" s="77">
        <f>IF('INGRESO DE DATOS'!$G$18="Guayas/Santa Elena",'Tablas Guayaquil'!H110,'Tablas Otros'!H110)</f>
        <v>2247.2000000000003</v>
      </c>
    </row>
    <row r="111" spans="1:15" hidden="1" x14ac:dyDescent="0.2">
      <c r="A111" s="183">
        <v>45</v>
      </c>
      <c r="B111" s="11" t="s">
        <v>10</v>
      </c>
      <c r="C111" s="77">
        <f>IF('INGRESO DE DATOS'!$G$18="Guayas/Santa Elena",'Tablas Guayaquil'!C111,'Tablas Otros'!C111)</f>
        <v>15042.990000000002</v>
      </c>
      <c r="D111" s="77">
        <f>IF('INGRESO DE DATOS'!$G$18="Guayas/Santa Elena",'Tablas Guayaquil'!D111,'Tablas Otros'!D111)</f>
        <v>9365.630000000001</v>
      </c>
      <c r="E111" s="77">
        <f>IF('INGRESO DE DATOS'!$G$18="Guayas/Santa Elena",'Tablas Guayaquil'!E111,'Tablas Otros'!E111)</f>
        <v>6339.33</v>
      </c>
      <c r="F111" s="77">
        <f>IF('INGRESO DE DATOS'!$G$18="Guayas/Santa Elena",'Tablas Guayaquil'!F111,'Tablas Otros'!F111)</f>
        <v>4599.87</v>
      </c>
      <c r="G111" s="77">
        <f>IF('INGRESO DE DATOS'!$G$18="Guayas/Santa Elena",'Tablas Guayaquil'!G111,'Tablas Otros'!G111)</f>
        <v>3187.9500000000003</v>
      </c>
      <c r="H111" s="77">
        <f>IF('INGRESO DE DATOS'!$G$18="Guayas/Santa Elena",'Tablas Guayaquil'!H111,'Tablas Otros'!H111)</f>
        <v>2511.1400000000003</v>
      </c>
    </row>
    <row r="112" spans="1:15" hidden="1" x14ac:dyDescent="0.2">
      <c r="A112" s="183">
        <v>50</v>
      </c>
      <c r="B112" s="11" t="s">
        <v>11</v>
      </c>
      <c r="C112" s="77">
        <f>IF('INGRESO DE DATOS'!$G$18="Guayas/Santa Elena",'Tablas Guayaquil'!C112,'Tablas Otros'!C112)</f>
        <v>19553.29</v>
      </c>
      <c r="D112" s="77">
        <f>IF('INGRESO DE DATOS'!$G$18="Guayas/Santa Elena",'Tablas Guayaquil'!D112,'Tablas Otros'!D112)</f>
        <v>11989.66</v>
      </c>
      <c r="E112" s="77">
        <f>IF('INGRESO DE DATOS'!$G$18="Guayas/Santa Elena",'Tablas Guayaquil'!E112,'Tablas Otros'!E112)</f>
        <v>8319.94</v>
      </c>
      <c r="F112" s="77">
        <f>IF('INGRESO DE DATOS'!$G$18="Guayas/Santa Elena",'Tablas Guayaquil'!F112,'Tablas Otros'!F112)</f>
        <v>6002.25</v>
      </c>
      <c r="G112" s="77">
        <f>IF('INGRESO DE DATOS'!$G$18="Guayas/Santa Elena",'Tablas Guayaquil'!G112,'Tablas Otros'!G112)</f>
        <v>4507.12</v>
      </c>
      <c r="H112" s="77">
        <f>IF('INGRESO DE DATOS'!$G$18="Guayas/Santa Elena",'Tablas Guayaquil'!H112,'Tablas Otros'!H112)</f>
        <v>3554.1800000000003</v>
      </c>
    </row>
    <row r="113" spans="1:8" hidden="1" x14ac:dyDescent="0.2">
      <c r="A113" s="183">
        <v>55</v>
      </c>
      <c r="B113" s="11" t="s">
        <v>12</v>
      </c>
      <c r="C113" s="77">
        <f>IF('INGRESO DE DATOS'!$G$18="Guayas/Santa Elena",'Tablas Guayaquil'!C113,'Tablas Otros'!C113)</f>
        <v>20798.79</v>
      </c>
      <c r="D113" s="77">
        <f>IF('INGRESO DE DATOS'!$G$18="Guayas/Santa Elena",'Tablas Guayaquil'!D113,'Tablas Otros'!D113)</f>
        <v>12751.800000000001</v>
      </c>
      <c r="E113" s="77">
        <f>IF('INGRESO DE DATOS'!$G$18="Guayas/Santa Elena",'Tablas Guayaquil'!E113,'Tablas Otros'!E113)</f>
        <v>8856.3000000000011</v>
      </c>
      <c r="F113" s="77">
        <f>IF('INGRESO DE DATOS'!$G$18="Guayas/Santa Elena",'Tablas Guayaquil'!F113,'Tablas Otros'!F113)</f>
        <v>6380.67</v>
      </c>
      <c r="G113" s="77">
        <f>IF('INGRESO DE DATOS'!$G$18="Guayas/Santa Elena",'Tablas Guayaquil'!G113,'Tablas Otros'!G113)</f>
        <v>4797.0300000000007</v>
      </c>
      <c r="H113" s="77">
        <f>IF('INGRESO DE DATOS'!$G$18="Guayas/Santa Elena",'Tablas Guayaquil'!H113,'Tablas Otros'!H113)</f>
        <v>3783.1400000000003</v>
      </c>
    </row>
    <row r="114" spans="1:8" hidden="1" x14ac:dyDescent="0.2">
      <c r="A114" s="183">
        <v>60</v>
      </c>
      <c r="B114" s="11"/>
      <c r="C114" s="77">
        <f>IF('INGRESO DE DATOS'!$G$18="Guayas/Santa Elena",'Tablas Guayaquil'!C114,'Tablas Otros'!C114)</f>
        <v>22123.260000000002</v>
      </c>
      <c r="D114" s="77">
        <f>IF('INGRESO DE DATOS'!$G$18="Guayas/Santa Elena",'Tablas Guayaquil'!D114,'Tablas Otros'!D114)</f>
        <v>13895.01</v>
      </c>
      <c r="E114" s="77">
        <f>IF('INGRESO DE DATOS'!$G$18="Guayas/Santa Elena",'Tablas Guayaquil'!E114,'Tablas Otros'!E114)</f>
        <v>9660.84</v>
      </c>
      <c r="F114" s="77">
        <f>IF('INGRESO DE DATOS'!$G$18="Guayas/Santa Elena",'Tablas Guayaquil'!F114,'Tablas Otros'!F114)</f>
        <v>7342.09</v>
      </c>
      <c r="G114" s="77">
        <f>IF('INGRESO DE DATOS'!$G$18="Guayas/Santa Elena",'Tablas Guayaquil'!G114,'Tablas Otros'!G114)</f>
        <v>5782.83</v>
      </c>
      <c r="H114" s="77">
        <f>IF('INGRESO DE DATOS'!$G$18="Guayas/Santa Elena",'Tablas Guayaquil'!H114,'Tablas Otros'!H114)</f>
        <v>4700.04</v>
      </c>
    </row>
    <row r="115" spans="1:8" hidden="1" x14ac:dyDescent="0.2">
      <c r="A115" s="183">
        <v>61</v>
      </c>
      <c r="B115" s="11"/>
      <c r="C115" s="77">
        <f>IF('INGRESO DE DATOS'!$G$18="Guayas/Santa Elena",'Tablas Guayaquil'!C115,'Tablas Otros'!C115)</f>
        <v>23763.08</v>
      </c>
      <c r="D115" s="77">
        <f>IF('INGRESO DE DATOS'!$G$18="Guayas/Santa Elena",'Tablas Guayaquil'!D115,'Tablas Otros'!D115)</f>
        <v>14933.28</v>
      </c>
      <c r="E115" s="77">
        <f>IF('INGRESO DE DATOS'!$G$18="Guayas/Santa Elena",'Tablas Guayaquil'!E115,'Tablas Otros'!E115)</f>
        <v>10380.050000000001</v>
      </c>
      <c r="F115" s="77">
        <f>IF('INGRESO DE DATOS'!$G$18="Guayas/Santa Elena",'Tablas Guayaquil'!F115,'Tablas Otros'!F115)</f>
        <v>7885.34</v>
      </c>
      <c r="G115" s="77">
        <f>IF('INGRESO DE DATOS'!$G$18="Guayas/Santa Elena",'Tablas Guayaquil'!G115,'Tablas Otros'!G115)</f>
        <v>6214.7800000000007</v>
      </c>
      <c r="H115" s="77">
        <f>IF('INGRESO DE DATOS'!$G$18="Guayas/Santa Elena",'Tablas Guayaquil'!H115,'Tablas Otros'!H115)</f>
        <v>5045.0700000000006</v>
      </c>
    </row>
    <row r="116" spans="1:8" hidden="1" x14ac:dyDescent="0.2">
      <c r="A116" s="183">
        <v>62</v>
      </c>
      <c r="B116" s="11"/>
      <c r="C116" s="77">
        <f>IF('INGRESO DE DATOS'!$G$18="Guayas/Santa Elena",'Tablas Guayaquil'!C116,'Tablas Otros'!C116)</f>
        <v>25995.97</v>
      </c>
      <c r="D116" s="77">
        <f>IF('INGRESO DE DATOS'!$G$18="Guayas/Santa Elena",'Tablas Guayaquil'!D116,'Tablas Otros'!D116)</f>
        <v>16351.560000000001</v>
      </c>
      <c r="E116" s="77">
        <f>IF('INGRESO DE DATOS'!$G$18="Guayas/Santa Elena",'Tablas Guayaquil'!E116,'Tablas Otros'!E116)</f>
        <v>11372.210000000001</v>
      </c>
      <c r="F116" s="77">
        <f>IF('INGRESO DE DATOS'!$G$18="Guayas/Santa Elena",'Tablas Guayaquil'!F116,'Tablas Otros'!F116)</f>
        <v>8642.18</v>
      </c>
      <c r="G116" s="77">
        <f>IF('INGRESO DE DATOS'!$G$18="Guayas/Santa Elena",'Tablas Guayaquil'!G116,'Tablas Otros'!G116)</f>
        <v>6805.2000000000007</v>
      </c>
      <c r="H116" s="77">
        <f>IF('INGRESO DE DATOS'!$G$18="Guayas/Santa Elena",'Tablas Guayaquil'!H116,'Tablas Otros'!H116)</f>
        <v>5526.31</v>
      </c>
    </row>
    <row r="117" spans="1:8" hidden="1" x14ac:dyDescent="0.2">
      <c r="A117" s="183">
        <v>63</v>
      </c>
      <c r="B117" s="11"/>
      <c r="C117" s="77">
        <f>IF('INGRESO DE DATOS'!$G$18="Guayas/Santa Elena",'Tablas Guayaquil'!C117,'Tablas Otros'!C117)</f>
        <v>27634.2</v>
      </c>
      <c r="D117" s="77">
        <f>IF('INGRESO DE DATOS'!$G$18="Guayas/Santa Elena",'Tablas Guayaquil'!D117,'Tablas Otros'!D117)</f>
        <v>17381.88</v>
      </c>
      <c r="E117" s="77">
        <f>IF('INGRESO DE DATOS'!$G$18="Guayas/Santa Elena",'Tablas Guayaquil'!E117,'Tablas Otros'!E117)</f>
        <v>12089.83</v>
      </c>
      <c r="F117" s="77">
        <f>IF('INGRESO DE DATOS'!$G$18="Guayas/Santa Elena",'Tablas Guayaquil'!F117,'Tablas Otros'!F117)</f>
        <v>9185.43</v>
      </c>
      <c r="G117" s="77">
        <f>IF('INGRESO DE DATOS'!$G$18="Guayas/Santa Elena",'Tablas Guayaquil'!G117,'Tablas Otros'!G117)</f>
        <v>7235.56</v>
      </c>
      <c r="H117" s="77">
        <f>IF('INGRESO DE DATOS'!$G$18="Guayas/Santa Elena",'Tablas Guayaquil'!H117,'Tablas Otros'!H117)</f>
        <v>5878.2300000000005</v>
      </c>
    </row>
    <row r="118" spans="1:8" hidden="1" x14ac:dyDescent="0.2">
      <c r="A118" s="183">
        <v>64</v>
      </c>
      <c r="B118" s="11"/>
      <c r="C118" s="77">
        <f>IF('INGRESO DE DATOS'!$G$18="Guayas/Santa Elena",'Tablas Guayaquil'!C118,'Tablas Otros'!C118)</f>
        <v>29886.7</v>
      </c>
      <c r="D118" s="77">
        <f>IF('INGRESO DE DATOS'!$G$18="Guayas/Santa Elena",'Tablas Guayaquil'!D118,'Tablas Otros'!D118)</f>
        <v>18799.63</v>
      </c>
      <c r="E118" s="77">
        <f>IF('INGRESO DE DATOS'!$G$18="Guayas/Santa Elena",'Tablas Guayaquil'!E118,'Tablas Otros'!E118)</f>
        <v>13085.17</v>
      </c>
      <c r="F118" s="77">
        <f>IF('INGRESO DE DATOS'!$G$18="Guayas/Santa Elena",'Tablas Guayaquil'!F118,'Tablas Otros'!F118)</f>
        <v>9940.68</v>
      </c>
      <c r="G118" s="77">
        <f>IF('INGRESO DE DATOS'!$G$18="Guayas/Santa Elena",'Tablas Guayaquil'!G118,'Tablas Otros'!G118)</f>
        <v>7822.8</v>
      </c>
      <c r="H118" s="77">
        <f>IF('INGRESO DE DATOS'!$G$18="Guayas/Santa Elena",'Tablas Guayaquil'!H118,'Tablas Otros'!H118)</f>
        <v>6363.71</v>
      </c>
    </row>
    <row r="119" spans="1:8" hidden="1" x14ac:dyDescent="0.2">
      <c r="A119" s="183">
        <v>65</v>
      </c>
      <c r="B119" s="11"/>
      <c r="C119" s="77">
        <f>IF('INGRESO DE DATOS'!$G$18="Guayas/Santa Elena",'Tablas Guayaquil'!C119,'Tablas Otros'!C119)</f>
        <v>31314.52</v>
      </c>
      <c r="D119" s="77">
        <f>IF('INGRESO DE DATOS'!$G$18="Guayas/Santa Elena",'Tablas Guayaquil'!D119,'Tablas Otros'!D119)</f>
        <v>24586.7</v>
      </c>
      <c r="E119" s="77">
        <f>IF('INGRESO DE DATOS'!$G$18="Guayas/Santa Elena",'Tablas Guayaquil'!E119,'Tablas Otros'!E119)</f>
        <v>17069.18</v>
      </c>
      <c r="F119" s="77">
        <f>IF('INGRESO DE DATOS'!$G$18="Guayas/Santa Elena",'Tablas Guayaquil'!F119,'Tablas Otros'!F119)</f>
        <v>12569.480000000001</v>
      </c>
      <c r="G119" s="77">
        <f>IF('INGRESO DE DATOS'!$G$18="Guayas/Santa Elena",'Tablas Guayaquil'!G119,'Tablas Otros'!G119)</f>
        <v>10442.060000000001</v>
      </c>
      <c r="H119" s="77">
        <f>IF('INGRESO DE DATOS'!$G$18="Guayas/Santa Elena",'Tablas Guayaquil'!H119,'Tablas Otros'!H119)</f>
        <v>8982.9700000000012</v>
      </c>
    </row>
    <row r="120" spans="1:8" hidden="1" x14ac:dyDescent="0.2">
      <c r="A120" s="183">
        <v>66</v>
      </c>
      <c r="B120" s="11"/>
      <c r="C120" s="77">
        <f>IF('INGRESO DE DATOS'!$G$18="Guayas/Santa Elena",'Tablas Guayaquil'!C120,'Tablas Otros'!C120)</f>
        <v>32739.16</v>
      </c>
      <c r="D120" s="77">
        <f>IF('INGRESO DE DATOS'!$G$18="Guayas/Santa Elena",'Tablas Guayaquil'!D120,'Tablas Otros'!D120)</f>
        <v>28562.760000000002</v>
      </c>
      <c r="E120" s="77">
        <f>IF('INGRESO DE DATOS'!$G$18="Guayas/Santa Elena",'Tablas Guayaquil'!E120,'Tablas Otros'!E120)</f>
        <v>19831.010000000002</v>
      </c>
      <c r="F120" s="77">
        <f>IF('INGRESO DE DATOS'!$G$18="Guayas/Santa Elena",'Tablas Guayaquil'!F120,'Tablas Otros'!F120)</f>
        <v>14606.27</v>
      </c>
      <c r="G120" s="77">
        <f>IF('INGRESO DE DATOS'!$G$18="Guayas/Santa Elena",'Tablas Guayaquil'!G120,'Tablas Otros'!G120)</f>
        <v>12136.470000000001</v>
      </c>
      <c r="H120" s="77">
        <f>IF('INGRESO DE DATOS'!$G$18="Guayas/Santa Elena",'Tablas Guayaquil'!H120,'Tablas Otros'!H120)</f>
        <v>10431.99</v>
      </c>
    </row>
    <row r="121" spans="1:8" hidden="1" x14ac:dyDescent="0.2">
      <c r="A121" s="183">
        <v>67</v>
      </c>
      <c r="B121" s="11"/>
      <c r="C121" s="77">
        <f>IF('INGRESO DE DATOS'!$G$18="Guayas/Santa Elena",'Tablas Guayaquil'!C121,'Tablas Otros'!C121)</f>
        <v>35749.560000000005</v>
      </c>
      <c r="D121" s="77">
        <f>IF('INGRESO DE DATOS'!$G$18="Guayas/Santa Elena",'Tablas Guayaquil'!D121,'Tablas Otros'!D121)</f>
        <v>31203.75</v>
      </c>
      <c r="E121" s="77">
        <f>IF('INGRESO DE DATOS'!$G$18="Guayas/Santa Elena",'Tablas Guayaquil'!E121,'Tablas Otros'!E121)</f>
        <v>21662.690000000002</v>
      </c>
      <c r="F121" s="77">
        <f>IF('INGRESO DE DATOS'!$G$18="Guayas/Santa Elena",'Tablas Guayaquil'!F121,'Tablas Otros'!F121)</f>
        <v>15956.710000000001</v>
      </c>
      <c r="G121" s="77">
        <f>IF('INGRESO DE DATOS'!$G$18="Guayas/Santa Elena",'Tablas Guayaquil'!G121,'Tablas Otros'!G121)</f>
        <v>13253.18</v>
      </c>
      <c r="H121" s="77">
        <f>IF('INGRESO DE DATOS'!$G$18="Guayas/Santa Elena",'Tablas Guayaquil'!H121,'Tablas Otros'!H121)</f>
        <v>11399.24</v>
      </c>
    </row>
    <row r="122" spans="1:8" hidden="1" x14ac:dyDescent="0.2">
      <c r="A122" s="183">
        <v>68</v>
      </c>
      <c r="B122" s="11"/>
      <c r="C122" s="77">
        <f>IF('INGRESO DE DATOS'!$G$18="Guayas/Santa Elena",'Tablas Guayaquil'!C122,'Tablas Otros'!C122)</f>
        <v>39576.160000000003</v>
      </c>
      <c r="D122" s="77">
        <f>IF('INGRESO DE DATOS'!$G$18="Guayas/Santa Elena",'Tablas Guayaquil'!D122,'Tablas Otros'!D122)</f>
        <v>34551.230000000003</v>
      </c>
      <c r="E122" s="77">
        <f>IF('INGRESO DE DATOS'!$G$18="Guayas/Santa Elena",'Tablas Guayaquil'!E122,'Tablas Otros'!E122)</f>
        <v>23982.5</v>
      </c>
      <c r="F122" s="77">
        <f>IF('INGRESO DE DATOS'!$G$18="Guayas/Santa Elena",'Tablas Guayaquil'!F122,'Tablas Otros'!F122)</f>
        <v>17671.260000000002</v>
      </c>
      <c r="G122" s="77">
        <f>IF('INGRESO DE DATOS'!$G$18="Guayas/Santa Elena",'Tablas Guayaquil'!G122,'Tablas Otros'!G122)</f>
        <v>14680.470000000001</v>
      </c>
      <c r="H122" s="77">
        <f>IF('INGRESO DE DATOS'!$G$18="Guayas/Santa Elena",'Tablas Guayaquil'!H122,'Tablas Otros'!H122)</f>
        <v>12621.42</v>
      </c>
    </row>
    <row r="123" spans="1:8" hidden="1" x14ac:dyDescent="0.2">
      <c r="A123" s="183">
        <v>69</v>
      </c>
      <c r="B123" s="11"/>
      <c r="C123" s="77">
        <f>IF('INGRESO DE DATOS'!$G$18="Guayas/Santa Elena",'Tablas Guayaquil'!C123,'Tablas Otros'!C123)</f>
        <v>43533.670000000006</v>
      </c>
      <c r="D123" s="77">
        <f>IF('INGRESO DE DATOS'!$G$18="Guayas/Santa Elena",'Tablas Guayaquil'!D123,'Tablas Otros'!D123)</f>
        <v>38014.25</v>
      </c>
      <c r="E123" s="77">
        <f>IF('INGRESO DE DATOS'!$G$18="Guayas/Santa Elena",'Tablas Guayaquil'!E123,'Tablas Otros'!E123)</f>
        <v>26394</v>
      </c>
      <c r="F123" s="77">
        <f>IF('INGRESO DE DATOS'!$G$18="Guayas/Santa Elena",'Tablas Guayaquil'!F123,'Tablas Otros'!F123)</f>
        <v>19441.990000000002</v>
      </c>
      <c r="G123" s="77">
        <f>IF('INGRESO DE DATOS'!$G$18="Guayas/Santa Elena",'Tablas Guayaquil'!G123,'Tablas Otros'!G123)</f>
        <v>16151.220000000001</v>
      </c>
      <c r="H123" s="77">
        <f>IF('INGRESO DE DATOS'!$G$18="Guayas/Santa Elena",'Tablas Guayaquil'!H123,'Tablas Otros'!H123)</f>
        <v>13887.59</v>
      </c>
    </row>
    <row r="124" spans="1:8" hidden="1" x14ac:dyDescent="0.2">
      <c r="A124" s="183">
        <v>70</v>
      </c>
      <c r="B124" s="11"/>
      <c r="C124" s="77">
        <f>IF('INGRESO DE DATOS'!$G$18="Guayas/Santa Elena",'Tablas Guayaquil'!C124,'Tablas Otros'!C124)</f>
        <v>51515.47</v>
      </c>
      <c r="D124" s="77">
        <f>IF('INGRESO DE DATOS'!$G$18="Guayas/Santa Elena",'Tablas Guayaquil'!D124,'Tablas Otros'!D124)</f>
        <v>46787.87</v>
      </c>
      <c r="E124" s="77">
        <f>IF('INGRESO DE DATOS'!$G$18="Guayas/Santa Elena",'Tablas Guayaquil'!E124,'Tablas Otros'!E124)</f>
        <v>32136.550000000003</v>
      </c>
      <c r="F124" s="77">
        <f>IF('INGRESO DE DATOS'!$G$18="Guayas/Santa Elena",'Tablas Guayaquil'!F124,'Tablas Otros'!F124)</f>
        <v>22886.99</v>
      </c>
      <c r="G124" s="77">
        <f>IF('INGRESO DE DATOS'!$G$18="Guayas/Santa Elena",'Tablas Guayaquil'!G124,'Tablas Otros'!G124)</f>
        <v>18822.420000000002</v>
      </c>
      <c r="H124" s="77">
        <f>IF('INGRESO DE DATOS'!$G$18="Guayas/Santa Elena",'Tablas Guayaquil'!H124,'Tablas Otros'!H124)</f>
        <v>16335.130000000001</v>
      </c>
    </row>
    <row r="125" spans="1:8" hidden="1" x14ac:dyDescent="0.2">
      <c r="A125" s="183">
        <v>71</v>
      </c>
      <c r="B125" s="11"/>
      <c r="C125" s="77">
        <f>IF('INGRESO DE DATOS'!$G$18="Guayas/Santa Elena",'Tablas Guayaquil'!C125,'Tablas Otros'!C125)</f>
        <v>53540.07</v>
      </c>
      <c r="D125" s="77">
        <f>IF('INGRESO DE DATOS'!$G$18="Guayas/Santa Elena",'Tablas Guayaquil'!D125,'Tablas Otros'!D125)</f>
        <v>48625.91</v>
      </c>
      <c r="E125" s="77">
        <f>IF('INGRESO DE DATOS'!$G$18="Guayas/Santa Elena",'Tablas Guayaquil'!E125,'Tablas Otros'!E125)</f>
        <v>33395.300000000003</v>
      </c>
      <c r="F125" s="77">
        <f>IF('INGRESO DE DATOS'!$G$18="Guayas/Santa Elena",'Tablas Guayaquil'!F125,'Tablas Otros'!F125)</f>
        <v>23787.460000000003</v>
      </c>
      <c r="G125" s="77">
        <f>IF('INGRESO DE DATOS'!$G$18="Guayas/Santa Elena",'Tablas Guayaquil'!G125,'Tablas Otros'!G125)</f>
        <v>19559.120000000003</v>
      </c>
      <c r="H125" s="77">
        <f>IF('INGRESO DE DATOS'!$G$18="Guayas/Santa Elena",'Tablas Guayaquil'!H125,'Tablas Otros'!H125)</f>
        <v>16984.38</v>
      </c>
    </row>
    <row r="126" spans="1:8" hidden="1" x14ac:dyDescent="0.2">
      <c r="A126" s="183">
        <v>72</v>
      </c>
      <c r="B126" s="11"/>
      <c r="C126" s="77">
        <f>IF('INGRESO DE DATOS'!$G$18="Guayas/Santa Elena",'Tablas Guayaquil'!C126,'Tablas Otros'!C126)</f>
        <v>55047.39</v>
      </c>
      <c r="D126" s="77">
        <f>IF('INGRESO DE DATOS'!$G$18="Guayas/Santa Elena",'Tablas Guayaquil'!D126,'Tablas Otros'!D126)</f>
        <v>50000.73</v>
      </c>
      <c r="E126" s="77">
        <f>IF('INGRESO DE DATOS'!$G$18="Guayas/Santa Elena",'Tablas Guayaquil'!E126,'Tablas Otros'!E126)</f>
        <v>34341.880000000005</v>
      </c>
      <c r="F126" s="77">
        <f>IF('INGRESO DE DATOS'!$G$18="Guayas/Santa Elena",'Tablas Guayaquil'!F126,'Tablas Otros'!F126)</f>
        <v>24458.97</v>
      </c>
      <c r="G126" s="77">
        <f>IF('INGRESO DE DATOS'!$G$18="Guayas/Santa Elena",'Tablas Guayaquil'!G126,'Tablas Otros'!G126)</f>
        <v>20115.09</v>
      </c>
      <c r="H126" s="77">
        <f>IF('INGRESO DE DATOS'!$G$18="Guayas/Santa Elena",'Tablas Guayaquil'!H126,'Tablas Otros'!H126)</f>
        <v>17457.14</v>
      </c>
    </row>
    <row r="127" spans="1:8" hidden="1" x14ac:dyDescent="0.2">
      <c r="A127" s="183">
        <v>73</v>
      </c>
      <c r="B127" s="11"/>
      <c r="C127" s="77">
        <f>IF('INGRESO DE DATOS'!$G$18="Guayas/Santa Elena",'Tablas Guayaquil'!C127,'Tablas Otros'!C127)</f>
        <v>57071.460000000006</v>
      </c>
      <c r="D127" s="77">
        <f>IF('INGRESO DE DATOS'!$G$18="Guayas/Santa Elena",'Tablas Guayaquil'!D127,'Tablas Otros'!D127)</f>
        <v>51842.48</v>
      </c>
      <c r="E127" s="77">
        <f>IF('INGRESO DE DATOS'!$G$18="Guayas/Santa Elena",'Tablas Guayaquil'!E127,'Tablas Otros'!E127)</f>
        <v>35601.69</v>
      </c>
      <c r="F127" s="77">
        <f>IF('INGRESO DE DATOS'!$G$18="Guayas/Santa Elena",'Tablas Guayaquil'!F127,'Tablas Otros'!F127)</f>
        <v>25359.440000000002</v>
      </c>
      <c r="G127" s="77">
        <f>IF('INGRESO DE DATOS'!$G$18="Guayas/Santa Elena",'Tablas Guayaquil'!G127,'Tablas Otros'!G127)</f>
        <v>20854.440000000002</v>
      </c>
      <c r="H127" s="77">
        <f>IF('INGRESO DE DATOS'!$G$18="Guayas/Santa Elena",'Tablas Guayaquil'!H127,'Tablas Otros'!H127)</f>
        <v>18104.8</v>
      </c>
    </row>
    <row r="128" spans="1:8" hidden="1" x14ac:dyDescent="0.2">
      <c r="A128" s="183">
        <v>74</v>
      </c>
      <c r="B128" s="11"/>
      <c r="C128" s="77">
        <f>IF('INGRESO DE DATOS'!$G$18="Guayas/Santa Elena",'Tablas Guayaquil'!C128,'Tablas Otros'!C128)</f>
        <v>58073.16</v>
      </c>
      <c r="D128" s="77">
        <f>IF('INGRESO DE DATOS'!$G$18="Guayas/Santa Elena",'Tablas Guayaquil'!D128,'Tablas Otros'!D128)</f>
        <v>52755.14</v>
      </c>
      <c r="E128" s="77">
        <f>IF('INGRESO DE DATOS'!$G$18="Guayas/Santa Elena",'Tablas Guayaquil'!E128,'Tablas Otros'!E128)</f>
        <v>36236.1</v>
      </c>
      <c r="F128" s="77">
        <f>IF('INGRESO DE DATOS'!$G$18="Guayas/Santa Elena",'Tablas Guayaquil'!F128,'Tablas Otros'!F128)</f>
        <v>25801.99</v>
      </c>
      <c r="G128" s="77">
        <f>IF('INGRESO DE DATOS'!$G$18="Guayas/Santa Elena",'Tablas Guayaquil'!G128,'Tablas Otros'!G128)</f>
        <v>21225.97</v>
      </c>
      <c r="H128" s="77">
        <f>IF('INGRESO DE DATOS'!$G$18="Guayas/Santa Elena",'Tablas Guayaquil'!H128,'Tablas Otros'!H128)</f>
        <v>18422.27</v>
      </c>
    </row>
    <row r="129" spans="1:15" hidden="1" x14ac:dyDescent="0.2">
      <c r="A129" s="183">
        <v>75</v>
      </c>
      <c r="B129" s="11" t="s">
        <v>13</v>
      </c>
      <c r="C129" s="77">
        <f>IF('INGRESO DE DATOS'!$G$18="Guayas/Santa Elena",'Tablas Guayaquil'!C129,'Tablas Otros'!C129)</f>
        <v>60599.14</v>
      </c>
      <c r="D129" s="77">
        <f>IF('INGRESO DE DATOS'!$G$18="Guayas/Santa Elena",'Tablas Guayaquil'!D129,'Tablas Otros'!D129)</f>
        <v>55051.630000000005</v>
      </c>
      <c r="E129" s="77">
        <f>IF('INGRESO DE DATOS'!$G$18="Guayas/Santa Elena",'Tablas Guayaquil'!E129,'Tablas Otros'!E129)</f>
        <v>37811.26</v>
      </c>
      <c r="F129" s="77">
        <f>IF('INGRESO DE DATOS'!$G$18="Guayas/Santa Elena",'Tablas Guayaquil'!F129,'Tablas Otros'!F129)</f>
        <v>26933.010000000002</v>
      </c>
      <c r="G129" s="77">
        <f>IF('INGRESO DE DATOS'!$G$18="Guayas/Santa Elena",'Tablas Guayaquil'!G129,'Tablas Otros'!G129)</f>
        <v>22146.58</v>
      </c>
      <c r="H129" s="77">
        <f>IF('INGRESO DE DATOS'!$G$18="Guayas/Santa Elena",'Tablas Guayaquil'!H129,'Tablas Otros'!H129)</f>
        <v>19231.580000000002</v>
      </c>
    </row>
    <row r="130" spans="1:15" hidden="1" x14ac:dyDescent="0.2">
      <c r="A130" s="183">
        <v>1</v>
      </c>
      <c r="B130" s="11" t="s">
        <v>14</v>
      </c>
      <c r="C130" s="77">
        <f>IF('INGRESO DE DATOS'!$G$18="Guayas/Santa Elena",'Tablas Guayaquil'!C130,'Tablas Otros'!C130)</f>
        <v>3325.75</v>
      </c>
      <c r="D130" s="77">
        <f>IF('INGRESO DE DATOS'!$G$18="Guayas/Santa Elena",'Tablas Guayaquil'!D130,'Tablas Otros'!D130)</f>
        <v>2057.46</v>
      </c>
      <c r="E130" s="77">
        <f>IF('INGRESO DE DATOS'!$G$18="Guayas/Santa Elena",'Tablas Guayaquil'!E130,'Tablas Otros'!E130)</f>
        <v>1517.92</v>
      </c>
      <c r="F130" s="77">
        <f>IF('INGRESO DE DATOS'!$G$18="Guayas/Santa Elena",'Tablas Guayaquil'!F130,'Tablas Otros'!F130)</f>
        <v>1191.44</v>
      </c>
      <c r="G130" s="77">
        <f>IF('INGRESO DE DATOS'!$G$18="Guayas/Santa Elena",'Tablas Guayaquil'!G130,'Tablas Otros'!G130)</f>
        <v>921.1400000000001</v>
      </c>
      <c r="H130" s="77">
        <f>IF('INGRESO DE DATOS'!$G$18="Guayas/Santa Elena",'Tablas Guayaquil'!H130,'Tablas Otros'!H130)</f>
        <v>723.98</v>
      </c>
    </row>
    <row r="131" spans="1:15" hidden="1" x14ac:dyDescent="0.2">
      <c r="A131" s="183">
        <v>2</v>
      </c>
      <c r="B131" s="11" t="s">
        <v>1</v>
      </c>
      <c r="C131" s="77">
        <f>IF('INGRESO DE DATOS'!$G$18="Guayas/Santa Elena",'Tablas Guayaquil'!C131,'Tablas Otros'!C131)</f>
        <v>5219.4400000000005</v>
      </c>
      <c r="D131" s="77">
        <f>IF('INGRESO DE DATOS'!$G$18="Guayas/Santa Elena",'Tablas Guayaquil'!D131,'Tablas Otros'!D131)</f>
        <v>3271.1600000000003</v>
      </c>
      <c r="E131" s="77">
        <f>IF('INGRESO DE DATOS'!$G$18="Guayas/Santa Elena",'Tablas Guayaquil'!E131,'Tablas Otros'!E131)</f>
        <v>2411.5</v>
      </c>
      <c r="F131" s="77">
        <f>IF('INGRESO DE DATOS'!$G$18="Guayas/Santa Elena",'Tablas Guayaquil'!F131,'Tablas Otros'!F131)</f>
        <v>1896.8700000000001</v>
      </c>
      <c r="G131" s="77">
        <f>IF('INGRESO DE DATOS'!$G$18="Guayas/Santa Elena",'Tablas Guayaquil'!G131,'Tablas Otros'!G131)</f>
        <v>1471.8100000000002</v>
      </c>
      <c r="H131" s="77">
        <f>IF('INGRESO DE DATOS'!$G$18="Guayas/Santa Elena",'Tablas Guayaquil'!H131,'Tablas Otros'!H131)</f>
        <v>1147.45</v>
      </c>
    </row>
    <row r="132" spans="1:15" hidden="1" x14ac:dyDescent="0.2">
      <c r="A132" s="183">
        <v>3</v>
      </c>
      <c r="B132" s="11" t="s">
        <v>15</v>
      </c>
      <c r="C132" s="77">
        <f>IF('INGRESO DE DATOS'!$G$18="Guayas/Santa Elena",'Tablas Guayaquil'!C132,'Tablas Otros'!C132)</f>
        <v>7600.2000000000007</v>
      </c>
      <c r="D132" s="77">
        <f>IF('INGRESO DE DATOS'!$G$18="Guayas/Santa Elena",'Tablas Guayaquil'!D132,'Tablas Otros'!D132)</f>
        <v>4791.7300000000005</v>
      </c>
      <c r="E132" s="77">
        <f>IF('INGRESO DE DATOS'!$G$18="Guayas/Santa Elena",'Tablas Guayaquil'!E132,'Tablas Otros'!E132)</f>
        <v>3535.63</v>
      </c>
      <c r="F132" s="77">
        <f>IF('INGRESO DE DATOS'!$G$18="Guayas/Santa Elena",'Tablas Guayaquil'!F132,'Tablas Otros'!F132)</f>
        <v>2779.8500000000004</v>
      </c>
      <c r="G132" s="77">
        <f>IF('INGRESO DE DATOS'!$G$18="Guayas/Santa Elena",'Tablas Guayaquil'!G132,'Tablas Otros'!G132)</f>
        <v>2158.1600000000003</v>
      </c>
      <c r="H132" s="77">
        <f>IF('INGRESO DE DATOS'!$G$18="Guayas/Santa Elena",'Tablas Guayaquil'!H132,'Tablas Otros'!H132)</f>
        <v>1681.16</v>
      </c>
    </row>
    <row r="133" spans="1:15" hidden="1" x14ac:dyDescent="0.2">
      <c r="A133" s="183">
        <v>1</v>
      </c>
      <c r="B133" s="11" t="s">
        <v>3</v>
      </c>
      <c r="C133" s="77">
        <f>IF('INGRESO DE DATOS'!$G$18="Guayas/Santa Elena",'Tablas Guayaquil'!C133,'Tablas Otros'!C133)</f>
        <v>0</v>
      </c>
      <c r="D133" s="77">
        <f>IF('INGRESO DE DATOS'!$G$18="Guayas/Santa Elena",'Tablas Guayaquil'!D133,'Tablas Otros'!D133)</f>
        <v>0</v>
      </c>
      <c r="E133" s="77">
        <f>IF('INGRESO DE DATOS'!$G$18="Guayas/Santa Elena",'Tablas Guayaquil'!E133,'Tablas Otros'!E133)</f>
        <v>0</v>
      </c>
      <c r="F133" s="77">
        <f>IF('INGRESO DE DATOS'!$G$18="Guayas/Santa Elena",'Tablas Guayaquil'!F133,'Tablas Otros'!F133)</f>
        <v>119.25</v>
      </c>
      <c r="G133" s="77">
        <f>IF('INGRESO DE DATOS'!$G$18="Guayas/Santa Elena",'Tablas Guayaquil'!G133,'Tablas Otros'!G133)</f>
        <v>119.25</v>
      </c>
      <c r="H133" s="77">
        <f>IF('INGRESO DE DATOS'!$G$18="Guayas/Santa Elena",'Tablas Guayaquil'!H133,'Tablas Otros'!H133)</f>
        <v>119.25</v>
      </c>
    </row>
    <row r="134" spans="1:15" ht="13.5" hidden="1" thickBot="1" x14ac:dyDescent="0.25">
      <c r="A134" s="194">
        <v>1</v>
      </c>
      <c r="B134" s="17" t="s">
        <v>2</v>
      </c>
      <c r="C134" s="77">
        <f>IF('INGRESO DE DATOS'!$G$18="Guayas/Santa Elena",'Tablas Guayaquil'!C134,'Tablas Otros'!C134)</f>
        <v>0</v>
      </c>
      <c r="D134" s="77">
        <f>IF('INGRESO DE DATOS'!$G$18="Guayas/Santa Elena",'Tablas Guayaquil'!D134,'Tablas Otros'!D134)</f>
        <v>0</v>
      </c>
      <c r="E134" s="77">
        <f>IF('INGRESO DE DATOS'!$G$18="Guayas/Santa Elena",'Tablas Guayaquil'!E134,'Tablas Otros'!E134)</f>
        <v>0</v>
      </c>
      <c r="F134" s="77">
        <f>IF('INGRESO DE DATOS'!$G$18="Guayas/Santa Elena",'Tablas Guayaquil'!F134,'Tablas Otros'!F134)</f>
        <v>0</v>
      </c>
      <c r="G134" s="77">
        <f>IF('INGRESO DE DATOS'!$G$18="Guayas/Santa Elena",'Tablas Guayaquil'!G134,'Tablas Otros'!G134)</f>
        <v>0</v>
      </c>
      <c r="H134" s="77">
        <f>IF('INGRESO DE DATOS'!$G$18="Guayas/Santa Elena",'Tablas Guayaquil'!H134,'Tablas Otros'!H134)</f>
        <v>0</v>
      </c>
    </row>
    <row r="135" spans="1:15" ht="13.5" hidden="1" thickBot="1" x14ac:dyDescent="0.25">
      <c r="A135" s="183"/>
      <c r="C135" s="77">
        <f>IF('INGRESO DE DATOS'!$G$18="Guayas/Santa Elena",'Tablas Guayaquil'!C135,'Tablas Otros'!C135)</f>
        <v>0</v>
      </c>
      <c r="D135" s="77">
        <f>IF('INGRESO DE DATOS'!$G$18="Guayas/Santa Elena",'Tablas Guayaquil'!D135,'Tablas Otros'!D135)</f>
        <v>0</v>
      </c>
      <c r="E135" s="77">
        <f>IF('INGRESO DE DATOS'!$G$18="Guayas/Santa Elena",'Tablas Guayaquil'!E135,'Tablas Otros'!E135)</f>
        <v>0</v>
      </c>
      <c r="F135" s="77">
        <f>IF('INGRESO DE DATOS'!$G$18="Guayas/Santa Elena",'Tablas Guayaquil'!F135,'Tablas Otros'!F135)</f>
        <v>0</v>
      </c>
      <c r="G135" s="77">
        <f>IF('INGRESO DE DATOS'!$G$18="Guayas/Santa Elena",'Tablas Guayaquil'!G135,'Tablas Otros'!G135)</f>
        <v>0</v>
      </c>
      <c r="H135" s="77">
        <f>IF('INGRESO DE DATOS'!$G$18="Guayas/Santa Elena",'Tablas Guayaquil'!H135,'Tablas Otros'!H135)</f>
        <v>0</v>
      </c>
    </row>
    <row r="136" spans="1:15" ht="18.75" hidden="1" thickBot="1" x14ac:dyDescent="0.3">
      <c r="A136" s="195" t="s">
        <v>47</v>
      </c>
      <c r="B136" s="177"/>
      <c r="C136" s="77">
        <f>IF('INGRESO DE DATOS'!$G$18="Guayas/Santa Elena",'Tablas Guayaquil'!C136,'Tablas Otros'!C136)</f>
        <v>0</v>
      </c>
      <c r="D136" s="77">
        <f>IF('INGRESO DE DATOS'!$G$18="Guayas/Santa Elena",'Tablas Guayaquil'!D136,'Tablas Otros'!D136)</f>
        <v>0</v>
      </c>
      <c r="E136" s="77">
        <f>IF('INGRESO DE DATOS'!$G$18="Guayas/Santa Elena",'Tablas Guayaquil'!E136,'Tablas Otros'!E136)</f>
        <v>0</v>
      </c>
      <c r="F136" s="77">
        <f>IF('INGRESO DE DATOS'!$G$18="Guayas/Santa Elena",'Tablas Guayaquil'!F136,'Tablas Otros'!F136)</f>
        <v>0</v>
      </c>
      <c r="G136" s="77">
        <f>IF('INGRESO DE DATOS'!$G$18="Guayas/Santa Elena",'Tablas Guayaquil'!G136,'Tablas Otros'!G136)</f>
        <v>0</v>
      </c>
      <c r="H136" s="77">
        <f>IF('INGRESO DE DATOS'!$G$18="Guayas/Santa Elena",'Tablas Guayaquil'!H136,'Tablas Otros'!H136)</f>
        <v>0</v>
      </c>
    </row>
    <row r="137" spans="1:15" ht="18" hidden="1" x14ac:dyDescent="0.25">
      <c r="A137" s="196" t="s">
        <v>30</v>
      </c>
      <c r="B137" s="179"/>
      <c r="C137" s="77">
        <f>IF('INGRESO DE DATOS'!$G$18="Guayas/Santa Elena",'Tablas Guayaquil'!C137,'Tablas Otros'!C137)</f>
        <v>0</v>
      </c>
      <c r="D137" s="77">
        <f>IF('INGRESO DE DATOS'!$G$18="Guayas/Santa Elena",'Tablas Guayaquil'!D137,'Tablas Otros'!D137)</f>
        <v>0</v>
      </c>
      <c r="E137" s="77">
        <f>IF('INGRESO DE DATOS'!$G$18="Guayas/Santa Elena",'Tablas Guayaquil'!E137,'Tablas Otros'!E137)</f>
        <v>0</v>
      </c>
      <c r="F137" s="77">
        <f>IF('INGRESO DE DATOS'!$G$18="Guayas/Santa Elena",'Tablas Guayaquil'!F137,'Tablas Otros'!F137)</f>
        <v>0</v>
      </c>
      <c r="G137" s="77">
        <f>IF('INGRESO DE DATOS'!$G$18="Guayas/Santa Elena",'Tablas Guayaquil'!G137,'Tablas Otros'!G137)</f>
        <v>0</v>
      </c>
      <c r="H137" s="77">
        <f>IF('INGRESO DE DATOS'!$G$18="Guayas/Santa Elena",'Tablas Guayaquil'!H137,'Tablas Otros'!H137)</f>
        <v>0</v>
      </c>
    </row>
    <row r="138" spans="1:15" hidden="1" x14ac:dyDescent="0.2">
      <c r="A138" s="255" t="s">
        <v>0</v>
      </c>
      <c r="B138" s="244"/>
      <c r="C138" s="77">
        <f>IF('INGRESO DE DATOS'!$G$18="Guayas/Santa Elena",'Tablas Guayaquil'!C138,'Tablas Otros'!C138)</f>
        <v>0</v>
      </c>
      <c r="D138" s="77">
        <f>IF('INGRESO DE DATOS'!$G$18="Guayas/Santa Elena",'Tablas Guayaquil'!D138,'Tablas Otros'!D138)</f>
        <v>0</v>
      </c>
      <c r="E138" s="77">
        <f>IF('INGRESO DE DATOS'!$G$18="Guayas/Santa Elena",'Tablas Guayaquil'!E138,'Tablas Otros'!E138)</f>
        <v>0</v>
      </c>
      <c r="F138" s="77">
        <f>IF('INGRESO DE DATOS'!$G$18="Guayas/Santa Elena",'Tablas Guayaquil'!F138,'Tablas Otros'!F138)</f>
        <v>0</v>
      </c>
      <c r="G138" s="77">
        <f>IF('INGRESO DE DATOS'!$G$18="Guayas/Santa Elena",'Tablas Guayaquil'!G138,'Tablas Otros'!G138)</f>
        <v>0</v>
      </c>
      <c r="H138" s="77">
        <f>IF('INGRESO DE DATOS'!$G$18="Guayas/Santa Elena",'Tablas Guayaquil'!H138,'Tablas Otros'!H138)</f>
        <v>0</v>
      </c>
    </row>
    <row r="139" spans="1:15" hidden="1" x14ac:dyDescent="0.2">
      <c r="A139" s="183" t="s">
        <v>5</v>
      </c>
      <c r="B139" s="10" t="s">
        <v>5</v>
      </c>
      <c r="C139" s="77" t="str">
        <f>IF('INGRESO DE DATOS'!$G$18="Guayas/Santa Elena",'Tablas Guayaquil'!C139,'Tablas Otros'!C139)</f>
        <v>CW1</v>
      </c>
      <c r="D139" s="77" t="str">
        <f>IF('INGRESO DE DATOS'!$G$18="Guayas/Santa Elena",'Tablas Guayaquil'!D139,'Tablas Otros'!D139)</f>
        <v>CW2</v>
      </c>
      <c r="E139" s="77" t="str">
        <f>IF('INGRESO DE DATOS'!$G$18="Guayas/Santa Elena",'Tablas Guayaquil'!E139,'Tablas Otros'!E139)</f>
        <v>CW3</v>
      </c>
      <c r="F139" s="77" t="str">
        <f>IF('INGRESO DE DATOS'!$G$18="Guayas/Santa Elena",'Tablas Guayaquil'!F139,'Tablas Otros'!F139)</f>
        <v>CW4</v>
      </c>
      <c r="G139" s="77" t="str">
        <f>IF('INGRESO DE DATOS'!$G$18="Guayas/Santa Elena",'Tablas Guayaquil'!G139,'Tablas Otros'!G139)</f>
        <v>CW5</v>
      </c>
      <c r="H139" s="77" t="str">
        <f>IF('INGRESO DE DATOS'!$G$18="Guayas/Santa Elena",'Tablas Guayaquil'!H139,'Tablas Otros'!H139)</f>
        <v>CW6</v>
      </c>
    </row>
    <row r="140" spans="1:15" hidden="1" x14ac:dyDescent="0.2">
      <c r="A140" s="183">
        <v>18</v>
      </c>
      <c r="B140" s="11" t="s">
        <v>162</v>
      </c>
      <c r="C140" s="77">
        <f>IF('INGRESO DE DATOS'!$G$18="Guayas/Santa Elena",'Tablas Guayaquil'!C140,'Tablas Otros'!C140)</f>
        <v>20060</v>
      </c>
      <c r="D140" s="77">
        <f>IF('INGRESO DE DATOS'!$G$18="Guayas/Santa Elena",'Tablas Guayaquil'!D140,'Tablas Otros'!D140)</f>
        <v>12189</v>
      </c>
      <c r="E140" s="77">
        <f>IF('INGRESO DE DATOS'!$G$18="Guayas/Santa Elena",'Tablas Guayaquil'!E140,'Tablas Otros'!E140)</f>
        <v>8377</v>
      </c>
      <c r="F140" s="77">
        <f>IF('INGRESO DE DATOS'!$G$18="Guayas/Santa Elena",'Tablas Guayaquil'!F140,'Tablas Otros'!F140)</f>
        <v>5679</v>
      </c>
      <c r="G140" s="77">
        <f>IF('INGRESO DE DATOS'!$G$18="Guayas/Santa Elena",'Tablas Guayaquil'!G140,'Tablas Otros'!G140)</f>
        <v>3713</v>
      </c>
      <c r="H140" s="77">
        <f>IF('INGRESO DE DATOS'!$G$18="Guayas/Santa Elena",'Tablas Guayaquil'!H140,'Tablas Otros'!H140)</f>
        <v>2826</v>
      </c>
      <c r="J140" s="28"/>
      <c r="K140" s="28"/>
      <c r="L140" s="28"/>
      <c r="M140" s="28"/>
      <c r="N140" s="28"/>
      <c r="O140" s="28"/>
    </row>
    <row r="141" spans="1:15" hidden="1" x14ac:dyDescent="0.2">
      <c r="A141" s="183">
        <v>25</v>
      </c>
      <c r="B141" s="11" t="s">
        <v>6</v>
      </c>
      <c r="C141" s="77">
        <f>IF('INGRESO DE DATOS'!$G$18="Guayas/Santa Elena",'Tablas Guayaquil'!C141,'Tablas Otros'!C141)</f>
        <v>21056</v>
      </c>
      <c r="D141" s="77">
        <f>IF('INGRESO DE DATOS'!$G$18="Guayas/Santa Elena",'Tablas Guayaquil'!D141,'Tablas Otros'!D141)</f>
        <v>12795</v>
      </c>
      <c r="E141" s="77">
        <f>IF('INGRESO DE DATOS'!$G$18="Guayas/Santa Elena",'Tablas Guayaquil'!E141,'Tablas Otros'!E141)</f>
        <v>9270</v>
      </c>
      <c r="F141" s="77">
        <f>IF('INGRESO DE DATOS'!$G$18="Guayas/Santa Elena",'Tablas Guayaquil'!F141,'Tablas Otros'!F141)</f>
        <v>6292</v>
      </c>
      <c r="G141" s="77">
        <f>IF('INGRESO DE DATOS'!$G$18="Guayas/Santa Elena",'Tablas Guayaquil'!G141,'Tablas Otros'!G141)</f>
        <v>4109</v>
      </c>
      <c r="H141" s="77">
        <f>IF('INGRESO DE DATOS'!$G$18="Guayas/Santa Elena",'Tablas Guayaquil'!H141,'Tablas Otros'!H141)</f>
        <v>3137</v>
      </c>
      <c r="J141" s="28"/>
      <c r="K141" s="28"/>
      <c r="L141" s="28"/>
      <c r="M141" s="28"/>
      <c r="N141" s="28"/>
      <c r="O141" s="28"/>
    </row>
    <row r="142" spans="1:15" hidden="1" x14ac:dyDescent="0.2">
      <c r="A142" s="183">
        <v>30</v>
      </c>
      <c r="B142" s="11" t="s">
        <v>7</v>
      </c>
      <c r="C142" s="77">
        <f>IF('INGRESO DE DATOS'!$G$18="Guayas/Santa Elena",'Tablas Guayaquil'!C142,'Tablas Otros'!C142)</f>
        <v>21963</v>
      </c>
      <c r="D142" s="77">
        <f>IF('INGRESO DE DATOS'!$G$18="Guayas/Santa Elena",'Tablas Guayaquil'!D142,'Tablas Otros'!D142)</f>
        <v>13366</v>
      </c>
      <c r="E142" s="77">
        <f>IF('INGRESO DE DATOS'!$G$18="Guayas/Santa Elena",'Tablas Guayaquil'!E142,'Tablas Otros'!E142)</f>
        <v>9932</v>
      </c>
      <c r="F142" s="77">
        <f>IF('INGRESO DE DATOS'!$G$18="Guayas/Santa Elena",'Tablas Guayaquil'!F142,'Tablas Otros'!F142)</f>
        <v>7056</v>
      </c>
      <c r="G142" s="77">
        <f>IF('INGRESO DE DATOS'!$G$18="Guayas/Santa Elena",'Tablas Guayaquil'!G142,'Tablas Otros'!G142)</f>
        <v>4980</v>
      </c>
      <c r="H142" s="77">
        <f>IF('INGRESO DE DATOS'!$G$18="Guayas/Santa Elena",'Tablas Guayaquil'!H142,'Tablas Otros'!H142)</f>
        <v>3795</v>
      </c>
      <c r="J142" s="28"/>
      <c r="K142" s="28"/>
      <c r="L142" s="28"/>
      <c r="M142" s="28"/>
      <c r="N142" s="28"/>
      <c r="O142" s="28"/>
    </row>
    <row r="143" spans="1:15" hidden="1" x14ac:dyDescent="0.2">
      <c r="A143" s="183">
        <v>35</v>
      </c>
      <c r="B143" s="11" t="s">
        <v>8</v>
      </c>
      <c r="C143" s="77">
        <f>IF('INGRESO DE DATOS'!$G$18="Guayas/Santa Elena",'Tablas Guayaquil'!C143,'Tablas Otros'!C143)</f>
        <v>24554</v>
      </c>
      <c r="D143" s="77">
        <f>IF('INGRESO DE DATOS'!$G$18="Guayas/Santa Elena",'Tablas Guayaquil'!D143,'Tablas Otros'!D143)</f>
        <v>14965</v>
      </c>
      <c r="E143" s="77">
        <f>IF('INGRESO DE DATOS'!$G$18="Guayas/Santa Elena",'Tablas Guayaquil'!E143,'Tablas Otros'!E143)</f>
        <v>11117</v>
      </c>
      <c r="F143" s="77">
        <f>IF('INGRESO DE DATOS'!$G$18="Guayas/Santa Elena",'Tablas Guayaquil'!F143,'Tablas Otros'!F143)</f>
        <v>7902</v>
      </c>
      <c r="G143" s="77">
        <f>IF('INGRESO DE DATOS'!$G$18="Guayas/Santa Elena",'Tablas Guayaquil'!G143,'Tablas Otros'!G143)</f>
        <v>5578</v>
      </c>
      <c r="H143" s="77">
        <f>IF('INGRESO DE DATOS'!$G$18="Guayas/Santa Elena",'Tablas Guayaquil'!H143,'Tablas Otros'!H143)</f>
        <v>4255</v>
      </c>
      <c r="J143" s="28"/>
      <c r="K143" s="28"/>
      <c r="L143" s="28"/>
      <c r="M143" s="28"/>
      <c r="N143" s="28"/>
      <c r="O143" s="28"/>
    </row>
    <row r="144" spans="1:15" hidden="1" x14ac:dyDescent="0.2">
      <c r="A144" s="183">
        <v>40</v>
      </c>
      <c r="B144" s="11" t="s">
        <v>9</v>
      </c>
      <c r="C144" s="77">
        <f>IF('INGRESO DE DATOS'!$G$18="Guayas/Santa Elena",'Tablas Guayaquil'!C144,'Tablas Otros'!C144)</f>
        <v>27817</v>
      </c>
      <c r="D144" s="77">
        <f>IF('INGRESO DE DATOS'!$G$18="Guayas/Santa Elena",'Tablas Guayaquil'!D144,'Tablas Otros'!D144)</f>
        <v>17317</v>
      </c>
      <c r="E144" s="77">
        <f>IF('INGRESO DE DATOS'!$G$18="Guayas/Santa Elena",'Tablas Guayaquil'!E144,'Tablas Otros'!E144)</f>
        <v>12178</v>
      </c>
      <c r="F144" s="77">
        <f>IF('INGRESO DE DATOS'!$G$18="Guayas/Santa Elena",'Tablas Guayaquil'!F144,'Tablas Otros'!F144)</f>
        <v>8792</v>
      </c>
      <c r="G144" s="77">
        <f>IF('INGRESO DE DATOS'!$G$18="Guayas/Santa Elena",'Tablas Guayaquil'!G144,'Tablas Otros'!G144)</f>
        <v>6151</v>
      </c>
      <c r="H144" s="77">
        <f>IF('INGRESO DE DATOS'!$G$18="Guayas/Santa Elena",'Tablas Guayaquil'!H144,'Tablas Otros'!H144)</f>
        <v>4693</v>
      </c>
      <c r="J144" s="28"/>
      <c r="K144" s="28"/>
      <c r="L144" s="28"/>
      <c r="M144" s="28"/>
      <c r="N144" s="28"/>
      <c r="O144" s="28"/>
    </row>
    <row r="145" spans="1:15" hidden="1" x14ac:dyDescent="0.2">
      <c r="A145" s="183">
        <v>45</v>
      </c>
      <c r="B145" s="11" t="s">
        <v>10</v>
      </c>
      <c r="C145" s="77">
        <f>IF('INGRESO DE DATOS'!$G$18="Guayas/Santa Elena",'Tablas Guayaquil'!C145,'Tablas Otros'!C145)</f>
        <v>31043</v>
      </c>
      <c r="D145" s="77">
        <f>IF('INGRESO DE DATOS'!$G$18="Guayas/Santa Elena",'Tablas Guayaquil'!D145,'Tablas Otros'!D145)</f>
        <v>19345</v>
      </c>
      <c r="E145" s="77">
        <f>IF('INGRESO DE DATOS'!$G$18="Guayas/Santa Elena",'Tablas Guayaquil'!E145,'Tablas Otros'!E145)</f>
        <v>13609</v>
      </c>
      <c r="F145" s="77">
        <f>IF('INGRESO DE DATOS'!$G$18="Guayas/Santa Elena",'Tablas Guayaquil'!F145,'Tablas Otros'!F145)</f>
        <v>9831</v>
      </c>
      <c r="G145" s="77">
        <f>IF('INGRESO DE DATOS'!$G$18="Guayas/Santa Elena",'Tablas Guayaquil'!G145,'Tablas Otros'!G145)</f>
        <v>6866</v>
      </c>
      <c r="H145" s="77">
        <f>IF('INGRESO DE DATOS'!$G$18="Guayas/Santa Elena",'Tablas Guayaquil'!H145,'Tablas Otros'!H145)</f>
        <v>5251</v>
      </c>
      <c r="J145" s="28"/>
      <c r="K145" s="28"/>
      <c r="L145" s="28"/>
      <c r="M145" s="28"/>
      <c r="N145" s="28"/>
      <c r="O145" s="28"/>
    </row>
    <row r="146" spans="1:15" hidden="1" x14ac:dyDescent="0.2">
      <c r="A146" s="183">
        <v>50</v>
      </c>
      <c r="B146" s="11" t="s">
        <v>11</v>
      </c>
      <c r="C146" s="77">
        <f>IF('INGRESO DE DATOS'!$G$18="Guayas/Santa Elena",'Tablas Guayaquil'!C146,'Tablas Otros'!C146)</f>
        <v>40976</v>
      </c>
      <c r="D146" s="77">
        <f>IF('INGRESO DE DATOS'!$G$18="Guayas/Santa Elena",'Tablas Guayaquil'!D146,'Tablas Otros'!D146)</f>
        <v>25292</v>
      </c>
      <c r="E146" s="77">
        <f>IF('INGRESO DE DATOS'!$G$18="Guayas/Santa Elena",'Tablas Guayaquil'!E146,'Tablas Otros'!E146)</f>
        <v>17949</v>
      </c>
      <c r="F146" s="77">
        <f>IF('INGRESO DE DATOS'!$G$18="Guayas/Santa Elena",'Tablas Guayaquil'!F146,'Tablas Otros'!F146)</f>
        <v>12897</v>
      </c>
      <c r="G146" s="77">
        <f>IF('INGRESO DE DATOS'!$G$18="Guayas/Santa Elena",'Tablas Guayaquil'!G146,'Tablas Otros'!G146)</f>
        <v>9804</v>
      </c>
      <c r="H146" s="77">
        <f>IF('INGRESO DE DATOS'!$G$18="Guayas/Santa Elena",'Tablas Guayaquil'!H146,'Tablas Otros'!H146)</f>
        <v>7493</v>
      </c>
      <c r="J146" s="28"/>
      <c r="K146" s="28"/>
      <c r="L146" s="28"/>
      <c r="M146" s="28"/>
      <c r="N146" s="28"/>
      <c r="O146" s="28"/>
    </row>
    <row r="147" spans="1:15" hidden="1" x14ac:dyDescent="0.2">
      <c r="A147" s="183">
        <v>55</v>
      </c>
      <c r="B147" s="11" t="s">
        <v>12</v>
      </c>
      <c r="C147" s="77">
        <f>IF('INGRESO DE DATOS'!$G$18="Guayas/Santa Elena",'Tablas Guayaquil'!C147,'Tablas Otros'!C147)</f>
        <v>43580</v>
      </c>
      <c r="D147" s="77">
        <f>IF('INGRESO DE DATOS'!$G$18="Guayas/Santa Elena",'Tablas Guayaquil'!D147,'Tablas Otros'!D147)</f>
        <v>26910</v>
      </c>
      <c r="E147" s="77">
        <f>IF('INGRESO DE DATOS'!$G$18="Guayas/Santa Elena",'Tablas Guayaquil'!E147,'Tablas Otros'!E147)</f>
        <v>19096</v>
      </c>
      <c r="F147" s="77">
        <f>IF('INGRESO DE DATOS'!$G$18="Guayas/Santa Elena",'Tablas Guayaquil'!F147,'Tablas Otros'!F147)</f>
        <v>13725</v>
      </c>
      <c r="G147" s="77">
        <f>IF('INGRESO DE DATOS'!$G$18="Guayas/Santa Elena",'Tablas Guayaquil'!G147,'Tablas Otros'!G147)</f>
        <v>10427</v>
      </c>
      <c r="H147" s="77">
        <f>IF('INGRESO DE DATOS'!$G$18="Guayas/Santa Elena",'Tablas Guayaquil'!H147,'Tablas Otros'!H147)</f>
        <v>7976</v>
      </c>
      <c r="J147" s="28"/>
      <c r="K147" s="28"/>
      <c r="L147" s="28"/>
      <c r="M147" s="28"/>
      <c r="N147" s="28"/>
      <c r="O147" s="28"/>
    </row>
    <row r="148" spans="1:15" hidden="1" x14ac:dyDescent="0.2">
      <c r="A148" s="183">
        <v>60</v>
      </c>
      <c r="B148" s="11"/>
      <c r="C148" s="77">
        <f>IF('INGRESO DE DATOS'!$G$18="Guayas/Santa Elena",'Tablas Guayaquil'!C148,'Tablas Otros'!C148)</f>
        <v>46254</v>
      </c>
      <c r="D148" s="77">
        <f>IF('INGRESO DE DATOS'!$G$18="Guayas/Santa Elena",'Tablas Guayaquil'!D148,'Tablas Otros'!D148)</f>
        <v>29299</v>
      </c>
      <c r="E148" s="77">
        <f>IF('INGRESO DE DATOS'!$G$18="Guayas/Santa Elena",'Tablas Guayaquil'!E148,'Tablas Otros'!E148)</f>
        <v>20744</v>
      </c>
      <c r="F148" s="77">
        <f>IF('INGRESO DE DATOS'!$G$18="Guayas/Santa Elena",'Tablas Guayaquil'!F148,'Tablas Otros'!F148)</f>
        <v>15616</v>
      </c>
      <c r="G148" s="77">
        <f>IF('INGRESO DE DATOS'!$G$18="Guayas/Santa Elena",'Tablas Guayaquil'!G148,'Tablas Otros'!G148)</f>
        <v>12410</v>
      </c>
      <c r="H148" s="77">
        <f>IF('INGRESO DE DATOS'!$G$18="Guayas/Santa Elena",'Tablas Guayaquil'!H148,'Tablas Otros'!H148)</f>
        <v>9959</v>
      </c>
      <c r="J148" s="28"/>
      <c r="K148" s="28"/>
      <c r="L148" s="28"/>
      <c r="M148" s="28"/>
      <c r="N148" s="28"/>
      <c r="O148" s="28"/>
    </row>
    <row r="149" spans="1:15" hidden="1" x14ac:dyDescent="0.2">
      <c r="A149" s="183">
        <v>61</v>
      </c>
      <c r="B149" s="11"/>
      <c r="C149" s="77">
        <f>IF('INGRESO DE DATOS'!$G$18="Guayas/Santa Elena",'Tablas Guayaquil'!C149,'Tablas Otros'!C149)</f>
        <v>49678</v>
      </c>
      <c r="D149" s="77">
        <f>IF('INGRESO DE DATOS'!$G$18="Guayas/Santa Elena",'Tablas Guayaquil'!D149,'Tablas Otros'!D149)</f>
        <v>31482</v>
      </c>
      <c r="E149" s="77">
        <f>IF('INGRESO DE DATOS'!$G$18="Guayas/Santa Elena",'Tablas Guayaquil'!E149,'Tablas Otros'!E149)</f>
        <v>22274</v>
      </c>
      <c r="F149" s="77">
        <f>IF('INGRESO DE DATOS'!$G$18="Guayas/Santa Elena",'Tablas Guayaquil'!F149,'Tablas Otros'!F149)</f>
        <v>16774</v>
      </c>
      <c r="G149" s="77">
        <f>IF('INGRESO DE DATOS'!$G$18="Guayas/Santa Elena",'Tablas Guayaquil'!G149,'Tablas Otros'!G149)</f>
        <v>13328</v>
      </c>
      <c r="H149" s="77">
        <f>IF('INGRESO DE DATOS'!$G$18="Guayas/Santa Elena",'Tablas Guayaquil'!H149,'Tablas Otros'!H149)</f>
        <v>10703</v>
      </c>
      <c r="J149" s="28"/>
      <c r="K149" s="28"/>
      <c r="L149" s="28"/>
      <c r="M149" s="28"/>
      <c r="N149" s="28"/>
      <c r="O149" s="28"/>
    </row>
    <row r="150" spans="1:15" hidden="1" x14ac:dyDescent="0.2">
      <c r="A150" s="183">
        <v>62</v>
      </c>
      <c r="B150" s="11"/>
      <c r="C150" s="77">
        <f>IF('INGRESO DE DATOS'!$G$18="Guayas/Santa Elena",'Tablas Guayaquil'!C150,'Tablas Otros'!C150)</f>
        <v>54354</v>
      </c>
      <c r="D150" s="77">
        <f>IF('INGRESO DE DATOS'!$G$18="Guayas/Santa Elena",'Tablas Guayaquil'!D150,'Tablas Otros'!D150)</f>
        <v>34460</v>
      </c>
      <c r="E150" s="77">
        <f>IF('INGRESO DE DATOS'!$G$18="Guayas/Santa Elena",'Tablas Guayaquil'!E150,'Tablas Otros'!E150)</f>
        <v>24395</v>
      </c>
      <c r="F150" s="77">
        <f>IF('INGRESO DE DATOS'!$G$18="Guayas/Santa Elena",'Tablas Guayaquil'!F150,'Tablas Otros'!F150)</f>
        <v>18374</v>
      </c>
      <c r="G150" s="77">
        <f>IF('INGRESO DE DATOS'!$G$18="Guayas/Santa Elena",'Tablas Guayaquil'!G150,'Tablas Otros'!G150)</f>
        <v>14592</v>
      </c>
      <c r="H150" s="77">
        <f>IF('INGRESO DE DATOS'!$G$18="Guayas/Santa Elena",'Tablas Guayaquil'!H150,'Tablas Otros'!H150)</f>
        <v>11720</v>
      </c>
      <c r="J150" s="28"/>
      <c r="K150" s="28"/>
      <c r="L150" s="28"/>
      <c r="M150" s="28"/>
      <c r="N150" s="28"/>
      <c r="O150" s="28"/>
    </row>
    <row r="151" spans="1:15" hidden="1" x14ac:dyDescent="0.2">
      <c r="A151" s="183">
        <v>63</v>
      </c>
      <c r="B151" s="11"/>
      <c r="C151" s="77">
        <f>IF('INGRESO DE DATOS'!$G$18="Guayas/Santa Elena",'Tablas Guayaquil'!C151,'Tablas Otros'!C151)</f>
        <v>57767</v>
      </c>
      <c r="D151" s="77">
        <f>IF('INGRESO DE DATOS'!$G$18="Guayas/Santa Elena",'Tablas Guayaquil'!D151,'Tablas Otros'!D151)</f>
        <v>36643</v>
      </c>
      <c r="E151" s="77">
        <f>IF('INGRESO DE DATOS'!$G$18="Guayas/Santa Elena",'Tablas Guayaquil'!E151,'Tablas Otros'!E151)</f>
        <v>25933</v>
      </c>
      <c r="F151" s="77">
        <f>IF('INGRESO DE DATOS'!$G$18="Guayas/Santa Elena",'Tablas Guayaquil'!F151,'Tablas Otros'!F151)</f>
        <v>19527</v>
      </c>
      <c r="G151" s="77">
        <f>IF('INGRESO DE DATOS'!$G$18="Guayas/Santa Elena",'Tablas Guayaquil'!G151,'Tablas Otros'!G151)</f>
        <v>15516</v>
      </c>
      <c r="H151" s="77">
        <f>IF('INGRESO DE DATOS'!$G$18="Guayas/Santa Elena",'Tablas Guayaquil'!H151,'Tablas Otros'!H151)</f>
        <v>12455</v>
      </c>
      <c r="J151" s="28"/>
      <c r="K151" s="28"/>
      <c r="L151" s="28"/>
      <c r="M151" s="28"/>
      <c r="N151" s="28"/>
      <c r="O151" s="28"/>
    </row>
    <row r="152" spans="1:15" hidden="1" x14ac:dyDescent="0.2">
      <c r="A152" s="183">
        <v>64</v>
      </c>
      <c r="B152" s="11"/>
      <c r="C152" s="77">
        <f>IF('INGRESO DE DATOS'!$G$18="Guayas/Santa Elena",'Tablas Guayaquil'!C152,'Tablas Otros'!C152)</f>
        <v>62470</v>
      </c>
      <c r="D152" s="77">
        <f>IF('INGRESO DE DATOS'!$G$18="Guayas/Santa Elena",'Tablas Guayaquil'!D152,'Tablas Otros'!D152)</f>
        <v>39630</v>
      </c>
      <c r="E152" s="77">
        <f>IF('INGRESO DE DATOS'!$G$18="Guayas/Santa Elena",'Tablas Guayaquil'!E152,'Tablas Otros'!E152)</f>
        <v>28055</v>
      </c>
      <c r="F152" s="77">
        <f>IF('INGRESO DE DATOS'!$G$18="Guayas/Santa Elena",'Tablas Guayaquil'!F152,'Tablas Otros'!F152)</f>
        <v>21126</v>
      </c>
      <c r="G152" s="77">
        <f>IF('INGRESO DE DATOS'!$G$18="Guayas/Santa Elena",'Tablas Guayaquil'!G152,'Tablas Otros'!G152)</f>
        <v>16780</v>
      </c>
      <c r="H152" s="77">
        <f>IF('INGRESO DE DATOS'!$G$18="Guayas/Santa Elena",'Tablas Guayaquil'!H152,'Tablas Otros'!H152)</f>
        <v>13484</v>
      </c>
      <c r="J152" s="28"/>
      <c r="K152" s="28"/>
      <c r="L152" s="28"/>
      <c r="M152" s="28"/>
      <c r="N152" s="28"/>
      <c r="O152" s="28"/>
    </row>
    <row r="153" spans="1:15" hidden="1" x14ac:dyDescent="0.2">
      <c r="A153" s="183">
        <v>65</v>
      </c>
      <c r="B153" s="11"/>
      <c r="C153" s="77">
        <f>IF('INGRESO DE DATOS'!$G$18="Guayas/Santa Elena",'Tablas Guayaquil'!C153,'Tablas Otros'!C153)</f>
        <v>65450</v>
      </c>
      <c r="D153" s="77">
        <f>IF('INGRESO DE DATOS'!$G$18="Guayas/Santa Elena",'Tablas Guayaquil'!D153,'Tablas Otros'!D153)</f>
        <v>51804</v>
      </c>
      <c r="E153" s="77">
        <f>IF('INGRESO DE DATOS'!$G$18="Guayas/Santa Elena",'Tablas Guayaquil'!E153,'Tablas Otros'!E153)</f>
        <v>36592</v>
      </c>
      <c r="F153" s="77">
        <f>IF('INGRESO DE DATOS'!$G$18="Guayas/Santa Elena",'Tablas Guayaquil'!F153,'Tablas Otros'!F153)</f>
        <v>26709</v>
      </c>
      <c r="G153" s="77">
        <f>IF('INGRESO DE DATOS'!$G$18="Guayas/Santa Elena",'Tablas Guayaquil'!G153,'Tablas Otros'!G153)</f>
        <v>22373</v>
      </c>
      <c r="H153" s="77">
        <f>IF('INGRESO DE DATOS'!$G$18="Guayas/Santa Elena",'Tablas Guayaquil'!H153,'Tablas Otros'!H153)</f>
        <v>19006</v>
      </c>
      <c r="J153" s="28"/>
      <c r="K153" s="28"/>
      <c r="L153" s="28"/>
      <c r="M153" s="28"/>
      <c r="N153" s="28"/>
      <c r="O153" s="28"/>
    </row>
    <row r="154" spans="1:15" hidden="1" x14ac:dyDescent="0.2">
      <c r="A154" s="183">
        <v>66</v>
      </c>
      <c r="B154" s="11"/>
      <c r="C154" s="77">
        <f>IF('INGRESO DE DATOS'!$G$18="Guayas/Santa Elena",'Tablas Guayaquil'!C154,'Tablas Otros'!C154)</f>
        <v>68431</v>
      </c>
      <c r="D154" s="77">
        <f>IF('INGRESO DE DATOS'!$G$18="Guayas/Santa Elena",'Tablas Guayaquil'!D154,'Tablas Otros'!D154)</f>
        <v>60182</v>
      </c>
      <c r="E154" s="77">
        <f>IF('INGRESO DE DATOS'!$G$18="Guayas/Santa Elena",'Tablas Guayaquil'!E154,'Tablas Otros'!E154)</f>
        <v>42517</v>
      </c>
      <c r="F154" s="77">
        <f>IF('INGRESO DE DATOS'!$G$18="Guayas/Santa Elena",'Tablas Guayaquil'!F154,'Tablas Otros'!F154)</f>
        <v>31028</v>
      </c>
      <c r="G154" s="77">
        <f>IF('INGRESO DE DATOS'!$G$18="Guayas/Santa Elena",'Tablas Guayaquil'!G154,'Tablas Otros'!G154)</f>
        <v>26004</v>
      </c>
      <c r="H154" s="77">
        <f>IF('INGRESO DE DATOS'!$G$18="Guayas/Santa Elena",'Tablas Guayaquil'!H154,'Tablas Otros'!H154)</f>
        <v>22087</v>
      </c>
      <c r="J154" s="28"/>
      <c r="K154" s="28"/>
      <c r="L154" s="28"/>
      <c r="M154" s="28"/>
      <c r="N154" s="28"/>
      <c r="O154" s="28"/>
    </row>
    <row r="155" spans="1:15" hidden="1" x14ac:dyDescent="0.2">
      <c r="A155" s="183">
        <v>67</v>
      </c>
      <c r="B155" s="11"/>
      <c r="C155" s="77">
        <f>IF('INGRESO DE DATOS'!$G$18="Guayas/Santa Elena",'Tablas Guayaquil'!C155,'Tablas Otros'!C155)</f>
        <v>74709</v>
      </c>
      <c r="D155" s="77">
        <f>IF('INGRESO DE DATOS'!$G$18="Guayas/Santa Elena",'Tablas Guayaquil'!D155,'Tablas Otros'!D155)</f>
        <v>65733</v>
      </c>
      <c r="E155" s="77">
        <f>IF('INGRESO DE DATOS'!$G$18="Guayas/Santa Elena",'Tablas Guayaquil'!E155,'Tablas Otros'!E155)</f>
        <v>46439</v>
      </c>
      <c r="F155" s="77">
        <f>IF('INGRESO DE DATOS'!$G$18="Guayas/Santa Elena",'Tablas Guayaquil'!F155,'Tablas Otros'!F155)</f>
        <v>33890</v>
      </c>
      <c r="G155" s="77">
        <f>IF('INGRESO DE DATOS'!$G$18="Guayas/Santa Elena",'Tablas Guayaquil'!G155,'Tablas Otros'!G155)</f>
        <v>28400</v>
      </c>
      <c r="H155" s="77">
        <f>IF('INGRESO DE DATOS'!$G$18="Guayas/Santa Elena",'Tablas Guayaquil'!H155,'Tablas Otros'!H155)</f>
        <v>24114</v>
      </c>
      <c r="J155" s="28"/>
      <c r="K155" s="28"/>
      <c r="L155" s="28"/>
      <c r="M155" s="28"/>
      <c r="N155" s="28"/>
      <c r="O155" s="28"/>
    </row>
    <row r="156" spans="1:15" hidden="1" x14ac:dyDescent="0.2">
      <c r="A156" s="183">
        <v>68</v>
      </c>
      <c r="B156" s="11"/>
      <c r="C156" s="77">
        <f>IF('INGRESO DE DATOS'!$G$18="Guayas/Santa Elena",'Tablas Guayaquil'!C156,'Tablas Otros'!C156)</f>
        <v>82698</v>
      </c>
      <c r="D156" s="77">
        <f>IF('INGRESO DE DATOS'!$G$18="Guayas/Santa Elena",'Tablas Guayaquil'!D156,'Tablas Otros'!D156)</f>
        <v>72789</v>
      </c>
      <c r="E156" s="77">
        <f>IF('INGRESO DE DATOS'!$G$18="Guayas/Santa Elena",'Tablas Guayaquil'!E156,'Tablas Otros'!E156)</f>
        <v>51415</v>
      </c>
      <c r="F156" s="77">
        <f>IF('INGRESO DE DATOS'!$G$18="Guayas/Santa Elena",'Tablas Guayaquil'!F156,'Tablas Otros'!F156)</f>
        <v>37536</v>
      </c>
      <c r="G156" s="77">
        <f>IF('INGRESO DE DATOS'!$G$18="Guayas/Santa Elena",'Tablas Guayaquil'!G156,'Tablas Otros'!G156)</f>
        <v>31456</v>
      </c>
      <c r="H156" s="77">
        <f>IF('INGRESO DE DATOS'!$G$18="Guayas/Santa Elena",'Tablas Guayaquil'!H156,'Tablas Otros'!H156)</f>
        <v>26704</v>
      </c>
      <c r="J156" s="28"/>
      <c r="K156" s="28"/>
      <c r="L156" s="28"/>
      <c r="M156" s="28"/>
      <c r="N156" s="28"/>
      <c r="O156" s="28"/>
    </row>
    <row r="157" spans="1:15" hidden="1" x14ac:dyDescent="0.2">
      <c r="A157" s="183">
        <v>69</v>
      </c>
      <c r="B157" s="11"/>
      <c r="C157" s="77">
        <f>IF('INGRESO DE DATOS'!$G$18="Guayas/Santa Elena",'Tablas Guayaquil'!C157,'Tablas Otros'!C157)</f>
        <v>90956</v>
      </c>
      <c r="D157" s="77">
        <f>IF('INGRESO DE DATOS'!$G$18="Guayas/Santa Elena",'Tablas Guayaquil'!D157,'Tablas Otros'!D157)</f>
        <v>80081</v>
      </c>
      <c r="E157" s="77">
        <f>IF('INGRESO DE DATOS'!$G$18="Guayas/Santa Elena",'Tablas Guayaquil'!E157,'Tablas Otros'!E157)</f>
        <v>56564</v>
      </c>
      <c r="F157" s="77">
        <f>IF('INGRESO DE DATOS'!$G$18="Guayas/Santa Elena",'Tablas Guayaquil'!F157,'Tablas Otros'!F157)</f>
        <v>41291</v>
      </c>
      <c r="G157" s="77">
        <f>IF('INGRESO DE DATOS'!$G$18="Guayas/Santa Elena",'Tablas Guayaquil'!G157,'Tablas Otros'!G157)</f>
        <v>34602</v>
      </c>
      <c r="H157" s="77">
        <f>IF('INGRESO DE DATOS'!$G$18="Guayas/Santa Elena",'Tablas Guayaquil'!H157,'Tablas Otros'!H157)</f>
        <v>29383</v>
      </c>
      <c r="J157" s="28"/>
      <c r="K157" s="28"/>
      <c r="L157" s="28"/>
      <c r="M157" s="28"/>
      <c r="N157" s="28"/>
      <c r="O157" s="28"/>
    </row>
    <row r="158" spans="1:15" hidden="1" x14ac:dyDescent="0.2">
      <c r="A158" s="183">
        <v>70</v>
      </c>
      <c r="B158" s="11"/>
      <c r="C158" s="77">
        <f>IF('INGRESO DE DATOS'!$G$18="Guayas/Santa Elena",'Tablas Guayaquil'!C158,'Tablas Otros'!C158)</f>
        <v>107629</v>
      </c>
      <c r="D158" s="77">
        <f>IF('INGRESO DE DATOS'!$G$18="Guayas/Santa Elena",'Tablas Guayaquil'!D158,'Tablas Otros'!D158)</f>
        <v>98551</v>
      </c>
      <c r="E158" s="77">
        <f>IF('INGRESO DE DATOS'!$G$18="Guayas/Santa Elena",'Tablas Guayaquil'!E158,'Tablas Otros'!E158)</f>
        <v>68870</v>
      </c>
      <c r="F158" s="77">
        <f>IF('INGRESO DE DATOS'!$G$18="Guayas/Santa Elena",'Tablas Guayaquil'!F158,'Tablas Otros'!F158)</f>
        <v>48599</v>
      </c>
      <c r="G158" s="77">
        <f>IF('INGRESO DE DATOS'!$G$18="Guayas/Santa Elena",'Tablas Guayaquil'!G158,'Tablas Otros'!G158)</f>
        <v>40319</v>
      </c>
      <c r="H158" s="77">
        <f>IF('INGRESO DE DATOS'!$G$18="Guayas/Santa Elena",'Tablas Guayaquil'!H158,'Tablas Otros'!H158)</f>
        <v>34561</v>
      </c>
      <c r="J158" s="28"/>
      <c r="K158" s="28"/>
      <c r="L158" s="28"/>
      <c r="M158" s="28"/>
      <c r="N158" s="28"/>
      <c r="O158" s="28"/>
    </row>
    <row r="159" spans="1:15" hidden="1" x14ac:dyDescent="0.2">
      <c r="A159" s="183">
        <v>71</v>
      </c>
      <c r="B159" s="11"/>
      <c r="C159" s="77">
        <f>IF('INGRESO DE DATOS'!$G$18="Guayas/Santa Elena",'Tablas Guayaquil'!C159,'Tablas Otros'!C159)</f>
        <v>111847</v>
      </c>
      <c r="D159" s="77">
        <f>IF('INGRESO DE DATOS'!$G$18="Guayas/Santa Elena",'Tablas Guayaquil'!D159,'Tablas Otros'!D159)</f>
        <v>102416</v>
      </c>
      <c r="E159" s="77">
        <f>IF('INGRESO DE DATOS'!$G$18="Guayas/Santa Elena",'Tablas Guayaquil'!E159,'Tablas Otros'!E159)</f>
        <v>71568</v>
      </c>
      <c r="F159" s="77">
        <f>IF('INGRESO DE DATOS'!$G$18="Guayas/Santa Elena",'Tablas Guayaquil'!F159,'Tablas Otros'!F159)</f>
        <v>50509</v>
      </c>
      <c r="G159" s="77">
        <f>IF('INGRESO DE DATOS'!$G$18="Guayas/Santa Elena",'Tablas Guayaquil'!G159,'Tablas Otros'!G159)</f>
        <v>41898</v>
      </c>
      <c r="H159" s="77">
        <f>IF('INGRESO DE DATOS'!$G$18="Guayas/Santa Elena",'Tablas Guayaquil'!H159,'Tablas Otros'!H159)</f>
        <v>35917</v>
      </c>
      <c r="J159" s="28"/>
      <c r="K159" s="28"/>
      <c r="L159" s="28"/>
      <c r="M159" s="28"/>
      <c r="N159" s="28"/>
      <c r="O159" s="28"/>
    </row>
    <row r="160" spans="1:15" hidden="1" x14ac:dyDescent="0.2">
      <c r="A160" s="183">
        <v>72</v>
      </c>
      <c r="B160" s="11"/>
      <c r="C160" s="77">
        <f>IF('INGRESO DE DATOS'!$G$18="Guayas/Santa Elena",'Tablas Guayaquil'!C160,'Tablas Otros'!C160)</f>
        <v>114998</v>
      </c>
      <c r="D160" s="77">
        <f>IF('INGRESO DE DATOS'!$G$18="Guayas/Santa Elena",'Tablas Guayaquil'!D160,'Tablas Otros'!D160)</f>
        <v>105308</v>
      </c>
      <c r="E160" s="77">
        <f>IF('INGRESO DE DATOS'!$G$18="Guayas/Santa Elena",'Tablas Guayaquil'!E160,'Tablas Otros'!E160)</f>
        <v>73602</v>
      </c>
      <c r="F160" s="77">
        <f>IF('INGRESO DE DATOS'!$G$18="Guayas/Santa Elena",'Tablas Guayaquil'!F160,'Tablas Otros'!F160)</f>
        <v>51937</v>
      </c>
      <c r="G160" s="77">
        <f>IF('INGRESO DE DATOS'!$G$18="Guayas/Santa Elena",'Tablas Guayaquil'!G160,'Tablas Otros'!G160)</f>
        <v>43088</v>
      </c>
      <c r="H160" s="77">
        <f>IF('INGRESO DE DATOS'!$G$18="Guayas/Santa Elena",'Tablas Guayaquil'!H160,'Tablas Otros'!H160)</f>
        <v>36932</v>
      </c>
      <c r="J160" s="28"/>
      <c r="K160" s="28"/>
      <c r="L160" s="28"/>
      <c r="M160" s="28"/>
      <c r="N160" s="28"/>
      <c r="O160" s="28"/>
    </row>
    <row r="161" spans="1:15" hidden="1" x14ac:dyDescent="0.2">
      <c r="A161" s="183">
        <v>73</v>
      </c>
      <c r="B161" s="11"/>
      <c r="C161" s="77">
        <f>IF('INGRESO DE DATOS'!$G$18="Guayas/Santa Elena",'Tablas Guayaquil'!C161,'Tablas Otros'!C161)</f>
        <v>119219</v>
      </c>
      <c r="D161" s="77">
        <f>IF('INGRESO DE DATOS'!$G$18="Guayas/Santa Elena",'Tablas Guayaquil'!D161,'Tablas Otros'!D161)</f>
        <v>109192</v>
      </c>
      <c r="E161" s="77">
        <f>IF('INGRESO DE DATOS'!$G$18="Guayas/Santa Elena",'Tablas Guayaquil'!E161,'Tablas Otros'!E161)</f>
        <v>76305</v>
      </c>
      <c r="F161" s="77">
        <f>IF('INGRESO DE DATOS'!$G$18="Guayas/Santa Elena",'Tablas Guayaquil'!F161,'Tablas Otros'!F161)</f>
        <v>53849</v>
      </c>
      <c r="G161" s="77">
        <f>IF('INGRESO DE DATOS'!$G$18="Guayas/Santa Elena",'Tablas Guayaquil'!G161,'Tablas Otros'!G161)</f>
        <v>44668</v>
      </c>
      <c r="H161" s="77">
        <f>IF('INGRESO DE DATOS'!$G$18="Guayas/Santa Elena",'Tablas Guayaquil'!H161,'Tablas Otros'!H161)</f>
        <v>38292</v>
      </c>
      <c r="J161" s="28"/>
      <c r="K161" s="28"/>
      <c r="L161" s="28"/>
      <c r="M161" s="28"/>
      <c r="N161" s="28"/>
      <c r="O161" s="28"/>
    </row>
    <row r="162" spans="1:15" hidden="1" x14ac:dyDescent="0.2">
      <c r="A162" s="183">
        <v>74</v>
      </c>
      <c r="B162" s="11"/>
      <c r="C162" s="77">
        <f>IF('INGRESO DE DATOS'!$G$18="Guayas/Santa Elena",'Tablas Guayaquil'!C162,'Tablas Otros'!C162)</f>
        <v>121326</v>
      </c>
      <c r="D162" s="77">
        <f>IF('INGRESO DE DATOS'!$G$18="Guayas/Santa Elena",'Tablas Guayaquil'!D162,'Tablas Otros'!D162)</f>
        <v>111120</v>
      </c>
      <c r="E162" s="77">
        <f>IF('INGRESO DE DATOS'!$G$18="Guayas/Santa Elena",'Tablas Guayaquil'!E162,'Tablas Otros'!E162)</f>
        <v>77658</v>
      </c>
      <c r="F162" s="77">
        <f>IF('INGRESO DE DATOS'!$G$18="Guayas/Santa Elena",'Tablas Guayaquil'!F162,'Tablas Otros'!F162)</f>
        <v>54795</v>
      </c>
      <c r="G162" s="77">
        <f>IF('INGRESO DE DATOS'!$G$18="Guayas/Santa Elena",'Tablas Guayaquil'!G162,'Tablas Otros'!G162)</f>
        <v>45458</v>
      </c>
      <c r="H162" s="77">
        <f>IF('INGRESO DE DATOS'!$G$18="Guayas/Santa Elena",'Tablas Guayaquil'!H162,'Tablas Otros'!H162)</f>
        <v>38967</v>
      </c>
      <c r="J162" s="28"/>
      <c r="K162" s="28"/>
      <c r="L162" s="28"/>
      <c r="M162" s="28"/>
      <c r="N162" s="28"/>
      <c r="O162" s="28"/>
    </row>
    <row r="163" spans="1:15" hidden="1" x14ac:dyDescent="0.2">
      <c r="A163" s="183">
        <v>75</v>
      </c>
      <c r="B163" s="11" t="s">
        <v>13</v>
      </c>
      <c r="C163" s="77">
        <f>IF('INGRESO DE DATOS'!$G$18="Guayas/Santa Elena",'Tablas Guayaquil'!C163,'Tablas Otros'!C163)</f>
        <v>126595</v>
      </c>
      <c r="D163" s="77">
        <f>IF('INGRESO DE DATOS'!$G$18="Guayas/Santa Elena",'Tablas Guayaquil'!D163,'Tablas Otros'!D163)</f>
        <v>115957</v>
      </c>
      <c r="E163" s="77">
        <f>IF('INGRESO DE DATOS'!$G$18="Guayas/Santa Elena",'Tablas Guayaquil'!E163,'Tablas Otros'!E163)</f>
        <v>81029</v>
      </c>
      <c r="F163" s="77">
        <f>IF('INGRESO DE DATOS'!$G$18="Guayas/Santa Elena",'Tablas Guayaquil'!F163,'Tablas Otros'!F163)</f>
        <v>57186</v>
      </c>
      <c r="G163" s="77">
        <f>IF('INGRESO DE DATOS'!$G$18="Guayas/Santa Elena",'Tablas Guayaquil'!G163,'Tablas Otros'!G163)</f>
        <v>47438</v>
      </c>
      <c r="H163" s="77">
        <f>IF('INGRESO DE DATOS'!$G$18="Guayas/Santa Elena",'Tablas Guayaquil'!H163,'Tablas Otros'!H163)</f>
        <v>40661</v>
      </c>
      <c r="J163" s="28"/>
      <c r="K163" s="28"/>
      <c r="L163" s="28"/>
      <c r="M163" s="28"/>
      <c r="N163" s="28"/>
      <c r="O163" s="28"/>
    </row>
    <row r="164" spans="1:15" hidden="1" x14ac:dyDescent="0.2">
      <c r="A164" s="183">
        <v>1</v>
      </c>
      <c r="B164" s="11" t="s">
        <v>14</v>
      </c>
      <c r="C164" s="77">
        <f>IF('INGRESO DE DATOS'!$G$18="Guayas/Santa Elena",'Tablas Guayaquil'!C164,'Tablas Otros'!C164)</f>
        <v>6800</v>
      </c>
      <c r="D164" s="77">
        <f>IF('INGRESO DE DATOS'!$G$18="Guayas/Santa Elena",'Tablas Guayaquil'!D164,'Tablas Otros'!D164)</f>
        <v>4231</v>
      </c>
      <c r="E164" s="77">
        <f>IF('INGRESO DE DATOS'!$G$18="Guayas/Santa Elena",'Tablas Guayaquil'!E164,'Tablas Otros'!E164)</f>
        <v>3094</v>
      </c>
      <c r="F164" s="77">
        <f>IF('INGRESO DE DATOS'!$G$18="Guayas/Santa Elena",'Tablas Guayaquil'!F164,'Tablas Otros'!F164)</f>
        <v>2310</v>
      </c>
      <c r="G164" s="77">
        <f>IF('INGRESO DE DATOS'!$G$18="Guayas/Santa Elena",'Tablas Guayaquil'!G164,'Tablas Otros'!G164)</f>
        <v>1795</v>
      </c>
      <c r="H164" s="77">
        <f>IF('INGRESO DE DATOS'!$G$18="Guayas/Santa Elena",'Tablas Guayaquil'!H164,'Tablas Otros'!H164)</f>
        <v>1326</v>
      </c>
      <c r="J164" s="28"/>
      <c r="K164" s="28"/>
      <c r="L164" s="28"/>
      <c r="M164" s="28"/>
      <c r="N164" s="28"/>
      <c r="O164" s="28"/>
    </row>
    <row r="165" spans="1:15" hidden="1" x14ac:dyDescent="0.2">
      <c r="A165" s="183">
        <v>2</v>
      </c>
      <c r="B165" s="11" t="s">
        <v>1</v>
      </c>
      <c r="C165" s="77">
        <f>IF('INGRESO DE DATOS'!$G$18="Guayas/Santa Elena",'Tablas Guayaquil'!C165,'Tablas Otros'!C165)</f>
        <v>10656</v>
      </c>
      <c r="D165" s="77">
        <f>IF('INGRESO DE DATOS'!$G$18="Guayas/Santa Elena",'Tablas Guayaquil'!D165,'Tablas Otros'!D165)</f>
        <v>6726</v>
      </c>
      <c r="E165" s="77">
        <f>IF('INGRESO DE DATOS'!$G$18="Guayas/Santa Elena",'Tablas Guayaquil'!E165,'Tablas Otros'!E165)</f>
        <v>4919</v>
      </c>
      <c r="F165" s="77">
        <f>IF('INGRESO DE DATOS'!$G$18="Guayas/Santa Elena",'Tablas Guayaquil'!F165,'Tablas Otros'!F165)</f>
        <v>3673</v>
      </c>
      <c r="G165" s="77">
        <f>IF('INGRESO DE DATOS'!$G$18="Guayas/Santa Elena",'Tablas Guayaquil'!G165,'Tablas Otros'!G165)</f>
        <v>2854</v>
      </c>
      <c r="H165" s="77">
        <f>IF('INGRESO DE DATOS'!$G$18="Guayas/Santa Elena",'Tablas Guayaquil'!H165,'Tablas Otros'!H165)</f>
        <v>2114</v>
      </c>
      <c r="J165" s="28"/>
      <c r="K165" s="28"/>
      <c r="L165" s="28"/>
      <c r="M165" s="28"/>
      <c r="N165" s="28"/>
      <c r="O165" s="28"/>
    </row>
    <row r="166" spans="1:15" hidden="1" x14ac:dyDescent="0.2">
      <c r="A166" s="183">
        <v>3</v>
      </c>
      <c r="B166" s="11" t="s">
        <v>15</v>
      </c>
      <c r="C166" s="77">
        <f>IF('INGRESO DE DATOS'!$G$18="Guayas/Santa Elena",'Tablas Guayaquil'!C166,'Tablas Otros'!C166)</f>
        <v>15491</v>
      </c>
      <c r="D166" s="77">
        <f>IF('INGRESO DE DATOS'!$G$18="Guayas/Santa Elena",'Tablas Guayaquil'!D166,'Tablas Otros'!D166)</f>
        <v>9854</v>
      </c>
      <c r="E166" s="77">
        <f>IF('INGRESO DE DATOS'!$G$18="Guayas/Santa Elena",'Tablas Guayaquil'!E166,'Tablas Otros'!E166)</f>
        <v>7212</v>
      </c>
      <c r="F166" s="77">
        <f>IF('INGRESO DE DATOS'!$G$18="Guayas/Santa Elena",'Tablas Guayaquil'!F166,'Tablas Otros'!F166)</f>
        <v>5379</v>
      </c>
      <c r="G166" s="77">
        <f>IF('INGRESO DE DATOS'!$G$18="Guayas/Santa Elena",'Tablas Guayaquil'!G166,'Tablas Otros'!G166)</f>
        <v>4180</v>
      </c>
      <c r="H166" s="77">
        <f>IF('INGRESO DE DATOS'!$G$18="Guayas/Santa Elena",'Tablas Guayaquil'!H166,'Tablas Otros'!H166)</f>
        <v>3097</v>
      </c>
      <c r="J166" s="28"/>
      <c r="K166" s="28"/>
      <c r="L166" s="28"/>
      <c r="M166" s="28"/>
      <c r="N166" s="28"/>
      <c r="O166" s="28"/>
    </row>
    <row r="167" spans="1:15" hidden="1" x14ac:dyDescent="0.2">
      <c r="A167" s="183">
        <v>1</v>
      </c>
      <c r="B167" s="11" t="s">
        <v>3</v>
      </c>
      <c r="C167" s="77">
        <f>IF('INGRESO DE DATOS'!$G$18="Guayas/Santa Elena",'Tablas Guayaquil'!C167,'Tablas Otros'!C167)</f>
        <v>0</v>
      </c>
      <c r="D167" s="77">
        <f>IF('INGRESO DE DATOS'!$G$18="Guayas/Santa Elena",'Tablas Guayaquil'!D167,'Tablas Otros'!D167)</f>
        <v>0</v>
      </c>
      <c r="E167" s="77">
        <f>IF('INGRESO DE DATOS'!$G$18="Guayas/Santa Elena",'Tablas Guayaquil'!E167,'Tablas Otros'!E167)</f>
        <v>0</v>
      </c>
      <c r="F167" s="77">
        <f>IF('INGRESO DE DATOS'!$G$18="Guayas/Santa Elena",'Tablas Guayaquil'!F167,'Tablas Otros'!F167)</f>
        <v>225</v>
      </c>
      <c r="G167" s="77">
        <f>IF('INGRESO DE DATOS'!$G$18="Guayas/Santa Elena",'Tablas Guayaquil'!G167,'Tablas Otros'!G167)</f>
        <v>225</v>
      </c>
      <c r="H167" s="77">
        <f>IF('INGRESO DE DATOS'!$G$18="Guayas/Santa Elena",'Tablas Guayaquil'!H167,'Tablas Otros'!H167)</f>
        <v>225</v>
      </c>
      <c r="J167" s="28"/>
      <c r="K167" s="28"/>
      <c r="L167" s="28"/>
      <c r="M167" s="28"/>
      <c r="N167" s="28"/>
      <c r="O167" s="28"/>
    </row>
    <row r="168" spans="1:15" hidden="1" x14ac:dyDescent="0.2">
      <c r="A168" s="183">
        <v>1</v>
      </c>
      <c r="B168" s="11" t="s">
        <v>2</v>
      </c>
      <c r="C168" s="77">
        <f>IF('INGRESO DE DATOS'!$G$18="Guayas/Santa Elena",'Tablas Guayaquil'!C168,'Tablas Otros'!C168)</f>
        <v>0</v>
      </c>
      <c r="D168" s="77">
        <f>IF('INGRESO DE DATOS'!$G$18="Guayas/Santa Elena",'Tablas Guayaquil'!D168,'Tablas Otros'!D168)</f>
        <v>0</v>
      </c>
      <c r="E168" s="77">
        <f>IF('INGRESO DE DATOS'!$G$18="Guayas/Santa Elena",'Tablas Guayaquil'!E168,'Tablas Otros'!E168)</f>
        <v>0</v>
      </c>
      <c r="F168" s="77">
        <f>IF('INGRESO DE DATOS'!$G$18="Guayas/Santa Elena",'Tablas Guayaquil'!F168,'Tablas Otros'!F168)</f>
        <v>0</v>
      </c>
      <c r="G168" s="77">
        <f>IF('INGRESO DE DATOS'!$G$18="Guayas/Santa Elena",'Tablas Guayaquil'!G168,'Tablas Otros'!G168)</f>
        <v>0</v>
      </c>
      <c r="H168" s="77">
        <f>IF('INGRESO DE DATOS'!$G$18="Guayas/Santa Elena",'Tablas Guayaquil'!H168,'Tablas Otros'!H168)</f>
        <v>0</v>
      </c>
      <c r="J168" s="28"/>
      <c r="K168" s="28"/>
      <c r="L168" s="28"/>
      <c r="M168" s="28"/>
      <c r="N168" s="28"/>
      <c r="O168" s="28"/>
    </row>
    <row r="169" spans="1:15" hidden="1" x14ac:dyDescent="0.2">
      <c r="A169" s="183"/>
      <c r="C169" s="77">
        <f>IF('INGRESO DE DATOS'!$G$18="Guayas/Santa Elena",'Tablas Guayaquil'!C169,'Tablas Otros'!C169)</f>
        <v>0</v>
      </c>
      <c r="D169" s="77">
        <f>IF('INGRESO DE DATOS'!$G$18="Guayas/Santa Elena",'Tablas Guayaquil'!D169,'Tablas Otros'!D169)</f>
        <v>0</v>
      </c>
      <c r="E169" s="77">
        <f>IF('INGRESO DE DATOS'!$G$18="Guayas/Santa Elena",'Tablas Guayaquil'!E169,'Tablas Otros'!E169)</f>
        <v>0</v>
      </c>
      <c r="F169" s="77">
        <f>IF('INGRESO DE DATOS'!$G$18="Guayas/Santa Elena",'Tablas Guayaquil'!F169,'Tablas Otros'!F169)</f>
        <v>0</v>
      </c>
      <c r="G169" s="77">
        <f>IF('INGRESO DE DATOS'!$G$18="Guayas/Santa Elena",'Tablas Guayaquil'!G169,'Tablas Otros'!G169)</f>
        <v>0</v>
      </c>
      <c r="H169" s="77">
        <f>IF('INGRESO DE DATOS'!$G$18="Guayas/Santa Elena",'Tablas Guayaquil'!H169,'Tablas Otros'!H169)</f>
        <v>0</v>
      </c>
    </row>
    <row r="170" spans="1:15" ht="18" hidden="1" x14ac:dyDescent="0.25">
      <c r="A170" s="191" t="s">
        <v>37</v>
      </c>
      <c r="B170" s="178"/>
      <c r="C170" s="77">
        <f>IF('INGRESO DE DATOS'!$G$18="Guayas/Santa Elena",'Tablas Guayaquil'!C170,'Tablas Otros'!C170)</f>
        <v>0</v>
      </c>
      <c r="D170" s="77">
        <f>IF('INGRESO DE DATOS'!$G$18="Guayas/Santa Elena",'Tablas Guayaquil'!D170,'Tablas Otros'!D170)</f>
        <v>0</v>
      </c>
      <c r="E170" s="77">
        <f>IF('INGRESO DE DATOS'!$G$18="Guayas/Santa Elena",'Tablas Guayaquil'!E170,'Tablas Otros'!E170)</f>
        <v>0</v>
      </c>
      <c r="F170" s="77">
        <f>IF('INGRESO DE DATOS'!$G$18="Guayas/Santa Elena",'Tablas Guayaquil'!F170,'Tablas Otros'!F170)</f>
        <v>0</v>
      </c>
      <c r="G170" s="77">
        <f>IF('INGRESO DE DATOS'!$G$18="Guayas/Santa Elena",'Tablas Guayaquil'!G170,'Tablas Otros'!G170)</f>
        <v>0</v>
      </c>
      <c r="H170" s="77">
        <f>IF('INGRESO DE DATOS'!$G$18="Guayas/Santa Elena",'Tablas Guayaquil'!H170,'Tablas Otros'!H170)</f>
        <v>0</v>
      </c>
    </row>
    <row r="171" spans="1:15" hidden="1" x14ac:dyDescent="0.2">
      <c r="A171" s="255" t="s">
        <v>0</v>
      </c>
      <c r="B171" s="244"/>
      <c r="C171" s="77">
        <f>IF('INGRESO DE DATOS'!$G$18="Guayas/Santa Elena",'Tablas Guayaquil'!C171,'Tablas Otros'!C171)</f>
        <v>0</v>
      </c>
      <c r="D171" s="77">
        <f>IF('INGRESO DE DATOS'!$G$18="Guayas/Santa Elena",'Tablas Guayaquil'!D171,'Tablas Otros'!D171)</f>
        <v>0</v>
      </c>
      <c r="E171" s="77">
        <f>IF('INGRESO DE DATOS'!$G$18="Guayas/Santa Elena",'Tablas Guayaquil'!E171,'Tablas Otros'!E171)</f>
        <v>0</v>
      </c>
      <c r="F171" s="77">
        <f>IF('INGRESO DE DATOS'!$G$18="Guayas/Santa Elena",'Tablas Guayaquil'!F171,'Tablas Otros'!F171)</f>
        <v>0</v>
      </c>
      <c r="G171" s="77">
        <f>IF('INGRESO DE DATOS'!$G$18="Guayas/Santa Elena",'Tablas Guayaquil'!G171,'Tablas Otros'!G171)</f>
        <v>0</v>
      </c>
      <c r="H171" s="77">
        <f>IF('INGRESO DE DATOS'!$G$18="Guayas/Santa Elena",'Tablas Guayaquil'!H171,'Tablas Otros'!H171)</f>
        <v>0</v>
      </c>
    </row>
    <row r="172" spans="1:15" hidden="1" x14ac:dyDescent="0.2">
      <c r="A172" s="183" t="s">
        <v>5</v>
      </c>
      <c r="B172" s="10" t="s">
        <v>5</v>
      </c>
      <c r="C172" s="77" t="str">
        <f>IF('INGRESO DE DATOS'!$G$18="Guayas/Santa Elena",'Tablas Guayaquil'!C172,'Tablas Otros'!C172)</f>
        <v>CW1</v>
      </c>
      <c r="D172" s="77" t="str">
        <f>IF('INGRESO DE DATOS'!$G$18="Guayas/Santa Elena",'Tablas Guayaquil'!D172,'Tablas Otros'!D172)</f>
        <v>CW2</v>
      </c>
      <c r="E172" s="77" t="str">
        <f>IF('INGRESO DE DATOS'!$G$18="Guayas/Santa Elena",'Tablas Guayaquil'!E172,'Tablas Otros'!E172)</f>
        <v>CW3</v>
      </c>
      <c r="F172" s="77" t="str">
        <f>IF('INGRESO DE DATOS'!$G$18="Guayas/Santa Elena",'Tablas Guayaquil'!F172,'Tablas Otros'!F172)</f>
        <v>CW4</v>
      </c>
      <c r="G172" s="77" t="str">
        <f>IF('INGRESO DE DATOS'!$G$18="Guayas/Santa Elena",'Tablas Guayaquil'!G172,'Tablas Otros'!G172)</f>
        <v>CW5</v>
      </c>
      <c r="H172" s="77" t="str">
        <f>IF('INGRESO DE DATOS'!$G$18="Guayas/Santa Elena",'Tablas Guayaquil'!H172,'Tablas Otros'!H172)</f>
        <v>CW6</v>
      </c>
    </row>
    <row r="173" spans="1:15" hidden="1" x14ac:dyDescent="0.2">
      <c r="A173" s="183">
        <v>18</v>
      </c>
      <c r="B173" s="11" t="s">
        <v>162</v>
      </c>
      <c r="C173" s="77">
        <f>IF('INGRESO DE DATOS'!$G$18="Guayas/Santa Elena",'Tablas Guayaquil'!C173,'Tablas Otros'!C173)</f>
        <v>10631.800000000001</v>
      </c>
      <c r="D173" s="77">
        <f>IF('INGRESO DE DATOS'!$G$18="Guayas/Santa Elena",'Tablas Guayaquil'!D173,'Tablas Otros'!D173)</f>
        <v>6460.17</v>
      </c>
      <c r="E173" s="77">
        <f>IF('INGRESO DE DATOS'!$G$18="Guayas/Santa Elena",'Tablas Guayaquil'!E173,'Tablas Otros'!E173)</f>
        <v>4439.8100000000004</v>
      </c>
      <c r="F173" s="77">
        <f>IF('INGRESO DE DATOS'!$G$18="Guayas/Santa Elena",'Tablas Guayaquil'!F173,'Tablas Otros'!F173)</f>
        <v>3009.8700000000003</v>
      </c>
      <c r="G173" s="77">
        <f>IF('INGRESO DE DATOS'!$G$18="Guayas/Santa Elena",'Tablas Guayaquil'!G173,'Tablas Otros'!G173)</f>
        <v>1967.89</v>
      </c>
      <c r="H173" s="77">
        <f>IF('INGRESO DE DATOS'!$G$18="Guayas/Santa Elena",'Tablas Guayaquil'!H173,'Tablas Otros'!H173)</f>
        <v>1497.78</v>
      </c>
    </row>
    <row r="174" spans="1:15" hidden="1" x14ac:dyDescent="0.2">
      <c r="A174" s="183">
        <v>25</v>
      </c>
      <c r="B174" s="11" t="s">
        <v>6</v>
      </c>
      <c r="C174" s="77">
        <f>IF('INGRESO DE DATOS'!$G$18="Guayas/Santa Elena",'Tablas Guayaquil'!C174,'Tablas Otros'!C174)</f>
        <v>11159.68</v>
      </c>
      <c r="D174" s="77">
        <f>IF('INGRESO DE DATOS'!$G$18="Guayas/Santa Elena",'Tablas Guayaquil'!D174,'Tablas Otros'!D174)</f>
        <v>6781.35</v>
      </c>
      <c r="E174" s="77">
        <f>IF('INGRESO DE DATOS'!$G$18="Guayas/Santa Elena",'Tablas Guayaquil'!E174,'Tablas Otros'!E174)</f>
        <v>4913.1000000000004</v>
      </c>
      <c r="F174" s="77">
        <f>IF('INGRESO DE DATOS'!$G$18="Guayas/Santa Elena",'Tablas Guayaquil'!F174,'Tablas Otros'!F174)</f>
        <v>3334.76</v>
      </c>
      <c r="G174" s="77">
        <f>IF('INGRESO DE DATOS'!$G$18="Guayas/Santa Elena",'Tablas Guayaquil'!G174,'Tablas Otros'!G174)</f>
        <v>2177.77</v>
      </c>
      <c r="H174" s="77">
        <f>IF('INGRESO DE DATOS'!$G$18="Guayas/Santa Elena",'Tablas Guayaquil'!H174,'Tablas Otros'!H174)</f>
        <v>1662.6100000000001</v>
      </c>
    </row>
    <row r="175" spans="1:15" hidden="1" x14ac:dyDescent="0.2">
      <c r="A175" s="183">
        <v>30</v>
      </c>
      <c r="B175" s="11" t="s">
        <v>7</v>
      </c>
      <c r="C175" s="77">
        <f>IF('INGRESO DE DATOS'!$G$18="Guayas/Santa Elena",'Tablas Guayaquil'!C175,'Tablas Otros'!C175)</f>
        <v>11640.390000000001</v>
      </c>
      <c r="D175" s="77">
        <f>IF('INGRESO DE DATOS'!$G$18="Guayas/Santa Elena",'Tablas Guayaquil'!D175,'Tablas Otros'!D175)</f>
        <v>7083.9800000000005</v>
      </c>
      <c r="E175" s="77">
        <f>IF('INGRESO DE DATOS'!$G$18="Guayas/Santa Elena",'Tablas Guayaquil'!E175,'Tablas Otros'!E175)</f>
        <v>5263.96</v>
      </c>
      <c r="F175" s="77">
        <f>IF('INGRESO DE DATOS'!$G$18="Guayas/Santa Elena",'Tablas Guayaquil'!F175,'Tablas Otros'!F175)</f>
        <v>3739.6800000000003</v>
      </c>
      <c r="G175" s="77">
        <f>IF('INGRESO DE DATOS'!$G$18="Guayas/Santa Elena",'Tablas Guayaquil'!G175,'Tablas Otros'!G175)</f>
        <v>2639.4</v>
      </c>
      <c r="H175" s="77">
        <f>IF('INGRESO DE DATOS'!$G$18="Guayas/Santa Elena",'Tablas Guayaquil'!H175,'Tablas Otros'!H175)</f>
        <v>2011.3500000000001</v>
      </c>
    </row>
    <row r="176" spans="1:15" hidden="1" x14ac:dyDescent="0.2">
      <c r="A176" s="183">
        <v>35</v>
      </c>
      <c r="B176" s="11" t="s">
        <v>8</v>
      </c>
      <c r="C176" s="77">
        <f>IF('INGRESO DE DATOS'!$G$18="Guayas/Santa Elena",'Tablas Guayaquil'!C176,'Tablas Otros'!C176)</f>
        <v>13013.62</v>
      </c>
      <c r="D176" s="77">
        <f>IF('INGRESO DE DATOS'!$G$18="Guayas/Santa Elena",'Tablas Guayaquil'!D176,'Tablas Otros'!D176)</f>
        <v>7931.4500000000007</v>
      </c>
      <c r="E176" s="77">
        <f>IF('INGRESO DE DATOS'!$G$18="Guayas/Santa Elena",'Tablas Guayaquil'!E176,'Tablas Otros'!E176)</f>
        <v>5892.01</v>
      </c>
      <c r="F176" s="77">
        <f>IF('INGRESO DE DATOS'!$G$18="Guayas/Santa Elena",'Tablas Guayaquil'!F176,'Tablas Otros'!F176)</f>
        <v>4188.0600000000004</v>
      </c>
      <c r="G176" s="77">
        <f>IF('INGRESO DE DATOS'!$G$18="Guayas/Santa Elena",'Tablas Guayaquil'!G176,'Tablas Otros'!G176)</f>
        <v>2956.34</v>
      </c>
      <c r="H176" s="77">
        <f>IF('INGRESO DE DATOS'!$G$18="Guayas/Santa Elena",'Tablas Guayaquil'!H176,'Tablas Otros'!H176)</f>
        <v>2255.15</v>
      </c>
    </row>
    <row r="177" spans="1:8" hidden="1" x14ac:dyDescent="0.2">
      <c r="A177" s="183">
        <v>40</v>
      </c>
      <c r="B177" s="11" t="s">
        <v>9</v>
      </c>
      <c r="C177" s="77">
        <f>IF('INGRESO DE DATOS'!$G$18="Guayas/Santa Elena",'Tablas Guayaquil'!C177,'Tablas Otros'!C177)</f>
        <v>14743.01</v>
      </c>
      <c r="D177" s="77">
        <f>IF('INGRESO DE DATOS'!$G$18="Guayas/Santa Elena",'Tablas Guayaquil'!D177,'Tablas Otros'!D177)</f>
        <v>9178.01</v>
      </c>
      <c r="E177" s="77">
        <f>IF('INGRESO DE DATOS'!$G$18="Guayas/Santa Elena",'Tablas Guayaquil'!E177,'Tablas Otros'!E177)</f>
        <v>6454.34</v>
      </c>
      <c r="F177" s="77">
        <f>IF('INGRESO DE DATOS'!$G$18="Guayas/Santa Elena",'Tablas Guayaquil'!F177,'Tablas Otros'!F177)</f>
        <v>4659.76</v>
      </c>
      <c r="G177" s="77">
        <f>IF('INGRESO DE DATOS'!$G$18="Guayas/Santa Elena",'Tablas Guayaquil'!G177,'Tablas Otros'!G177)</f>
        <v>3260.03</v>
      </c>
      <c r="H177" s="77">
        <f>IF('INGRESO DE DATOS'!$G$18="Guayas/Santa Elena",'Tablas Guayaquil'!H177,'Tablas Otros'!H177)</f>
        <v>2487.29</v>
      </c>
    </row>
    <row r="178" spans="1:8" hidden="1" x14ac:dyDescent="0.2">
      <c r="A178" s="183">
        <v>45</v>
      </c>
      <c r="B178" s="11" t="s">
        <v>10</v>
      </c>
      <c r="C178" s="77">
        <f>IF('INGRESO DE DATOS'!$G$18="Guayas/Santa Elena",'Tablas Guayaquil'!C178,'Tablas Otros'!C178)</f>
        <v>16452.79</v>
      </c>
      <c r="D178" s="77">
        <f>IF('INGRESO DE DATOS'!$G$18="Guayas/Santa Elena",'Tablas Guayaquil'!D178,'Tablas Otros'!D178)</f>
        <v>10252.85</v>
      </c>
      <c r="E178" s="77">
        <f>IF('INGRESO DE DATOS'!$G$18="Guayas/Santa Elena",'Tablas Guayaquil'!E178,'Tablas Otros'!E178)</f>
        <v>7212.77</v>
      </c>
      <c r="F178" s="77">
        <f>IF('INGRESO DE DATOS'!$G$18="Guayas/Santa Elena",'Tablas Guayaquil'!F178,'Tablas Otros'!F178)</f>
        <v>5210.43</v>
      </c>
      <c r="G178" s="77">
        <f>IF('INGRESO DE DATOS'!$G$18="Guayas/Santa Elena",'Tablas Guayaquil'!G178,'Tablas Otros'!G178)</f>
        <v>3638.98</v>
      </c>
      <c r="H178" s="77">
        <f>IF('INGRESO DE DATOS'!$G$18="Guayas/Santa Elena",'Tablas Guayaquil'!H178,'Tablas Otros'!H178)</f>
        <v>2783.03</v>
      </c>
    </row>
    <row r="179" spans="1:8" hidden="1" x14ac:dyDescent="0.2">
      <c r="A179" s="183">
        <v>50</v>
      </c>
      <c r="B179" s="11" t="s">
        <v>11</v>
      </c>
      <c r="C179" s="77">
        <f>IF('INGRESO DE DATOS'!$G$18="Guayas/Santa Elena",'Tablas Guayaquil'!C179,'Tablas Otros'!C179)</f>
        <v>21717.280000000002</v>
      </c>
      <c r="D179" s="77">
        <f>IF('INGRESO DE DATOS'!$G$18="Guayas/Santa Elena",'Tablas Guayaquil'!D179,'Tablas Otros'!D179)</f>
        <v>13404.76</v>
      </c>
      <c r="E179" s="77">
        <f>IF('INGRESO DE DATOS'!$G$18="Guayas/Santa Elena",'Tablas Guayaquil'!E179,'Tablas Otros'!E179)</f>
        <v>9512.9700000000012</v>
      </c>
      <c r="F179" s="77">
        <f>IF('INGRESO DE DATOS'!$G$18="Guayas/Santa Elena",'Tablas Guayaquil'!F179,'Tablas Otros'!F179)</f>
        <v>6835.4100000000008</v>
      </c>
      <c r="G179" s="77">
        <f>IF('INGRESO DE DATOS'!$G$18="Guayas/Santa Elena",'Tablas Guayaquil'!G179,'Tablas Otros'!G179)</f>
        <v>5196.12</v>
      </c>
      <c r="H179" s="77">
        <f>IF('INGRESO DE DATOS'!$G$18="Guayas/Santa Elena",'Tablas Guayaquil'!H179,'Tablas Otros'!H179)</f>
        <v>3971.2900000000004</v>
      </c>
    </row>
    <row r="180" spans="1:8" hidden="1" x14ac:dyDescent="0.2">
      <c r="A180" s="183">
        <v>55</v>
      </c>
      <c r="B180" s="11" t="s">
        <v>12</v>
      </c>
      <c r="C180" s="77">
        <f>IF('INGRESO DE DATOS'!$G$18="Guayas/Santa Elena",'Tablas Guayaquil'!C180,'Tablas Otros'!C180)</f>
        <v>23097.4</v>
      </c>
      <c r="D180" s="77">
        <f>IF('INGRESO DE DATOS'!$G$18="Guayas/Santa Elena",'Tablas Guayaquil'!D180,'Tablas Otros'!D180)</f>
        <v>14262.300000000001</v>
      </c>
      <c r="E180" s="77">
        <f>IF('INGRESO DE DATOS'!$G$18="Guayas/Santa Elena",'Tablas Guayaquil'!E180,'Tablas Otros'!E180)</f>
        <v>10120.880000000001</v>
      </c>
      <c r="F180" s="77">
        <f>IF('INGRESO DE DATOS'!$G$18="Guayas/Santa Elena",'Tablas Guayaquil'!F180,'Tablas Otros'!F180)</f>
        <v>7274.25</v>
      </c>
      <c r="G180" s="77">
        <f>IF('INGRESO DE DATOS'!$G$18="Guayas/Santa Elena",'Tablas Guayaquil'!G180,'Tablas Otros'!G180)</f>
        <v>5526.31</v>
      </c>
      <c r="H180" s="77">
        <f>IF('INGRESO DE DATOS'!$G$18="Guayas/Santa Elena",'Tablas Guayaquil'!H180,'Tablas Otros'!H180)</f>
        <v>4227.2800000000007</v>
      </c>
    </row>
    <row r="181" spans="1:8" hidden="1" x14ac:dyDescent="0.2">
      <c r="A181" s="183">
        <v>60</v>
      </c>
      <c r="B181" s="11"/>
      <c r="C181" s="77">
        <f>IF('INGRESO DE DATOS'!$G$18="Guayas/Santa Elena",'Tablas Guayaquil'!C181,'Tablas Otros'!C181)</f>
        <v>24514.620000000003</v>
      </c>
      <c r="D181" s="77">
        <f>IF('INGRESO DE DATOS'!$G$18="Guayas/Santa Elena",'Tablas Guayaquil'!D181,'Tablas Otros'!D181)</f>
        <v>15528.470000000001</v>
      </c>
      <c r="E181" s="77">
        <f>IF('INGRESO DE DATOS'!$G$18="Guayas/Santa Elena",'Tablas Guayaquil'!E181,'Tablas Otros'!E181)</f>
        <v>10994.32</v>
      </c>
      <c r="F181" s="77">
        <f>IF('INGRESO DE DATOS'!$G$18="Guayas/Santa Elena",'Tablas Guayaquil'!F181,'Tablas Otros'!F181)</f>
        <v>8276.48</v>
      </c>
      <c r="G181" s="77">
        <f>IF('INGRESO DE DATOS'!$G$18="Guayas/Santa Elena",'Tablas Guayaquil'!G181,'Tablas Otros'!G181)</f>
        <v>6577.3</v>
      </c>
      <c r="H181" s="77">
        <f>IF('INGRESO DE DATOS'!$G$18="Guayas/Santa Elena",'Tablas Guayaquil'!H181,'Tablas Otros'!H181)</f>
        <v>5278.27</v>
      </c>
    </row>
    <row r="182" spans="1:8" hidden="1" x14ac:dyDescent="0.2">
      <c r="A182" s="183">
        <v>61</v>
      </c>
      <c r="B182" s="11"/>
      <c r="C182" s="77">
        <f>IF('INGRESO DE DATOS'!$G$18="Guayas/Santa Elena",'Tablas Guayaquil'!C182,'Tablas Otros'!C182)</f>
        <v>26329.34</v>
      </c>
      <c r="D182" s="77">
        <f>IF('INGRESO DE DATOS'!$G$18="Guayas/Santa Elena",'Tablas Guayaquil'!D182,'Tablas Otros'!D182)</f>
        <v>16685.46</v>
      </c>
      <c r="E182" s="77">
        <f>IF('INGRESO DE DATOS'!$G$18="Guayas/Santa Elena",'Tablas Guayaquil'!E182,'Tablas Otros'!E182)</f>
        <v>11805.220000000001</v>
      </c>
      <c r="F182" s="77">
        <f>IF('INGRESO DE DATOS'!$G$18="Guayas/Santa Elena",'Tablas Guayaquil'!F182,'Tablas Otros'!F182)</f>
        <v>8890.2200000000012</v>
      </c>
      <c r="G182" s="77">
        <f>IF('INGRESO DE DATOS'!$G$18="Guayas/Santa Elena",'Tablas Guayaquil'!G182,'Tablas Otros'!G182)</f>
        <v>7063.84</v>
      </c>
      <c r="H182" s="77">
        <f>IF('INGRESO DE DATOS'!$G$18="Guayas/Santa Elena",'Tablas Guayaquil'!H182,'Tablas Otros'!H182)</f>
        <v>5672.59</v>
      </c>
    </row>
    <row r="183" spans="1:8" hidden="1" x14ac:dyDescent="0.2">
      <c r="A183" s="183">
        <v>62</v>
      </c>
      <c r="B183" s="11"/>
      <c r="C183" s="77">
        <f>IF('INGRESO DE DATOS'!$G$18="Guayas/Santa Elena",'Tablas Guayaquil'!C183,'Tablas Otros'!C183)</f>
        <v>28807.620000000003</v>
      </c>
      <c r="D183" s="77">
        <f>IF('INGRESO DE DATOS'!$G$18="Guayas/Santa Elena",'Tablas Guayaquil'!D183,'Tablas Otros'!D183)</f>
        <v>18263.8</v>
      </c>
      <c r="E183" s="77">
        <f>IF('INGRESO DE DATOS'!$G$18="Guayas/Santa Elena",'Tablas Guayaquil'!E183,'Tablas Otros'!E183)</f>
        <v>12929.35</v>
      </c>
      <c r="F183" s="77">
        <f>IF('INGRESO DE DATOS'!$G$18="Guayas/Santa Elena",'Tablas Guayaquil'!F183,'Tablas Otros'!F183)</f>
        <v>9738.2200000000012</v>
      </c>
      <c r="G183" s="77">
        <f>IF('INGRESO DE DATOS'!$G$18="Guayas/Santa Elena",'Tablas Guayaquil'!G183,'Tablas Otros'!G183)</f>
        <v>7733.76</v>
      </c>
      <c r="H183" s="77">
        <f>IF('INGRESO DE DATOS'!$G$18="Guayas/Santa Elena",'Tablas Guayaquil'!H183,'Tablas Otros'!H183)</f>
        <v>6211.6</v>
      </c>
    </row>
    <row r="184" spans="1:8" hidden="1" x14ac:dyDescent="0.2">
      <c r="A184" s="183">
        <v>63</v>
      </c>
      <c r="B184" s="11"/>
      <c r="C184" s="77">
        <f>IF('INGRESO DE DATOS'!$G$18="Guayas/Santa Elena",'Tablas Guayaquil'!C184,'Tablas Otros'!C184)</f>
        <v>30616.510000000002</v>
      </c>
      <c r="D184" s="77">
        <f>IF('INGRESO DE DATOS'!$G$18="Guayas/Santa Elena",'Tablas Guayaquil'!D184,'Tablas Otros'!D184)</f>
        <v>19420.79</v>
      </c>
      <c r="E184" s="77">
        <f>IF('INGRESO DE DATOS'!$G$18="Guayas/Santa Elena",'Tablas Guayaquil'!E184,'Tablas Otros'!E184)</f>
        <v>13744.49</v>
      </c>
      <c r="F184" s="77">
        <f>IF('INGRESO DE DATOS'!$G$18="Guayas/Santa Elena",'Tablas Guayaquil'!F184,'Tablas Otros'!F184)</f>
        <v>10349.310000000001</v>
      </c>
      <c r="G184" s="77">
        <f>IF('INGRESO DE DATOS'!$G$18="Guayas/Santa Elena",'Tablas Guayaquil'!G184,'Tablas Otros'!G184)</f>
        <v>8223.48</v>
      </c>
      <c r="H184" s="77">
        <f>IF('INGRESO DE DATOS'!$G$18="Guayas/Santa Elena",'Tablas Guayaquil'!H184,'Tablas Otros'!H184)</f>
        <v>6601.1500000000005</v>
      </c>
    </row>
    <row r="185" spans="1:8" hidden="1" x14ac:dyDescent="0.2">
      <c r="A185" s="183">
        <v>64</v>
      </c>
      <c r="B185" s="11"/>
      <c r="C185" s="77">
        <f>IF('INGRESO DE DATOS'!$G$18="Guayas/Santa Elena",'Tablas Guayaquil'!C185,'Tablas Otros'!C185)</f>
        <v>33109.1</v>
      </c>
      <c r="D185" s="77">
        <f>IF('INGRESO DE DATOS'!$G$18="Guayas/Santa Elena",'Tablas Guayaquil'!D185,'Tablas Otros'!D185)</f>
        <v>21003.9</v>
      </c>
      <c r="E185" s="77">
        <f>IF('INGRESO DE DATOS'!$G$18="Guayas/Santa Elena",'Tablas Guayaquil'!E185,'Tablas Otros'!E185)</f>
        <v>14869.150000000001</v>
      </c>
      <c r="F185" s="77">
        <f>IF('INGRESO DE DATOS'!$G$18="Guayas/Santa Elena",'Tablas Guayaquil'!F185,'Tablas Otros'!F185)</f>
        <v>11196.78</v>
      </c>
      <c r="G185" s="77">
        <f>IF('INGRESO DE DATOS'!$G$18="Guayas/Santa Elena",'Tablas Guayaquil'!G185,'Tablas Otros'!G185)</f>
        <v>8893.4</v>
      </c>
      <c r="H185" s="77">
        <f>IF('INGRESO DE DATOS'!$G$18="Guayas/Santa Elena",'Tablas Guayaquil'!H185,'Tablas Otros'!H185)</f>
        <v>7146.52</v>
      </c>
    </row>
    <row r="186" spans="1:8" hidden="1" x14ac:dyDescent="0.2">
      <c r="A186" s="183">
        <v>65</v>
      </c>
      <c r="B186" s="11"/>
      <c r="C186" s="77">
        <f>IF('INGRESO DE DATOS'!$G$18="Guayas/Santa Elena",'Tablas Guayaquil'!C186,'Tablas Otros'!C186)</f>
        <v>34688.5</v>
      </c>
      <c r="D186" s="77">
        <f>IF('INGRESO DE DATOS'!$G$18="Guayas/Santa Elena",'Tablas Guayaquil'!D186,'Tablas Otros'!D186)</f>
        <v>27456.120000000003</v>
      </c>
      <c r="E186" s="77">
        <f>IF('INGRESO DE DATOS'!$G$18="Guayas/Santa Elena",'Tablas Guayaquil'!E186,'Tablas Otros'!E186)</f>
        <v>19393.760000000002</v>
      </c>
      <c r="F186" s="77">
        <f>IF('INGRESO DE DATOS'!$G$18="Guayas/Santa Elena",'Tablas Guayaquil'!F186,'Tablas Otros'!F186)</f>
        <v>14155.77</v>
      </c>
      <c r="G186" s="77">
        <f>IF('INGRESO DE DATOS'!$G$18="Guayas/Santa Elena",'Tablas Guayaquil'!G186,'Tablas Otros'!G186)</f>
        <v>11857.69</v>
      </c>
      <c r="H186" s="77">
        <f>IF('INGRESO DE DATOS'!$G$18="Guayas/Santa Elena",'Tablas Guayaquil'!H186,'Tablas Otros'!H186)</f>
        <v>10073.18</v>
      </c>
    </row>
    <row r="187" spans="1:8" hidden="1" x14ac:dyDescent="0.2">
      <c r="A187" s="183">
        <v>66</v>
      </c>
      <c r="B187" s="11"/>
      <c r="C187" s="77">
        <f>IF('INGRESO DE DATOS'!$G$18="Guayas/Santa Elena",'Tablas Guayaquil'!C187,'Tablas Otros'!C187)</f>
        <v>36268.43</v>
      </c>
      <c r="D187" s="77">
        <f>IF('INGRESO DE DATOS'!$G$18="Guayas/Santa Elena",'Tablas Guayaquil'!D187,'Tablas Otros'!D187)</f>
        <v>31896.460000000003</v>
      </c>
      <c r="E187" s="77">
        <f>IF('INGRESO DE DATOS'!$G$18="Guayas/Santa Elena",'Tablas Guayaquil'!E187,'Tablas Otros'!E187)</f>
        <v>22534.010000000002</v>
      </c>
      <c r="F187" s="77">
        <f>IF('INGRESO DE DATOS'!$G$18="Guayas/Santa Elena",'Tablas Guayaquil'!F187,'Tablas Otros'!F187)</f>
        <v>16444.84</v>
      </c>
      <c r="G187" s="77">
        <f>IF('INGRESO DE DATOS'!$G$18="Guayas/Santa Elena",'Tablas Guayaquil'!G187,'Tablas Otros'!G187)</f>
        <v>13782.12</v>
      </c>
      <c r="H187" s="77">
        <f>IF('INGRESO DE DATOS'!$G$18="Guayas/Santa Elena",'Tablas Guayaquil'!H187,'Tablas Otros'!H187)</f>
        <v>11706.11</v>
      </c>
    </row>
    <row r="188" spans="1:8" hidden="1" x14ac:dyDescent="0.2">
      <c r="A188" s="183">
        <v>67</v>
      </c>
      <c r="B188" s="11"/>
      <c r="C188" s="77">
        <f>IF('INGRESO DE DATOS'!$G$18="Guayas/Santa Elena",'Tablas Guayaquil'!C188,'Tablas Otros'!C188)</f>
        <v>39595.770000000004</v>
      </c>
      <c r="D188" s="77">
        <f>IF('INGRESO DE DATOS'!$G$18="Guayas/Santa Elena",'Tablas Guayaquil'!D188,'Tablas Otros'!D188)</f>
        <v>34838.490000000005</v>
      </c>
      <c r="E188" s="77">
        <f>IF('INGRESO DE DATOS'!$G$18="Guayas/Santa Elena",'Tablas Guayaquil'!E188,'Tablas Otros'!E188)</f>
        <v>24612.670000000002</v>
      </c>
      <c r="F188" s="77">
        <f>IF('INGRESO DE DATOS'!$G$18="Guayas/Santa Elena",'Tablas Guayaquil'!F188,'Tablas Otros'!F188)</f>
        <v>17961.7</v>
      </c>
      <c r="G188" s="77">
        <f>IF('INGRESO DE DATOS'!$G$18="Guayas/Santa Elena",'Tablas Guayaquil'!G188,'Tablas Otros'!G188)</f>
        <v>15052</v>
      </c>
      <c r="H188" s="77">
        <f>IF('INGRESO DE DATOS'!$G$18="Guayas/Santa Elena",'Tablas Guayaquil'!H188,'Tablas Otros'!H188)</f>
        <v>12780.42</v>
      </c>
    </row>
    <row r="189" spans="1:8" hidden="1" x14ac:dyDescent="0.2">
      <c r="A189" s="183">
        <v>68</v>
      </c>
      <c r="B189" s="11"/>
      <c r="C189" s="77">
        <f>IF('INGRESO DE DATOS'!$G$18="Guayas/Santa Elena",'Tablas Guayaquil'!C189,'Tablas Otros'!C189)</f>
        <v>43829.94</v>
      </c>
      <c r="D189" s="77">
        <f>IF('INGRESO DE DATOS'!$G$18="Guayas/Santa Elena",'Tablas Guayaquil'!D189,'Tablas Otros'!D189)</f>
        <v>38578.170000000006</v>
      </c>
      <c r="E189" s="77">
        <f>IF('INGRESO DE DATOS'!$G$18="Guayas/Santa Elena",'Tablas Guayaquil'!E189,'Tablas Otros'!E189)</f>
        <v>27249.95</v>
      </c>
      <c r="F189" s="77">
        <f>IF('INGRESO DE DATOS'!$G$18="Guayas/Santa Elena",'Tablas Guayaquil'!F189,'Tablas Otros'!F189)</f>
        <v>19894.080000000002</v>
      </c>
      <c r="G189" s="77">
        <f>IF('INGRESO DE DATOS'!$G$18="Guayas/Santa Elena",'Tablas Guayaquil'!G189,'Tablas Otros'!G189)</f>
        <v>16671.68</v>
      </c>
      <c r="H189" s="77">
        <f>IF('INGRESO DE DATOS'!$G$18="Guayas/Santa Elena",'Tablas Guayaquil'!H189,'Tablas Otros'!H189)</f>
        <v>14153.12</v>
      </c>
    </row>
    <row r="190" spans="1:8" hidden="1" x14ac:dyDescent="0.2">
      <c r="A190" s="183">
        <v>69</v>
      </c>
      <c r="B190" s="11"/>
      <c r="C190" s="77">
        <f>IF('INGRESO DE DATOS'!$G$18="Guayas/Santa Elena",'Tablas Guayaquil'!C190,'Tablas Otros'!C190)</f>
        <v>48206.68</v>
      </c>
      <c r="D190" s="77">
        <f>IF('INGRESO DE DATOS'!$G$18="Guayas/Santa Elena",'Tablas Guayaquil'!D190,'Tablas Otros'!D190)</f>
        <v>42442.93</v>
      </c>
      <c r="E190" s="77">
        <f>IF('INGRESO DE DATOS'!$G$18="Guayas/Santa Elena",'Tablas Guayaquil'!E190,'Tablas Otros'!E190)</f>
        <v>29978.920000000002</v>
      </c>
      <c r="F190" s="77">
        <f>IF('INGRESO DE DATOS'!$G$18="Guayas/Santa Elena",'Tablas Guayaquil'!F190,'Tablas Otros'!F190)</f>
        <v>21884.23</v>
      </c>
      <c r="G190" s="77">
        <f>IF('INGRESO DE DATOS'!$G$18="Guayas/Santa Elena",'Tablas Guayaquil'!G190,'Tablas Otros'!G190)</f>
        <v>18339.060000000001</v>
      </c>
      <c r="H190" s="77">
        <f>IF('INGRESO DE DATOS'!$G$18="Guayas/Santa Elena",'Tablas Guayaquil'!H190,'Tablas Otros'!H190)</f>
        <v>15572.990000000002</v>
      </c>
    </row>
    <row r="191" spans="1:8" hidden="1" x14ac:dyDescent="0.2">
      <c r="A191" s="183">
        <v>70</v>
      </c>
      <c r="B191" s="11"/>
      <c r="C191" s="77">
        <f>IF('INGRESO DE DATOS'!$G$18="Guayas/Santa Elena",'Tablas Guayaquil'!C191,'Tablas Otros'!C191)</f>
        <v>57043.37</v>
      </c>
      <c r="D191" s="77">
        <f>IF('INGRESO DE DATOS'!$G$18="Guayas/Santa Elena",'Tablas Guayaquil'!D191,'Tablas Otros'!D191)</f>
        <v>52232.030000000006</v>
      </c>
      <c r="E191" s="77">
        <f>IF('INGRESO DE DATOS'!$G$18="Guayas/Santa Elena",'Tablas Guayaquil'!E191,'Tablas Otros'!E191)</f>
        <v>36501.1</v>
      </c>
      <c r="F191" s="77">
        <f>IF('INGRESO DE DATOS'!$G$18="Guayas/Santa Elena",'Tablas Guayaquil'!F191,'Tablas Otros'!F191)</f>
        <v>25757.47</v>
      </c>
      <c r="G191" s="77">
        <f>IF('INGRESO DE DATOS'!$G$18="Guayas/Santa Elena",'Tablas Guayaquil'!G191,'Tablas Otros'!G191)</f>
        <v>21369.07</v>
      </c>
      <c r="H191" s="77">
        <f>IF('INGRESO DE DATOS'!$G$18="Guayas/Santa Elena",'Tablas Guayaquil'!H191,'Tablas Otros'!H191)</f>
        <v>18317.330000000002</v>
      </c>
    </row>
    <row r="192" spans="1:8" hidden="1" x14ac:dyDescent="0.2">
      <c r="A192" s="183">
        <v>71</v>
      </c>
      <c r="B192" s="11"/>
      <c r="C192" s="77">
        <f>IF('INGRESO DE DATOS'!$G$18="Guayas/Santa Elena",'Tablas Guayaquil'!C192,'Tablas Otros'!C192)</f>
        <v>59278.91</v>
      </c>
      <c r="D192" s="77">
        <f>IF('INGRESO DE DATOS'!$G$18="Guayas/Santa Elena",'Tablas Guayaquil'!D192,'Tablas Otros'!D192)</f>
        <v>54280.480000000003</v>
      </c>
      <c r="E192" s="77">
        <f>IF('INGRESO DE DATOS'!$G$18="Guayas/Santa Elena",'Tablas Guayaquil'!E192,'Tablas Otros'!E192)</f>
        <v>37931.040000000001</v>
      </c>
      <c r="F192" s="77">
        <f>IF('INGRESO DE DATOS'!$G$18="Guayas/Santa Elena",'Tablas Guayaquil'!F192,'Tablas Otros'!F192)</f>
        <v>26769.77</v>
      </c>
      <c r="G192" s="77">
        <f>IF('INGRESO DE DATOS'!$G$18="Guayas/Santa Elena",'Tablas Guayaquil'!G192,'Tablas Otros'!G192)</f>
        <v>22205.940000000002</v>
      </c>
      <c r="H192" s="77">
        <f>IF('INGRESO DE DATOS'!$G$18="Guayas/Santa Elena",'Tablas Guayaquil'!H192,'Tablas Otros'!H192)</f>
        <v>19036.010000000002</v>
      </c>
    </row>
    <row r="193" spans="1:15" hidden="1" x14ac:dyDescent="0.2">
      <c r="A193" s="183">
        <v>72</v>
      </c>
      <c r="B193" s="11"/>
      <c r="C193" s="77">
        <f>IF('INGRESO DE DATOS'!$G$18="Guayas/Santa Elena",'Tablas Guayaquil'!C193,'Tablas Otros'!C193)</f>
        <v>60948.94</v>
      </c>
      <c r="D193" s="77">
        <f>IF('INGRESO DE DATOS'!$G$18="Guayas/Santa Elena",'Tablas Guayaquil'!D193,'Tablas Otros'!D193)</f>
        <v>55813.240000000005</v>
      </c>
      <c r="E193" s="77">
        <f>IF('INGRESO DE DATOS'!$G$18="Guayas/Santa Elena",'Tablas Guayaquil'!E193,'Tablas Otros'!E193)</f>
        <v>39009.060000000005</v>
      </c>
      <c r="F193" s="77">
        <f>IF('INGRESO DE DATOS'!$G$18="Guayas/Santa Elena",'Tablas Guayaquil'!F193,'Tablas Otros'!F193)</f>
        <v>27526.61</v>
      </c>
      <c r="G193" s="77">
        <f>IF('INGRESO DE DATOS'!$G$18="Guayas/Santa Elena",'Tablas Guayaquil'!G193,'Tablas Otros'!G193)</f>
        <v>22836.639999999999</v>
      </c>
      <c r="H193" s="77">
        <f>IF('INGRESO DE DATOS'!$G$18="Guayas/Santa Elena",'Tablas Guayaquil'!H193,'Tablas Otros'!H193)</f>
        <v>19573.960000000003</v>
      </c>
    </row>
    <row r="194" spans="1:15" hidden="1" x14ac:dyDescent="0.2">
      <c r="A194" s="183">
        <v>73</v>
      </c>
      <c r="B194" s="11"/>
      <c r="C194" s="77">
        <f>IF('INGRESO DE DATOS'!$G$18="Guayas/Santa Elena",'Tablas Guayaquil'!C194,'Tablas Otros'!C194)</f>
        <v>63186.07</v>
      </c>
      <c r="D194" s="77">
        <f>IF('INGRESO DE DATOS'!$G$18="Guayas/Santa Elena",'Tablas Guayaquil'!D194,'Tablas Otros'!D194)</f>
        <v>57871.76</v>
      </c>
      <c r="E194" s="77">
        <f>IF('INGRESO DE DATOS'!$G$18="Guayas/Santa Elena",'Tablas Guayaquil'!E194,'Tablas Otros'!E194)</f>
        <v>40441.65</v>
      </c>
      <c r="F194" s="77">
        <f>IF('INGRESO DE DATOS'!$G$18="Guayas/Santa Elena",'Tablas Guayaquil'!F194,'Tablas Otros'!F194)</f>
        <v>28539.97</v>
      </c>
      <c r="G194" s="77">
        <f>IF('INGRESO DE DATOS'!$G$18="Guayas/Santa Elena",'Tablas Guayaquil'!G194,'Tablas Otros'!G194)</f>
        <v>23674.04</v>
      </c>
      <c r="H194" s="77">
        <f>IF('INGRESO DE DATOS'!$G$18="Guayas/Santa Elena",'Tablas Guayaquil'!H194,'Tablas Otros'!H194)</f>
        <v>20294.760000000002</v>
      </c>
    </row>
    <row r="195" spans="1:15" hidden="1" x14ac:dyDescent="0.2">
      <c r="A195" s="183">
        <v>74</v>
      </c>
      <c r="B195" s="11"/>
      <c r="C195" s="77">
        <f>IF('INGRESO DE DATOS'!$G$18="Guayas/Santa Elena",'Tablas Guayaquil'!C195,'Tablas Otros'!C195)</f>
        <v>64302.780000000006</v>
      </c>
      <c r="D195" s="77">
        <f>IF('INGRESO DE DATOS'!$G$18="Guayas/Santa Elena",'Tablas Guayaquil'!D195,'Tablas Otros'!D195)</f>
        <v>58893.600000000006</v>
      </c>
      <c r="E195" s="77">
        <f>IF('INGRESO DE DATOS'!$G$18="Guayas/Santa Elena",'Tablas Guayaquil'!E195,'Tablas Otros'!E195)</f>
        <v>41158.740000000005</v>
      </c>
      <c r="F195" s="77">
        <f>IF('INGRESO DE DATOS'!$G$18="Guayas/Santa Elena",'Tablas Guayaquil'!F195,'Tablas Otros'!F195)</f>
        <v>29041.350000000002</v>
      </c>
      <c r="G195" s="77">
        <f>IF('INGRESO DE DATOS'!$G$18="Guayas/Santa Elena",'Tablas Guayaquil'!G195,'Tablas Otros'!G195)</f>
        <v>24092.74</v>
      </c>
      <c r="H195" s="77">
        <f>IF('INGRESO DE DATOS'!$G$18="Guayas/Santa Elena",'Tablas Guayaquil'!H195,'Tablas Otros'!H195)</f>
        <v>20652.510000000002</v>
      </c>
    </row>
    <row r="196" spans="1:15" hidden="1" x14ac:dyDescent="0.2">
      <c r="A196" s="183">
        <v>75</v>
      </c>
      <c r="B196" s="11" t="s">
        <v>13</v>
      </c>
      <c r="C196" s="77">
        <f>IF('INGRESO DE DATOS'!$G$18="Guayas/Santa Elena",'Tablas Guayaquil'!C196,'Tablas Otros'!C196)</f>
        <v>67095.350000000006</v>
      </c>
      <c r="D196" s="77">
        <f>IF('INGRESO DE DATOS'!$G$18="Guayas/Santa Elena",'Tablas Guayaquil'!D196,'Tablas Otros'!D196)</f>
        <v>61457.210000000006</v>
      </c>
      <c r="E196" s="77">
        <f>IF('INGRESO DE DATOS'!$G$18="Guayas/Santa Elena",'Tablas Guayaquil'!E196,'Tablas Otros'!E196)</f>
        <v>42945.37</v>
      </c>
      <c r="F196" s="77">
        <f>IF('INGRESO DE DATOS'!$G$18="Guayas/Santa Elena",'Tablas Guayaquil'!F196,'Tablas Otros'!F196)</f>
        <v>30308.58</v>
      </c>
      <c r="G196" s="77">
        <f>IF('INGRESO DE DATOS'!$G$18="Guayas/Santa Elena",'Tablas Guayaquil'!G196,'Tablas Otros'!G196)</f>
        <v>25142.140000000003</v>
      </c>
      <c r="H196" s="77">
        <f>IF('INGRESO DE DATOS'!$G$18="Guayas/Santa Elena",'Tablas Guayaquil'!H196,'Tablas Otros'!H196)</f>
        <v>21550.33</v>
      </c>
    </row>
    <row r="197" spans="1:15" hidden="1" x14ac:dyDescent="0.2">
      <c r="A197" s="183">
        <v>1</v>
      </c>
      <c r="B197" s="11" t="s">
        <v>14</v>
      </c>
      <c r="C197" s="77">
        <f>IF('INGRESO DE DATOS'!$G$18="Guayas/Santa Elena",'Tablas Guayaquil'!C197,'Tablas Otros'!C197)</f>
        <v>3604</v>
      </c>
      <c r="D197" s="77">
        <f>IF('INGRESO DE DATOS'!$G$18="Guayas/Santa Elena",'Tablas Guayaquil'!D197,'Tablas Otros'!D197)</f>
        <v>2242.4300000000003</v>
      </c>
      <c r="E197" s="77">
        <f>IF('INGRESO DE DATOS'!$G$18="Guayas/Santa Elena",'Tablas Guayaquil'!E197,'Tablas Otros'!E197)</f>
        <v>1639.8200000000002</v>
      </c>
      <c r="F197" s="77">
        <f>IF('INGRESO DE DATOS'!$G$18="Guayas/Santa Elena",'Tablas Guayaquil'!F197,'Tablas Otros'!F197)</f>
        <v>1224.3</v>
      </c>
      <c r="G197" s="77">
        <f>IF('INGRESO DE DATOS'!$G$18="Guayas/Santa Elena",'Tablas Guayaquil'!G197,'Tablas Otros'!G197)</f>
        <v>951.35</v>
      </c>
      <c r="H197" s="77">
        <f>IF('INGRESO DE DATOS'!$G$18="Guayas/Santa Elena",'Tablas Guayaquil'!H197,'Tablas Otros'!H197)</f>
        <v>702.78000000000009</v>
      </c>
    </row>
    <row r="198" spans="1:15" hidden="1" x14ac:dyDescent="0.2">
      <c r="A198" s="183">
        <v>2</v>
      </c>
      <c r="B198" s="11" t="s">
        <v>1</v>
      </c>
      <c r="C198" s="77">
        <f>IF('INGRESO DE DATOS'!$G$18="Guayas/Santa Elena",'Tablas Guayaquil'!C198,'Tablas Otros'!C198)</f>
        <v>5647.68</v>
      </c>
      <c r="D198" s="77">
        <f>IF('INGRESO DE DATOS'!$G$18="Guayas/Santa Elena",'Tablas Guayaquil'!D198,'Tablas Otros'!D198)</f>
        <v>3564.78</v>
      </c>
      <c r="E198" s="77">
        <f>IF('INGRESO DE DATOS'!$G$18="Guayas/Santa Elena",'Tablas Guayaquil'!E198,'Tablas Otros'!E198)</f>
        <v>2607.0700000000002</v>
      </c>
      <c r="F198" s="77">
        <f>IF('INGRESO DE DATOS'!$G$18="Guayas/Santa Elena",'Tablas Guayaquil'!F198,'Tablas Otros'!F198)</f>
        <v>1946.69</v>
      </c>
      <c r="G198" s="77">
        <f>IF('INGRESO DE DATOS'!$G$18="Guayas/Santa Elena",'Tablas Guayaquil'!G198,'Tablas Otros'!G198)</f>
        <v>1512.6200000000001</v>
      </c>
      <c r="H198" s="77">
        <f>IF('INGRESO DE DATOS'!$G$18="Guayas/Santa Elena",'Tablas Guayaquil'!H198,'Tablas Otros'!H198)</f>
        <v>1120.42</v>
      </c>
    </row>
    <row r="199" spans="1:15" hidden="1" x14ac:dyDescent="0.2">
      <c r="A199" s="183">
        <v>3</v>
      </c>
      <c r="B199" s="11" t="s">
        <v>15</v>
      </c>
      <c r="C199" s="77">
        <f>IF('INGRESO DE DATOS'!$G$18="Guayas/Santa Elena",'Tablas Guayaquil'!C199,'Tablas Otros'!C199)</f>
        <v>8210.23</v>
      </c>
      <c r="D199" s="77">
        <f>IF('INGRESO DE DATOS'!$G$18="Guayas/Santa Elena",'Tablas Guayaquil'!D199,'Tablas Otros'!D199)</f>
        <v>5222.62</v>
      </c>
      <c r="E199" s="77">
        <f>IF('INGRESO DE DATOS'!$G$18="Guayas/Santa Elena",'Tablas Guayaquil'!E199,'Tablas Otros'!E199)</f>
        <v>3822.36</v>
      </c>
      <c r="F199" s="77">
        <f>IF('INGRESO DE DATOS'!$G$18="Guayas/Santa Elena",'Tablas Guayaquil'!F199,'Tablas Otros'!F199)</f>
        <v>2850.8700000000003</v>
      </c>
      <c r="G199" s="77">
        <f>IF('INGRESO DE DATOS'!$G$18="Guayas/Santa Elena",'Tablas Guayaquil'!G199,'Tablas Otros'!G199)</f>
        <v>2215.4</v>
      </c>
      <c r="H199" s="77">
        <f>IF('INGRESO DE DATOS'!$G$18="Guayas/Santa Elena",'Tablas Guayaquil'!H199,'Tablas Otros'!H199)</f>
        <v>1641.41</v>
      </c>
    </row>
    <row r="200" spans="1:15" hidden="1" x14ac:dyDescent="0.2">
      <c r="A200" s="183">
        <v>1</v>
      </c>
      <c r="B200" s="11" t="s">
        <v>3</v>
      </c>
      <c r="C200" s="77">
        <f>IF('INGRESO DE DATOS'!$G$18="Guayas/Santa Elena",'Tablas Guayaquil'!C200,'Tablas Otros'!C200)</f>
        <v>0</v>
      </c>
      <c r="D200" s="77">
        <f>IF('INGRESO DE DATOS'!$G$18="Guayas/Santa Elena",'Tablas Guayaquil'!D200,'Tablas Otros'!D200)</f>
        <v>0</v>
      </c>
      <c r="E200" s="77">
        <f>IF('INGRESO DE DATOS'!$G$18="Guayas/Santa Elena",'Tablas Guayaquil'!E200,'Tablas Otros'!E200)</f>
        <v>0</v>
      </c>
      <c r="F200" s="77">
        <f>IF('INGRESO DE DATOS'!$G$18="Guayas/Santa Elena",'Tablas Guayaquil'!F200,'Tablas Otros'!F200)</f>
        <v>119.25</v>
      </c>
      <c r="G200" s="77">
        <f>IF('INGRESO DE DATOS'!$G$18="Guayas/Santa Elena",'Tablas Guayaquil'!G200,'Tablas Otros'!G200)</f>
        <v>119.25</v>
      </c>
      <c r="H200" s="77">
        <f>IF('INGRESO DE DATOS'!$G$18="Guayas/Santa Elena",'Tablas Guayaquil'!H200,'Tablas Otros'!H200)</f>
        <v>119.25</v>
      </c>
    </row>
    <row r="201" spans="1:15" ht="13.5" hidden="1" thickBot="1" x14ac:dyDescent="0.25">
      <c r="A201" s="194">
        <v>1</v>
      </c>
      <c r="B201" s="17" t="s">
        <v>2</v>
      </c>
      <c r="C201" s="77">
        <f>IF('INGRESO DE DATOS'!$G$18="Guayas/Santa Elena",'Tablas Guayaquil'!C201,'Tablas Otros'!C201)</f>
        <v>0</v>
      </c>
      <c r="D201" s="77">
        <f>IF('INGRESO DE DATOS'!$G$18="Guayas/Santa Elena",'Tablas Guayaquil'!D201,'Tablas Otros'!D201)</f>
        <v>0</v>
      </c>
      <c r="E201" s="77">
        <f>IF('INGRESO DE DATOS'!$G$18="Guayas/Santa Elena",'Tablas Guayaquil'!E201,'Tablas Otros'!E201)</f>
        <v>0</v>
      </c>
      <c r="F201" s="77">
        <f>IF('INGRESO DE DATOS'!$G$18="Guayas/Santa Elena",'Tablas Guayaquil'!F201,'Tablas Otros'!F201)</f>
        <v>0</v>
      </c>
      <c r="G201" s="77">
        <f>IF('INGRESO DE DATOS'!$G$18="Guayas/Santa Elena",'Tablas Guayaquil'!G201,'Tablas Otros'!G201)</f>
        <v>0</v>
      </c>
      <c r="H201" s="77">
        <f>IF('INGRESO DE DATOS'!$G$18="Guayas/Santa Elena",'Tablas Guayaquil'!H201,'Tablas Otros'!H201)</f>
        <v>0</v>
      </c>
    </row>
    <row r="202" spans="1:15" ht="13.5" hidden="1" thickBot="1" x14ac:dyDescent="0.25">
      <c r="A202" s="183"/>
      <c r="C202" s="77">
        <f>IF('INGRESO DE DATOS'!$G$18="Guayas/Santa Elena",'Tablas Guayaquil'!C202,'Tablas Otros'!C202)</f>
        <v>0</v>
      </c>
      <c r="D202" s="77">
        <f>IF('INGRESO DE DATOS'!$G$18="Guayas/Santa Elena",'Tablas Guayaquil'!D202,'Tablas Otros'!D202)</f>
        <v>0</v>
      </c>
      <c r="E202" s="77">
        <f>IF('INGRESO DE DATOS'!$G$18="Guayas/Santa Elena",'Tablas Guayaquil'!E202,'Tablas Otros'!E202)</f>
        <v>0</v>
      </c>
      <c r="F202" s="77">
        <f>IF('INGRESO DE DATOS'!$G$18="Guayas/Santa Elena",'Tablas Guayaquil'!F202,'Tablas Otros'!F202)</f>
        <v>0</v>
      </c>
      <c r="G202" s="77">
        <f>IF('INGRESO DE DATOS'!$G$18="Guayas/Santa Elena",'Tablas Guayaquil'!G202,'Tablas Otros'!G202)</f>
        <v>0</v>
      </c>
      <c r="H202" s="77">
        <f>IF('INGRESO DE DATOS'!$G$18="Guayas/Santa Elena",'Tablas Guayaquil'!H202,'Tablas Otros'!H202)</f>
        <v>0</v>
      </c>
    </row>
    <row r="203" spans="1:15" ht="18" hidden="1" x14ac:dyDescent="0.25">
      <c r="A203" s="195" t="s">
        <v>54</v>
      </c>
      <c r="B203" s="177"/>
      <c r="C203" s="77">
        <f>IF('INGRESO DE DATOS'!$G$18="Guayas/Santa Elena",'Tablas Guayaquil'!C203,'Tablas Otros'!C203)</f>
        <v>0</v>
      </c>
      <c r="D203" s="77">
        <f>IF('INGRESO DE DATOS'!$G$18="Guayas/Santa Elena",'Tablas Guayaquil'!D203,'Tablas Otros'!D203)</f>
        <v>0</v>
      </c>
      <c r="E203" s="77">
        <f>IF('INGRESO DE DATOS'!$G$18="Guayas/Santa Elena",'Tablas Guayaquil'!E203,'Tablas Otros'!E203)</f>
        <v>0</v>
      </c>
      <c r="F203" s="77">
        <f>IF('INGRESO DE DATOS'!$G$18="Guayas/Santa Elena",'Tablas Guayaquil'!F203,'Tablas Otros'!F203)</f>
        <v>0</v>
      </c>
      <c r="G203" s="77">
        <f>IF('INGRESO DE DATOS'!$G$18="Guayas/Santa Elena",'Tablas Guayaquil'!G203,'Tablas Otros'!G203)</f>
        <v>0</v>
      </c>
      <c r="H203" s="77">
        <f>IF('INGRESO DE DATOS'!$G$18="Guayas/Santa Elena",'Tablas Guayaquil'!H203,'Tablas Otros'!H203)</f>
        <v>0</v>
      </c>
    </row>
    <row r="204" spans="1:15" ht="18" hidden="1" x14ac:dyDescent="0.25">
      <c r="A204" s="191" t="s">
        <v>30</v>
      </c>
      <c r="B204" s="178"/>
      <c r="C204" s="77">
        <f>IF('INGRESO DE DATOS'!$G$18="Guayas/Santa Elena",'Tablas Guayaquil'!C204,'Tablas Otros'!C204)</f>
        <v>0</v>
      </c>
      <c r="D204" s="77">
        <f>IF('INGRESO DE DATOS'!$G$18="Guayas/Santa Elena",'Tablas Guayaquil'!D204,'Tablas Otros'!D204)</f>
        <v>0</v>
      </c>
      <c r="E204" s="77">
        <f>IF('INGRESO DE DATOS'!$G$18="Guayas/Santa Elena",'Tablas Guayaquil'!E204,'Tablas Otros'!E204)</f>
        <v>0</v>
      </c>
      <c r="F204" s="77">
        <f>IF('INGRESO DE DATOS'!$G$18="Guayas/Santa Elena",'Tablas Guayaquil'!F204,'Tablas Otros'!F204)</f>
        <v>0</v>
      </c>
      <c r="G204" s="77">
        <f>IF('INGRESO DE DATOS'!$G$18="Guayas/Santa Elena",'Tablas Guayaquil'!G204,'Tablas Otros'!G204)</f>
        <v>0</v>
      </c>
      <c r="H204" s="77">
        <f>IF('INGRESO DE DATOS'!$G$18="Guayas/Santa Elena",'Tablas Guayaquil'!H204,'Tablas Otros'!H204)</f>
        <v>0</v>
      </c>
    </row>
    <row r="205" spans="1:15" hidden="1" x14ac:dyDescent="0.2">
      <c r="A205" s="255" t="s">
        <v>0</v>
      </c>
      <c r="B205" s="244"/>
      <c r="C205" s="77">
        <f>IF('INGRESO DE DATOS'!$G$18="Guayas/Santa Elena",'Tablas Guayaquil'!C205,'Tablas Otros'!C205)</f>
        <v>0</v>
      </c>
      <c r="D205" s="77">
        <f>IF('INGRESO DE DATOS'!$G$18="Guayas/Santa Elena",'Tablas Guayaquil'!D205,'Tablas Otros'!D205)</f>
        <v>0</v>
      </c>
      <c r="E205" s="77">
        <f>IF('INGRESO DE DATOS'!$G$18="Guayas/Santa Elena",'Tablas Guayaquil'!E205,'Tablas Otros'!E205)</f>
        <v>0</v>
      </c>
      <c r="F205" s="77">
        <f>IF('INGRESO DE DATOS'!$G$18="Guayas/Santa Elena",'Tablas Guayaquil'!F205,'Tablas Otros'!F205)</f>
        <v>0</v>
      </c>
      <c r="G205" s="77">
        <f>IF('INGRESO DE DATOS'!$G$18="Guayas/Santa Elena",'Tablas Guayaquil'!G205,'Tablas Otros'!G205)</f>
        <v>0</v>
      </c>
      <c r="H205" s="77">
        <f>IF('INGRESO DE DATOS'!$G$18="Guayas/Santa Elena",'Tablas Guayaquil'!H205,'Tablas Otros'!H205)</f>
        <v>0</v>
      </c>
    </row>
    <row r="206" spans="1:15" hidden="1" x14ac:dyDescent="0.2">
      <c r="A206" s="183" t="s">
        <v>5</v>
      </c>
      <c r="B206" s="10" t="s">
        <v>5</v>
      </c>
      <c r="C206" s="77" t="str">
        <f>IF('INGRESO DE DATOS'!$G$18="Guayas/Santa Elena",'Tablas Guayaquil'!C206,'Tablas Otros'!C206)</f>
        <v>CL1</v>
      </c>
      <c r="D206" s="77" t="str">
        <f>IF('INGRESO DE DATOS'!$G$18="Guayas/Santa Elena",'Tablas Guayaquil'!D206,'Tablas Otros'!D206)</f>
        <v>CL2</v>
      </c>
      <c r="E206" s="77" t="str">
        <f>IF('INGRESO DE DATOS'!$G$18="Guayas/Santa Elena",'Tablas Guayaquil'!E206,'Tablas Otros'!E206)</f>
        <v>CL3</v>
      </c>
      <c r="F206" s="77" t="str">
        <f>IF('INGRESO DE DATOS'!$G$18="Guayas/Santa Elena",'Tablas Guayaquil'!F206,'Tablas Otros'!F206)</f>
        <v>CL4</v>
      </c>
      <c r="G206" s="77" t="str">
        <f>IF('INGRESO DE DATOS'!$G$18="Guayas/Santa Elena",'Tablas Guayaquil'!G206,'Tablas Otros'!G206)</f>
        <v>CL5</v>
      </c>
      <c r="H206" s="77" t="str">
        <f>IF('INGRESO DE DATOS'!$G$18="Guayas/Santa Elena",'Tablas Guayaquil'!H206,'Tablas Otros'!H206)</f>
        <v>CL6</v>
      </c>
    </row>
    <row r="207" spans="1:15" hidden="1" x14ac:dyDescent="0.2">
      <c r="A207" s="183">
        <v>18</v>
      </c>
      <c r="B207" s="11" t="s">
        <v>162</v>
      </c>
      <c r="C207" s="77">
        <f>IF('INGRESO DE DATOS'!$G$18="Guayas/Santa Elena",'Tablas Guayaquil'!C207,'Tablas Otros'!C207)</f>
        <v>15445</v>
      </c>
      <c r="D207" s="77">
        <f>IF('INGRESO DE DATOS'!$G$18="Guayas/Santa Elena",'Tablas Guayaquil'!D207,'Tablas Otros'!D207)</f>
        <v>9373</v>
      </c>
      <c r="E207" s="77">
        <f>IF('INGRESO DE DATOS'!$G$18="Guayas/Santa Elena",'Tablas Guayaquil'!E207,'Tablas Otros'!E207)</f>
        <v>6437</v>
      </c>
      <c r="F207" s="77">
        <f>IF('INGRESO DE DATOS'!$G$18="Guayas/Santa Elena",'Tablas Guayaquil'!F207,'Tablas Otros'!F207)</f>
        <v>4355</v>
      </c>
      <c r="G207" s="77">
        <f>IF('INGRESO DE DATOS'!$G$18="Guayas/Santa Elena",'Tablas Guayaquil'!G207,'Tablas Otros'!G207)</f>
        <v>2840</v>
      </c>
      <c r="H207" s="77">
        <f>IF('INGRESO DE DATOS'!$G$18="Guayas/Santa Elena",'Tablas Guayaquil'!H207,'Tablas Otros'!H207)</f>
        <v>2158</v>
      </c>
      <c r="J207" s="28"/>
      <c r="K207" s="28"/>
      <c r="L207" s="28"/>
      <c r="M207" s="28"/>
      <c r="N207" s="28"/>
      <c r="O207" s="28"/>
    </row>
    <row r="208" spans="1:15" hidden="1" x14ac:dyDescent="0.2">
      <c r="A208" s="183">
        <v>25</v>
      </c>
      <c r="B208" s="11" t="s">
        <v>6</v>
      </c>
      <c r="C208" s="77">
        <f>IF('INGRESO DE DATOS'!$G$18="Guayas/Santa Elena",'Tablas Guayaquil'!C208,'Tablas Otros'!C208)</f>
        <v>16212</v>
      </c>
      <c r="D208" s="77">
        <f>IF('INGRESO DE DATOS'!$G$18="Guayas/Santa Elena",'Tablas Guayaquil'!D208,'Tablas Otros'!D208)</f>
        <v>9843</v>
      </c>
      <c r="E208" s="77">
        <f>IF('INGRESO DE DATOS'!$G$18="Guayas/Santa Elena",'Tablas Guayaquil'!E208,'Tablas Otros'!E208)</f>
        <v>7115</v>
      </c>
      <c r="F208" s="77">
        <f>IF('INGRESO DE DATOS'!$G$18="Guayas/Santa Elena",'Tablas Guayaquil'!F208,'Tablas Otros'!F208)</f>
        <v>4833</v>
      </c>
      <c r="G208" s="77">
        <f>IF('INGRESO DE DATOS'!$G$18="Guayas/Santa Elena",'Tablas Guayaquil'!G208,'Tablas Otros'!G208)</f>
        <v>3146</v>
      </c>
      <c r="H208" s="77">
        <f>IF('INGRESO DE DATOS'!$G$18="Guayas/Santa Elena",'Tablas Guayaquil'!H208,'Tablas Otros'!H208)</f>
        <v>2394</v>
      </c>
      <c r="J208" s="28"/>
      <c r="K208" s="28"/>
      <c r="L208" s="28"/>
      <c r="M208" s="28"/>
      <c r="N208" s="28"/>
      <c r="O208" s="28"/>
    </row>
    <row r="209" spans="1:15" hidden="1" x14ac:dyDescent="0.2">
      <c r="A209" s="183">
        <v>30</v>
      </c>
      <c r="B209" s="11" t="s">
        <v>7</v>
      </c>
      <c r="C209" s="77">
        <f>IF('INGRESO DE DATOS'!$G$18="Guayas/Santa Elena",'Tablas Guayaquil'!C209,'Tablas Otros'!C209)</f>
        <v>16906</v>
      </c>
      <c r="D209" s="77">
        <f>IF('INGRESO DE DATOS'!$G$18="Guayas/Santa Elena",'Tablas Guayaquil'!D209,'Tablas Otros'!D209)</f>
        <v>10278</v>
      </c>
      <c r="E209" s="77">
        <f>IF('INGRESO DE DATOS'!$G$18="Guayas/Santa Elena",'Tablas Guayaquil'!E209,'Tablas Otros'!E209)</f>
        <v>7629</v>
      </c>
      <c r="F209" s="77">
        <f>IF('INGRESO DE DATOS'!$G$18="Guayas/Santa Elena",'Tablas Guayaquil'!F209,'Tablas Otros'!F209)</f>
        <v>5419</v>
      </c>
      <c r="G209" s="77">
        <f>IF('INGRESO DE DATOS'!$G$18="Guayas/Santa Elena",'Tablas Guayaquil'!G209,'Tablas Otros'!G209)</f>
        <v>3821</v>
      </c>
      <c r="H209" s="77">
        <f>IF('INGRESO DE DATOS'!$G$18="Guayas/Santa Elena",'Tablas Guayaquil'!H209,'Tablas Otros'!H209)</f>
        <v>2905</v>
      </c>
      <c r="J209" s="28"/>
      <c r="K209" s="28"/>
      <c r="L209" s="28"/>
      <c r="M209" s="28"/>
      <c r="N209" s="28"/>
      <c r="O209" s="28"/>
    </row>
    <row r="210" spans="1:15" hidden="1" x14ac:dyDescent="0.2">
      <c r="A210" s="183">
        <v>35</v>
      </c>
      <c r="B210" s="11" t="s">
        <v>8</v>
      </c>
      <c r="C210" s="77">
        <f>IF('INGRESO DE DATOS'!$G$18="Guayas/Santa Elena",'Tablas Guayaquil'!C210,'Tablas Otros'!C210)</f>
        <v>18909</v>
      </c>
      <c r="D210" s="77">
        <f>IF('INGRESO DE DATOS'!$G$18="Guayas/Santa Elena",'Tablas Guayaquil'!D210,'Tablas Otros'!D210)</f>
        <v>11499</v>
      </c>
      <c r="E210" s="77">
        <f>IF('INGRESO DE DATOS'!$G$18="Guayas/Santa Elena",'Tablas Guayaquil'!E210,'Tablas Otros'!E210)</f>
        <v>8540</v>
      </c>
      <c r="F210" s="77">
        <f>IF('INGRESO DE DATOS'!$G$18="Guayas/Santa Elena",'Tablas Guayaquil'!F210,'Tablas Otros'!F210)</f>
        <v>6074</v>
      </c>
      <c r="G210" s="77">
        <f>IF('INGRESO DE DATOS'!$G$18="Guayas/Santa Elena",'Tablas Guayaquil'!G210,'Tablas Otros'!G210)</f>
        <v>4284</v>
      </c>
      <c r="H210" s="77">
        <f>IF('INGRESO DE DATOS'!$G$18="Guayas/Santa Elena",'Tablas Guayaquil'!H210,'Tablas Otros'!H210)</f>
        <v>3258</v>
      </c>
      <c r="J210" s="28"/>
      <c r="K210" s="28"/>
      <c r="L210" s="28"/>
      <c r="M210" s="28"/>
      <c r="N210" s="28"/>
      <c r="O210" s="28"/>
    </row>
    <row r="211" spans="1:15" hidden="1" x14ac:dyDescent="0.2">
      <c r="A211" s="183">
        <v>40</v>
      </c>
      <c r="B211" s="11" t="s">
        <v>9</v>
      </c>
      <c r="C211" s="77">
        <f>IF('INGRESO DE DATOS'!$G$18="Guayas/Santa Elena",'Tablas Guayaquil'!C211,'Tablas Otros'!C211)</f>
        <v>21425</v>
      </c>
      <c r="D211" s="77">
        <f>IF('INGRESO DE DATOS'!$G$18="Guayas/Santa Elena",'Tablas Guayaquil'!D211,'Tablas Otros'!D211)</f>
        <v>13324</v>
      </c>
      <c r="E211" s="77">
        <f>IF('INGRESO DE DATOS'!$G$18="Guayas/Santa Elena",'Tablas Guayaquil'!E211,'Tablas Otros'!E211)</f>
        <v>9366</v>
      </c>
      <c r="F211" s="77">
        <f>IF('INGRESO DE DATOS'!$G$18="Guayas/Santa Elena",'Tablas Guayaquil'!F211,'Tablas Otros'!F211)</f>
        <v>6760</v>
      </c>
      <c r="G211" s="77">
        <f>IF('INGRESO DE DATOS'!$G$18="Guayas/Santa Elena",'Tablas Guayaquil'!G211,'Tablas Otros'!G211)</f>
        <v>4724</v>
      </c>
      <c r="H211" s="77">
        <f>IF('INGRESO DE DATOS'!$G$18="Guayas/Santa Elena",'Tablas Guayaquil'!H211,'Tablas Otros'!H211)</f>
        <v>3598</v>
      </c>
      <c r="J211" s="28"/>
      <c r="K211" s="28"/>
      <c r="L211" s="28"/>
      <c r="M211" s="28"/>
      <c r="N211" s="28"/>
      <c r="O211" s="28"/>
    </row>
    <row r="212" spans="1:15" hidden="1" x14ac:dyDescent="0.2">
      <c r="A212" s="183">
        <v>45</v>
      </c>
      <c r="B212" s="11" t="s">
        <v>10</v>
      </c>
      <c r="C212" s="77">
        <f>IF('INGRESO DE DATOS'!$G$18="Guayas/Santa Elena",'Tablas Guayaquil'!C212,'Tablas Otros'!C212)</f>
        <v>23915</v>
      </c>
      <c r="D212" s="77">
        <f>IF('INGRESO DE DATOS'!$G$18="Guayas/Santa Elena",'Tablas Guayaquil'!D212,'Tablas Otros'!D212)</f>
        <v>14894</v>
      </c>
      <c r="E212" s="77">
        <f>IF('INGRESO DE DATOS'!$G$18="Guayas/Santa Elena",'Tablas Guayaquil'!E212,'Tablas Otros'!E212)</f>
        <v>10470</v>
      </c>
      <c r="F212" s="77">
        <f>IF('INGRESO DE DATOS'!$G$18="Guayas/Santa Elena",'Tablas Guayaquil'!F212,'Tablas Otros'!F212)</f>
        <v>7560</v>
      </c>
      <c r="G212" s="77">
        <f>IF('INGRESO DE DATOS'!$G$18="Guayas/Santa Elena",'Tablas Guayaquil'!G212,'Tablas Otros'!G212)</f>
        <v>5277</v>
      </c>
      <c r="H212" s="77">
        <f>IF('INGRESO DE DATOS'!$G$18="Guayas/Santa Elena",'Tablas Guayaquil'!H212,'Tablas Otros'!H212)</f>
        <v>4029</v>
      </c>
      <c r="J212" s="28"/>
      <c r="K212" s="28"/>
      <c r="L212" s="28"/>
      <c r="M212" s="28"/>
      <c r="N212" s="28"/>
      <c r="O212" s="28"/>
    </row>
    <row r="213" spans="1:15" hidden="1" x14ac:dyDescent="0.2">
      <c r="A213" s="183">
        <v>50</v>
      </c>
      <c r="B213" s="11" t="s">
        <v>11</v>
      </c>
      <c r="C213" s="77">
        <f>IF('INGRESO DE DATOS'!$G$18="Guayas/Santa Elena",'Tablas Guayaquil'!C213,'Tablas Otros'!C213)</f>
        <v>31576</v>
      </c>
      <c r="D213" s="77">
        <f>IF('INGRESO DE DATOS'!$G$18="Guayas/Santa Elena",'Tablas Guayaquil'!D213,'Tablas Otros'!D213)</f>
        <v>19478</v>
      </c>
      <c r="E213" s="77">
        <f>IF('INGRESO DE DATOS'!$G$18="Guayas/Santa Elena",'Tablas Guayaquil'!E213,'Tablas Otros'!E213)</f>
        <v>13817</v>
      </c>
      <c r="F213" s="77">
        <f>IF('INGRESO DE DATOS'!$G$18="Guayas/Santa Elena",'Tablas Guayaquil'!F213,'Tablas Otros'!F213)</f>
        <v>9933</v>
      </c>
      <c r="G213" s="77">
        <f>IF('INGRESO DE DATOS'!$G$18="Guayas/Santa Elena",'Tablas Guayaquil'!G213,'Tablas Otros'!G213)</f>
        <v>7549</v>
      </c>
      <c r="H213" s="77">
        <f>IF('INGRESO DE DATOS'!$G$18="Guayas/Santa Elena",'Tablas Guayaquil'!H213,'Tablas Otros'!H213)</f>
        <v>5756</v>
      </c>
      <c r="J213" s="28"/>
      <c r="K213" s="28"/>
      <c r="L213" s="28"/>
      <c r="M213" s="28"/>
      <c r="N213" s="28"/>
      <c r="O213" s="28"/>
    </row>
    <row r="214" spans="1:15" hidden="1" x14ac:dyDescent="0.2">
      <c r="A214" s="183">
        <v>55</v>
      </c>
      <c r="B214" s="11" t="s">
        <v>12</v>
      </c>
      <c r="C214" s="77">
        <f>IF('INGRESO DE DATOS'!$G$18="Guayas/Santa Elena",'Tablas Guayaquil'!C214,'Tablas Otros'!C214)</f>
        <v>33582</v>
      </c>
      <c r="D214" s="77">
        <f>IF('INGRESO DE DATOS'!$G$18="Guayas/Santa Elena",'Tablas Guayaquil'!D214,'Tablas Otros'!D214)</f>
        <v>20730</v>
      </c>
      <c r="E214" s="77">
        <f>IF('INGRESO DE DATOS'!$G$18="Guayas/Santa Elena",'Tablas Guayaquil'!E214,'Tablas Otros'!E214)</f>
        <v>14699</v>
      </c>
      <c r="F214" s="77">
        <f>IF('INGRESO DE DATOS'!$G$18="Guayas/Santa Elena",'Tablas Guayaquil'!F214,'Tablas Otros'!F214)</f>
        <v>10563</v>
      </c>
      <c r="G214" s="77">
        <f>IF('INGRESO DE DATOS'!$G$18="Guayas/Santa Elena",'Tablas Guayaquil'!G214,'Tablas Otros'!G214)</f>
        <v>8031</v>
      </c>
      <c r="H214" s="77">
        <f>IF('INGRESO DE DATOS'!$G$18="Guayas/Santa Elena",'Tablas Guayaquil'!H214,'Tablas Otros'!H214)</f>
        <v>6126</v>
      </c>
      <c r="J214" s="28"/>
      <c r="K214" s="28"/>
      <c r="L214" s="28"/>
      <c r="M214" s="28"/>
      <c r="N214" s="28"/>
      <c r="O214" s="28"/>
    </row>
    <row r="215" spans="1:15" hidden="1" x14ac:dyDescent="0.2">
      <c r="A215" s="183">
        <v>60</v>
      </c>
      <c r="B215" s="11"/>
      <c r="C215" s="77">
        <f>IF('INGRESO DE DATOS'!$G$18="Guayas/Santa Elena",'Tablas Guayaquil'!C215,'Tablas Otros'!C215)</f>
        <v>35649</v>
      </c>
      <c r="D215" s="77">
        <f>IF('INGRESO DE DATOS'!$G$18="Guayas/Santa Elena",'Tablas Guayaquil'!D215,'Tablas Otros'!D215)</f>
        <v>22571</v>
      </c>
      <c r="E215" s="77">
        <f>IF('INGRESO DE DATOS'!$G$18="Guayas/Santa Elena",'Tablas Guayaquil'!E215,'Tablas Otros'!E215)</f>
        <v>15964</v>
      </c>
      <c r="F215" s="77">
        <f>IF('INGRESO DE DATOS'!$G$18="Guayas/Santa Elena",'Tablas Guayaquil'!F215,'Tablas Otros'!F215)</f>
        <v>12034</v>
      </c>
      <c r="G215" s="77">
        <f>IF('INGRESO DE DATOS'!$G$18="Guayas/Santa Elena",'Tablas Guayaquil'!G215,'Tablas Otros'!G215)</f>
        <v>9553</v>
      </c>
      <c r="H215" s="77">
        <f>IF('INGRESO DE DATOS'!$G$18="Guayas/Santa Elena",'Tablas Guayaquil'!H215,'Tablas Otros'!H215)</f>
        <v>7665</v>
      </c>
      <c r="J215" s="28"/>
      <c r="K215" s="28"/>
      <c r="L215" s="28"/>
      <c r="M215" s="28"/>
      <c r="N215" s="28"/>
      <c r="O215" s="28"/>
    </row>
    <row r="216" spans="1:15" hidden="1" x14ac:dyDescent="0.2">
      <c r="A216" s="183">
        <v>61</v>
      </c>
      <c r="B216" s="11"/>
      <c r="C216" s="77">
        <f>IF('INGRESO DE DATOS'!$G$18="Guayas/Santa Elena",'Tablas Guayaquil'!C216,'Tablas Otros'!C216)</f>
        <v>38284</v>
      </c>
      <c r="D216" s="77">
        <f>IF('INGRESO DE DATOS'!$G$18="Guayas/Santa Elena",'Tablas Guayaquil'!D216,'Tablas Otros'!D216)</f>
        <v>24251</v>
      </c>
      <c r="E216" s="77">
        <f>IF('INGRESO DE DATOS'!$G$18="Guayas/Santa Elena",'Tablas Guayaquil'!E216,'Tablas Otros'!E216)</f>
        <v>17153</v>
      </c>
      <c r="F216" s="77">
        <f>IF('INGRESO DE DATOS'!$G$18="Guayas/Santa Elena",'Tablas Guayaquil'!F216,'Tablas Otros'!F216)</f>
        <v>12923</v>
      </c>
      <c r="G216" s="77">
        <f>IF('INGRESO DE DATOS'!$G$18="Guayas/Santa Elena",'Tablas Guayaquil'!G216,'Tablas Otros'!G216)</f>
        <v>10263</v>
      </c>
      <c r="H216" s="77">
        <f>IF('INGRESO DE DATOS'!$G$18="Guayas/Santa Elena",'Tablas Guayaquil'!H216,'Tablas Otros'!H216)</f>
        <v>8238</v>
      </c>
      <c r="J216" s="28"/>
      <c r="K216" s="28"/>
      <c r="L216" s="28"/>
      <c r="M216" s="28"/>
      <c r="N216" s="28"/>
      <c r="O216" s="28"/>
    </row>
    <row r="217" spans="1:15" hidden="1" x14ac:dyDescent="0.2">
      <c r="A217" s="183">
        <v>62</v>
      </c>
      <c r="B217" s="11"/>
      <c r="C217" s="77">
        <f>IF('INGRESO DE DATOS'!$G$18="Guayas/Santa Elena",'Tablas Guayaquil'!C217,'Tablas Otros'!C217)</f>
        <v>41892</v>
      </c>
      <c r="D217" s="77">
        <f>IF('INGRESO DE DATOS'!$G$18="Guayas/Santa Elena",'Tablas Guayaquil'!D217,'Tablas Otros'!D217)</f>
        <v>26547</v>
      </c>
      <c r="E217" s="77">
        <f>IF('INGRESO DE DATOS'!$G$18="Guayas/Santa Elena",'Tablas Guayaquil'!E217,'Tablas Otros'!E217)</f>
        <v>18787</v>
      </c>
      <c r="F217" s="77">
        <f>IF('INGRESO DE DATOS'!$G$18="Guayas/Santa Elena",'Tablas Guayaquil'!F217,'Tablas Otros'!F217)</f>
        <v>14151</v>
      </c>
      <c r="G217" s="77">
        <f>IF('INGRESO DE DATOS'!$G$18="Guayas/Santa Elena",'Tablas Guayaquil'!G217,'Tablas Otros'!G217)</f>
        <v>11240</v>
      </c>
      <c r="H217" s="77">
        <f>IF('INGRESO DE DATOS'!$G$18="Guayas/Santa Elena",'Tablas Guayaquil'!H217,'Tablas Otros'!H217)</f>
        <v>9016</v>
      </c>
      <c r="J217" s="28"/>
      <c r="K217" s="28"/>
      <c r="L217" s="28"/>
      <c r="M217" s="28"/>
      <c r="N217" s="28"/>
      <c r="O217" s="28"/>
    </row>
    <row r="218" spans="1:15" hidden="1" x14ac:dyDescent="0.2">
      <c r="A218" s="183">
        <v>63</v>
      </c>
      <c r="B218" s="11"/>
      <c r="C218" s="77">
        <f>IF('INGRESO DE DATOS'!$G$18="Guayas/Santa Elena",'Tablas Guayaquil'!C218,'Tablas Otros'!C218)</f>
        <v>44521</v>
      </c>
      <c r="D218" s="77">
        <f>IF('INGRESO DE DATOS'!$G$18="Guayas/Santa Elena",'Tablas Guayaquil'!D218,'Tablas Otros'!D218)</f>
        <v>28227</v>
      </c>
      <c r="E218" s="77">
        <f>IF('INGRESO DE DATOS'!$G$18="Guayas/Santa Elena",'Tablas Guayaquil'!E218,'Tablas Otros'!E218)</f>
        <v>19978</v>
      </c>
      <c r="F218" s="77">
        <f>IF('INGRESO DE DATOS'!$G$18="Guayas/Santa Elena",'Tablas Guayaquil'!F218,'Tablas Otros'!F218)</f>
        <v>15046</v>
      </c>
      <c r="G218" s="77">
        <f>IF('INGRESO DE DATOS'!$G$18="Guayas/Santa Elena",'Tablas Guayaquil'!G218,'Tablas Otros'!G218)</f>
        <v>11952</v>
      </c>
      <c r="H218" s="77">
        <f>IF('INGRESO DE DATOS'!$G$18="Guayas/Santa Elena",'Tablas Guayaquil'!H218,'Tablas Otros'!H218)</f>
        <v>9590</v>
      </c>
      <c r="J218" s="28"/>
      <c r="K218" s="28"/>
      <c r="L218" s="28"/>
      <c r="M218" s="28"/>
      <c r="N218" s="28"/>
      <c r="O218" s="28"/>
    </row>
    <row r="219" spans="1:15" hidden="1" x14ac:dyDescent="0.2">
      <c r="A219" s="183">
        <v>64</v>
      </c>
      <c r="B219" s="11"/>
      <c r="C219" s="77">
        <f>IF('INGRESO DE DATOS'!$G$18="Guayas/Santa Elena",'Tablas Guayaquil'!C219,'Tablas Otros'!C219)</f>
        <v>48144</v>
      </c>
      <c r="D219" s="77">
        <f>IF('INGRESO DE DATOS'!$G$18="Guayas/Santa Elena",'Tablas Guayaquil'!D219,'Tablas Otros'!D219)</f>
        <v>30535</v>
      </c>
      <c r="E219" s="77">
        <f>IF('INGRESO DE DATOS'!$G$18="Guayas/Santa Elena",'Tablas Guayaquil'!E219,'Tablas Otros'!E219)</f>
        <v>21612</v>
      </c>
      <c r="F219" s="77">
        <f>IF('INGRESO DE DATOS'!$G$18="Guayas/Santa Elena",'Tablas Guayaquil'!F219,'Tablas Otros'!F219)</f>
        <v>16283</v>
      </c>
      <c r="G219" s="77">
        <f>IF('INGRESO DE DATOS'!$G$18="Guayas/Santa Elena",'Tablas Guayaquil'!G219,'Tablas Otros'!G219)</f>
        <v>12930</v>
      </c>
      <c r="H219" s="77">
        <f>IF('INGRESO DE DATOS'!$G$18="Guayas/Santa Elena",'Tablas Guayaquil'!H219,'Tablas Otros'!H219)</f>
        <v>10383</v>
      </c>
      <c r="J219" s="28"/>
      <c r="K219" s="28"/>
      <c r="L219" s="28"/>
      <c r="M219" s="28"/>
      <c r="N219" s="28"/>
      <c r="O219" s="28"/>
    </row>
    <row r="220" spans="1:15" hidden="1" x14ac:dyDescent="0.2">
      <c r="A220" s="183">
        <v>65</v>
      </c>
      <c r="B220" s="11"/>
      <c r="C220" s="77">
        <f>IF('INGRESO DE DATOS'!$G$18="Guayas/Santa Elena",'Tablas Guayaquil'!C220,'Tablas Otros'!C220)</f>
        <v>50452</v>
      </c>
      <c r="D220" s="77">
        <f>IF('INGRESO DE DATOS'!$G$18="Guayas/Santa Elena",'Tablas Guayaquil'!D220,'Tablas Otros'!D220)</f>
        <v>39918</v>
      </c>
      <c r="E220" s="77">
        <f>IF('INGRESO DE DATOS'!$G$18="Guayas/Santa Elena",'Tablas Guayaquil'!E220,'Tablas Otros'!E220)</f>
        <v>28196</v>
      </c>
      <c r="F220" s="77">
        <f>IF('INGRESO DE DATOS'!$G$18="Guayas/Santa Elena",'Tablas Guayaquil'!F220,'Tablas Otros'!F220)</f>
        <v>20600</v>
      </c>
      <c r="G220" s="77">
        <f>IF('INGRESO DE DATOS'!$G$18="Guayas/Santa Elena",'Tablas Guayaquil'!G220,'Tablas Otros'!G220)</f>
        <v>17250</v>
      </c>
      <c r="H220" s="77">
        <f>IF('INGRESO DE DATOS'!$G$18="Guayas/Santa Elena",'Tablas Guayaquil'!H220,'Tablas Otros'!H220)</f>
        <v>14641</v>
      </c>
      <c r="J220" s="28"/>
      <c r="K220" s="28"/>
      <c r="L220" s="28"/>
      <c r="M220" s="28"/>
      <c r="N220" s="28"/>
      <c r="O220" s="28"/>
    </row>
    <row r="221" spans="1:15" hidden="1" x14ac:dyDescent="0.2">
      <c r="A221" s="183">
        <v>66</v>
      </c>
      <c r="B221" s="11"/>
      <c r="C221" s="77">
        <f>IF('INGRESO DE DATOS'!$G$18="Guayas/Santa Elena",'Tablas Guayaquil'!C221,'Tablas Otros'!C221)</f>
        <v>52750</v>
      </c>
      <c r="D221" s="77">
        <f>IF('INGRESO DE DATOS'!$G$18="Guayas/Santa Elena",'Tablas Guayaquil'!D221,'Tablas Otros'!D221)</f>
        <v>46387</v>
      </c>
      <c r="E221" s="77">
        <f>IF('INGRESO DE DATOS'!$G$18="Guayas/Santa Elena",'Tablas Guayaquil'!E221,'Tablas Otros'!E221)</f>
        <v>32763</v>
      </c>
      <c r="F221" s="77">
        <f>IF('INGRESO DE DATOS'!$G$18="Guayas/Santa Elena",'Tablas Guayaquil'!F221,'Tablas Otros'!F221)</f>
        <v>23933</v>
      </c>
      <c r="G221" s="77">
        <f>IF('INGRESO DE DATOS'!$G$18="Guayas/Santa Elena",'Tablas Guayaquil'!G221,'Tablas Otros'!G221)</f>
        <v>20046</v>
      </c>
      <c r="H221" s="77">
        <f>IF('INGRESO DE DATOS'!$G$18="Guayas/Santa Elena",'Tablas Guayaquil'!H221,'Tablas Otros'!H221)</f>
        <v>17022</v>
      </c>
      <c r="J221" s="28"/>
      <c r="K221" s="28"/>
      <c r="L221" s="28"/>
      <c r="M221" s="28"/>
      <c r="N221" s="28"/>
      <c r="O221" s="28"/>
    </row>
    <row r="222" spans="1:15" hidden="1" x14ac:dyDescent="0.2">
      <c r="A222" s="183">
        <v>67</v>
      </c>
      <c r="B222" s="11"/>
      <c r="C222" s="77">
        <f>IF('INGRESO DE DATOS'!$G$18="Guayas/Santa Elena",'Tablas Guayaquil'!C222,'Tablas Otros'!C222)</f>
        <v>57591</v>
      </c>
      <c r="D222" s="77">
        <f>IF('INGRESO DE DATOS'!$G$18="Guayas/Santa Elena",'Tablas Guayaquil'!D222,'Tablas Otros'!D222)</f>
        <v>50667</v>
      </c>
      <c r="E222" s="77">
        <f>IF('INGRESO DE DATOS'!$G$18="Guayas/Santa Elena",'Tablas Guayaquil'!E222,'Tablas Otros'!E222)</f>
        <v>35788</v>
      </c>
      <c r="F222" s="77">
        <f>IF('INGRESO DE DATOS'!$G$18="Guayas/Santa Elena",'Tablas Guayaquil'!F222,'Tablas Otros'!F222)</f>
        <v>26139</v>
      </c>
      <c r="G222" s="77">
        <f>IF('INGRESO DE DATOS'!$G$18="Guayas/Santa Elena",'Tablas Guayaquil'!G222,'Tablas Otros'!G222)</f>
        <v>21900</v>
      </c>
      <c r="H222" s="77">
        <f>IF('INGRESO DE DATOS'!$G$18="Guayas/Santa Elena",'Tablas Guayaquil'!H222,'Tablas Otros'!H222)</f>
        <v>18593</v>
      </c>
      <c r="J222" s="28"/>
      <c r="K222" s="28"/>
      <c r="L222" s="28"/>
      <c r="M222" s="28"/>
      <c r="N222" s="28"/>
      <c r="O222" s="28"/>
    </row>
    <row r="223" spans="1:15" hidden="1" x14ac:dyDescent="0.2">
      <c r="A223" s="183">
        <v>68</v>
      </c>
      <c r="B223" s="11"/>
      <c r="C223" s="77">
        <f>IF('INGRESO DE DATOS'!$G$18="Guayas/Santa Elena",'Tablas Guayaquil'!C223,'Tablas Otros'!C223)</f>
        <v>63748</v>
      </c>
      <c r="D223" s="77">
        <f>IF('INGRESO DE DATOS'!$G$18="Guayas/Santa Elena",'Tablas Guayaquil'!D223,'Tablas Otros'!D223)</f>
        <v>56106</v>
      </c>
      <c r="E223" s="77">
        <f>IF('INGRESO DE DATOS'!$G$18="Guayas/Santa Elena",'Tablas Guayaquil'!E223,'Tablas Otros'!E223)</f>
        <v>39630</v>
      </c>
      <c r="F223" s="77">
        <f>IF('INGRESO DE DATOS'!$G$18="Guayas/Santa Elena",'Tablas Guayaquil'!F223,'Tablas Otros'!F223)</f>
        <v>28949</v>
      </c>
      <c r="G223" s="77">
        <f>IF('INGRESO DE DATOS'!$G$18="Guayas/Santa Elena",'Tablas Guayaquil'!G223,'Tablas Otros'!G223)</f>
        <v>24255</v>
      </c>
      <c r="H223" s="77">
        <f>IF('INGRESO DE DATOS'!$G$18="Guayas/Santa Elena",'Tablas Guayaquil'!H223,'Tablas Otros'!H223)</f>
        <v>20594</v>
      </c>
      <c r="J223" s="28"/>
      <c r="K223" s="28"/>
      <c r="L223" s="28"/>
      <c r="M223" s="28"/>
      <c r="N223" s="28"/>
      <c r="O223" s="28"/>
    </row>
    <row r="224" spans="1:15" hidden="1" x14ac:dyDescent="0.2">
      <c r="A224" s="183">
        <v>69</v>
      </c>
      <c r="B224" s="11"/>
      <c r="C224" s="77">
        <f>IF('INGRESO DE DATOS'!$G$18="Guayas/Santa Elena",'Tablas Guayaquil'!C224,'Tablas Otros'!C224)</f>
        <v>70120</v>
      </c>
      <c r="D224" s="77">
        <f>IF('INGRESO DE DATOS'!$G$18="Guayas/Santa Elena",'Tablas Guayaquil'!D224,'Tablas Otros'!D224)</f>
        <v>61733</v>
      </c>
      <c r="E224" s="77">
        <f>IF('INGRESO DE DATOS'!$G$18="Guayas/Santa Elena",'Tablas Guayaquil'!E224,'Tablas Otros'!E224)</f>
        <v>43603</v>
      </c>
      <c r="F224" s="77">
        <f>IF('INGRESO DE DATOS'!$G$18="Guayas/Santa Elena",'Tablas Guayaquil'!F224,'Tablas Otros'!F224)</f>
        <v>31847</v>
      </c>
      <c r="G224" s="77">
        <f>IF('INGRESO DE DATOS'!$G$18="Guayas/Santa Elena",'Tablas Guayaquil'!G224,'Tablas Otros'!G224)</f>
        <v>26688</v>
      </c>
      <c r="H224" s="77">
        <f>IF('INGRESO DE DATOS'!$G$18="Guayas/Santa Elena",'Tablas Guayaquil'!H224,'Tablas Otros'!H224)</f>
        <v>22659</v>
      </c>
      <c r="J224" s="28"/>
      <c r="K224" s="28"/>
      <c r="L224" s="28"/>
      <c r="M224" s="28"/>
      <c r="N224" s="28"/>
      <c r="O224" s="28"/>
    </row>
    <row r="225" spans="1:15" hidden="1" x14ac:dyDescent="0.2">
      <c r="A225" s="183">
        <v>70</v>
      </c>
      <c r="B225" s="11"/>
      <c r="C225" s="77">
        <f>IF('INGRESO DE DATOS'!$G$18="Guayas/Santa Elena",'Tablas Guayaquil'!C225,'Tablas Otros'!C225)</f>
        <v>82990</v>
      </c>
      <c r="D225" s="77">
        <f>IF('INGRESO DE DATOS'!$G$18="Guayas/Santa Elena",'Tablas Guayaquil'!D225,'Tablas Otros'!D225)</f>
        <v>75981</v>
      </c>
      <c r="E225" s="77">
        <f>IF('INGRESO DE DATOS'!$G$18="Guayas/Santa Elena",'Tablas Guayaquil'!E225,'Tablas Otros'!E225)</f>
        <v>53092</v>
      </c>
      <c r="F225" s="77">
        <f>IF('INGRESO DE DATOS'!$G$18="Guayas/Santa Elena",'Tablas Guayaquil'!F225,'Tablas Otros'!F225)</f>
        <v>37498</v>
      </c>
      <c r="G225" s="77">
        <f>IF('INGRESO DE DATOS'!$G$18="Guayas/Santa Elena",'Tablas Guayaquil'!G225,'Tablas Otros'!G225)</f>
        <v>31099</v>
      </c>
      <c r="H225" s="77">
        <f>IF('INGRESO DE DATOS'!$G$18="Guayas/Santa Elena",'Tablas Guayaquil'!H225,'Tablas Otros'!H225)</f>
        <v>26651</v>
      </c>
      <c r="J225" s="28"/>
      <c r="K225" s="28"/>
      <c r="L225" s="28"/>
      <c r="M225" s="28"/>
      <c r="N225" s="28"/>
      <c r="O225" s="28"/>
    </row>
    <row r="226" spans="1:15" hidden="1" x14ac:dyDescent="0.2">
      <c r="A226" s="183">
        <v>71</v>
      </c>
      <c r="B226" s="11"/>
      <c r="C226" s="77">
        <f>IF('INGRESO DE DATOS'!$G$18="Guayas/Santa Elena",'Tablas Guayaquil'!C226,'Tablas Otros'!C226)</f>
        <v>86235</v>
      </c>
      <c r="D226" s="77">
        <f>IF('INGRESO DE DATOS'!$G$18="Guayas/Santa Elena",'Tablas Guayaquil'!D226,'Tablas Otros'!D226)</f>
        <v>78965</v>
      </c>
      <c r="E226" s="77">
        <f>IF('INGRESO DE DATOS'!$G$18="Guayas/Santa Elena",'Tablas Guayaquil'!E226,'Tablas Otros'!E226)</f>
        <v>55181</v>
      </c>
      <c r="F226" s="77">
        <f>IF('INGRESO DE DATOS'!$G$18="Guayas/Santa Elena",'Tablas Guayaquil'!F226,'Tablas Otros'!F226)</f>
        <v>38971</v>
      </c>
      <c r="G226" s="77">
        <f>IF('INGRESO DE DATOS'!$G$18="Guayas/Santa Elena",'Tablas Guayaquil'!G226,'Tablas Otros'!G226)</f>
        <v>32326</v>
      </c>
      <c r="H226" s="77">
        <f>IF('INGRESO DE DATOS'!$G$18="Guayas/Santa Elena",'Tablas Guayaquil'!H226,'Tablas Otros'!H226)</f>
        <v>27702</v>
      </c>
      <c r="J226" s="28"/>
      <c r="K226" s="28"/>
      <c r="L226" s="28"/>
      <c r="M226" s="28"/>
      <c r="N226" s="28"/>
      <c r="O226" s="28"/>
    </row>
    <row r="227" spans="1:15" hidden="1" x14ac:dyDescent="0.2">
      <c r="A227" s="183">
        <v>72</v>
      </c>
      <c r="B227" s="11"/>
      <c r="C227" s="77">
        <f>IF('INGRESO DE DATOS'!$G$18="Guayas/Santa Elena",'Tablas Guayaquil'!C227,'Tablas Otros'!C227)</f>
        <v>88674</v>
      </c>
      <c r="D227" s="77">
        <f>IF('INGRESO DE DATOS'!$G$18="Guayas/Santa Elena",'Tablas Guayaquil'!D227,'Tablas Otros'!D227)</f>
        <v>81196</v>
      </c>
      <c r="E227" s="77">
        <f>IF('INGRESO DE DATOS'!$G$18="Guayas/Santa Elena",'Tablas Guayaquil'!E227,'Tablas Otros'!E227)</f>
        <v>56746</v>
      </c>
      <c r="F227" s="77">
        <f>IF('INGRESO DE DATOS'!$G$18="Guayas/Santa Elena",'Tablas Guayaquil'!F227,'Tablas Otros'!F227)</f>
        <v>40072</v>
      </c>
      <c r="G227" s="77">
        <f>IF('INGRESO DE DATOS'!$G$18="Guayas/Santa Elena",'Tablas Guayaquil'!G227,'Tablas Otros'!G227)</f>
        <v>33240</v>
      </c>
      <c r="H227" s="77">
        <f>IF('INGRESO DE DATOS'!$G$18="Guayas/Santa Elena",'Tablas Guayaquil'!H227,'Tablas Otros'!H227)</f>
        <v>28490</v>
      </c>
      <c r="J227" s="28"/>
      <c r="K227" s="28"/>
      <c r="L227" s="28"/>
      <c r="M227" s="28"/>
      <c r="N227" s="28"/>
      <c r="O227" s="28"/>
    </row>
    <row r="228" spans="1:15" hidden="1" x14ac:dyDescent="0.2">
      <c r="A228" s="183">
        <v>73</v>
      </c>
      <c r="B228" s="11"/>
      <c r="C228" s="77">
        <f>IF('INGRESO DE DATOS'!$G$18="Guayas/Santa Elena",'Tablas Guayaquil'!C228,'Tablas Otros'!C228)</f>
        <v>91925</v>
      </c>
      <c r="D228" s="77">
        <f>IF('INGRESO DE DATOS'!$G$18="Guayas/Santa Elena",'Tablas Guayaquil'!D228,'Tablas Otros'!D228)</f>
        <v>84184</v>
      </c>
      <c r="E228" s="77">
        <f>IF('INGRESO DE DATOS'!$G$18="Guayas/Santa Elena",'Tablas Guayaquil'!E228,'Tablas Otros'!E228)</f>
        <v>58828</v>
      </c>
      <c r="F228" s="77">
        <f>IF('INGRESO DE DATOS'!$G$18="Guayas/Santa Elena",'Tablas Guayaquil'!F228,'Tablas Otros'!F228)</f>
        <v>41545</v>
      </c>
      <c r="G228" s="77">
        <f>IF('INGRESO DE DATOS'!$G$18="Guayas/Santa Elena",'Tablas Guayaquil'!G228,'Tablas Otros'!G228)</f>
        <v>34456</v>
      </c>
      <c r="H228" s="77">
        <f>IF('INGRESO DE DATOS'!$G$18="Guayas/Santa Elena",'Tablas Guayaquil'!H228,'Tablas Otros'!H228)</f>
        <v>29539</v>
      </c>
      <c r="J228" s="28"/>
      <c r="K228" s="28"/>
      <c r="L228" s="28"/>
      <c r="M228" s="28"/>
      <c r="N228" s="28"/>
      <c r="O228" s="28"/>
    </row>
    <row r="229" spans="1:15" hidden="1" x14ac:dyDescent="0.2">
      <c r="A229" s="183">
        <v>74</v>
      </c>
      <c r="B229" s="11"/>
      <c r="C229" s="77">
        <f>IF('INGRESO DE DATOS'!$G$18="Guayas/Santa Elena",'Tablas Guayaquil'!C229,'Tablas Otros'!C229)</f>
        <v>93554</v>
      </c>
      <c r="D229" s="77">
        <f>IF('INGRESO DE DATOS'!$G$18="Guayas/Santa Elena",'Tablas Guayaquil'!D229,'Tablas Otros'!D229)</f>
        <v>85679</v>
      </c>
      <c r="E229" s="77">
        <f>IF('INGRESO DE DATOS'!$G$18="Guayas/Santa Elena",'Tablas Guayaquil'!E229,'Tablas Otros'!E229)</f>
        <v>59868</v>
      </c>
      <c r="F229" s="77">
        <f>IF('INGRESO DE DATOS'!$G$18="Guayas/Santa Elena",'Tablas Guayaquil'!F229,'Tablas Otros'!F229)</f>
        <v>42275</v>
      </c>
      <c r="G229" s="77">
        <f>IF('INGRESO DE DATOS'!$G$18="Guayas/Santa Elena",'Tablas Guayaquil'!G229,'Tablas Otros'!G229)</f>
        <v>35070</v>
      </c>
      <c r="H229" s="77">
        <f>IF('INGRESO DE DATOS'!$G$18="Guayas/Santa Elena",'Tablas Guayaquil'!H229,'Tablas Otros'!H229)</f>
        <v>30065</v>
      </c>
      <c r="J229" s="28"/>
      <c r="K229" s="28"/>
      <c r="L229" s="28"/>
      <c r="M229" s="28"/>
      <c r="N229" s="28"/>
      <c r="O229" s="28"/>
    </row>
    <row r="230" spans="1:15" hidden="1" x14ac:dyDescent="0.2">
      <c r="A230" s="183">
        <v>75</v>
      </c>
      <c r="B230" s="11" t="s">
        <v>13</v>
      </c>
      <c r="C230" s="77">
        <f>IF('INGRESO DE DATOS'!$G$18="Guayas/Santa Elena",'Tablas Guayaquil'!C230,'Tablas Otros'!C230)</f>
        <v>97612</v>
      </c>
      <c r="D230" s="77">
        <f>IF('INGRESO DE DATOS'!$G$18="Guayas/Santa Elena",'Tablas Guayaquil'!D230,'Tablas Otros'!D230)</f>
        <v>89409</v>
      </c>
      <c r="E230" s="77">
        <f>IF('INGRESO DE DATOS'!$G$18="Guayas/Santa Elena",'Tablas Guayaquil'!E230,'Tablas Otros'!E230)</f>
        <v>62474</v>
      </c>
      <c r="F230" s="77">
        <f>IF('INGRESO DE DATOS'!$G$18="Guayas/Santa Elena",'Tablas Guayaquil'!F230,'Tablas Otros'!F230)</f>
        <v>44114</v>
      </c>
      <c r="G230" s="77">
        <f>IF('INGRESO DE DATOS'!$G$18="Guayas/Santa Elena",'Tablas Guayaquil'!G230,'Tablas Otros'!G230)</f>
        <v>36603</v>
      </c>
      <c r="H230" s="77">
        <f>IF('INGRESO DE DATOS'!$G$18="Guayas/Santa Elena",'Tablas Guayaquil'!H230,'Tablas Otros'!H230)</f>
        <v>31367</v>
      </c>
      <c r="J230" s="28"/>
      <c r="K230" s="28"/>
      <c r="L230" s="28"/>
      <c r="M230" s="28"/>
      <c r="N230" s="28"/>
      <c r="O230" s="28"/>
    </row>
    <row r="231" spans="1:15" hidden="1" x14ac:dyDescent="0.2">
      <c r="A231" s="183">
        <v>1</v>
      </c>
      <c r="B231" s="11" t="s">
        <v>14</v>
      </c>
      <c r="C231" s="77">
        <f>IF('INGRESO DE DATOS'!$G$18="Guayas/Santa Elena",'Tablas Guayaquil'!C231,'Tablas Otros'!C231)</f>
        <v>5246</v>
      </c>
      <c r="D231" s="77">
        <f>IF('INGRESO DE DATOS'!$G$18="Guayas/Santa Elena",'Tablas Guayaquil'!D231,'Tablas Otros'!D231)</f>
        <v>3264</v>
      </c>
      <c r="E231" s="77">
        <f>IF('INGRESO DE DATOS'!$G$18="Guayas/Santa Elena",'Tablas Guayaquil'!E231,'Tablas Otros'!E231)</f>
        <v>2373</v>
      </c>
      <c r="F231" s="77">
        <f>IF('INGRESO DE DATOS'!$G$18="Guayas/Santa Elena",'Tablas Guayaquil'!F231,'Tablas Otros'!F231)</f>
        <v>1780</v>
      </c>
      <c r="G231" s="77">
        <f>IF('INGRESO DE DATOS'!$G$18="Guayas/Santa Elena",'Tablas Guayaquil'!G231,'Tablas Otros'!G231)</f>
        <v>1387</v>
      </c>
      <c r="H231" s="77">
        <f>IF('INGRESO DE DATOS'!$G$18="Guayas/Santa Elena",'Tablas Guayaquil'!H231,'Tablas Otros'!H231)</f>
        <v>1030</v>
      </c>
      <c r="J231" s="28"/>
      <c r="K231" s="28"/>
      <c r="L231" s="28"/>
      <c r="M231" s="28"/>
      <c r="N231" s="28"/>
      <c r="O231" s="28"/>
    </row>
    <row r="232" spans="1:15" hidden="1" x14ac:dyDescent="0.2">
      <c r="A232" s="183">
        <v>2</v>
      </c>
      <c r="B232" s="11" t="s">
        <v>1</v>
      </c>
      <c r="C232" s="77">
        <f>IF('INGRESO DE DATOS'!$G$18="Guayas/Santa Elena",'Tablas Guayaquil'!C232,'Tablas Otros'!C232)</f>
        <v>8226</v>
      </c>
      <c r="D232" s="77">
        <f>IF('INGRESO DE DATOS'!$G$18="Guayas/Santa Elena",'Tablas Guayaquil'!D232,'Tablas Otros'!D232)</f>
        <v>5185</v>
      </c>
      <c r="E232" s="77">
        <f>IF('INGRESO DE DATOS'!$G$18="Guayas/Santa Elena",'Tablas Guayaquil'!E232,'Tablas Otros'!E232)</f>
        <v>3794</v>
      </c>
      <c r="F232" s="77">
        <f>IF('INGRESO DE DATOS'!$G$18="Guayas/Santa Elena",'Tablas Guayaquil'!F232,'Tablas Otros'!F232)</f>
        <v>2835</v>
      </c>
      <c r="G232" s="77">
        <f>IF('INGRESO DE DATOS'!$G$18="Guayas/Santa Elena",'Tablas Guayaquil'!G232,'Tablas Otros'!G232)</f>
        <v>2199</v>
      </c>
      <c r="H232" s="77">
        <f>IF('INGRESO DE DATOS'!$G$18="Guayas/Santa Elena",'Tablas Guayaquil'!H232,'Tablas Otros'!H232)</f>
        <v>1640</v>
      </c>
      <c r="J232" s="28"/>
      <c r="K232" s="28"/>
      <c r="L232" s="28"/>
      <c r="M232" s="28"/>
      <c r="N232" s="28"/>
      <c r="O232" s="28"/>
    </row>
    <row r="233" spans="1:15" hidden="1" x14ac:dyDescent="0.2">
      <c r="A233" s="183">
        <v>3</v>
      </c>
      <c r="B233" s="11" t="s">
        <v>15</v>
      </c>
      <c r="C233" s="77">
        <f>IF('INGRESO DE DATOS'!$G$18="Guayas/Santa Elena",'Tablas Guayaquil'!C233,'Tablas Otros'!C233)</f>
        <v>11954</v>
      </c>
      <c r="D233" s="77">
        <f>IF('INGRESO DE DATOS'!$G$18="Guayas/Santa Elena",'Tablas Guayaquil'!D233,'Tablas Otros'!D233)</f>
        <v>7607</v>
      </c>
      <c r="E233" s="77">
        <f>IF('INGRESO DE DATOS'!$G$18="Guayas/Santa Elena",'Tablas Guayaquil'!E233,'Tablas Otros'!E233)</f>
        <v>5563</v>
      </c>
      <c r="F233" s="77">
        <f>IF('INGRESO DE DATOS'!$G$18="Guayas/Santa Elena",'Tablas Guayaquil'!F233,'Tablas Otros'!F233)</f>
        <v>4157</v>
      </c>
      <c r="G233" s="77">
        <f>IF('INGRESO DE DATOS'!$G$18="Guayas/Santa Elena",'Tablas Guayaquil'!G233,'Tablas Otros'!G233)</f>
        <v>3231</v>
      </c>
      <c r="H233" s="77">
        <f>IF('INGRESO DE DATOS'!$G$18="Guayas/Santa Elena",'Tablas Guayaquil'!H233,'Tablas Otros'!H233)</f>
        <v>2394</v>
      </c>
      <c r="J233" s="28"/>
      <c r="K233" s="28"/>
      <c r="L233" s="28"/>
      <c r="M233" s="28"/>
      <c r="N233" s="28"/>
      <c r="O233" s="28"/>
    </row>
    <row r="234" spans="1:15" hidden="1" x14ac:dyDescent="0.2">
      <c r="A234" s="183">
        <v>1</v>
      </c>
      <c r="B234" s="11" t="s">
        <v>3</v>
      </c>
      <c r="C234" s="77">
        <f>IF('INGRESO DE DATOS'!$G$18="Guayas/Santa Elena",'Tablas Guayaquil'!C234,'Tablas Otros'!C234)</f>
        <v>0</v>
      </c>
      <c r="D234" s="77">
        <f>IF('INGRESO DE DATOS'!$G$18="Guayas/Santa Elena",'Tablas Guayaquil'!D234,'Tablas Otros'!D234)</f>
        <v>0</v>
      </c>
      <c r="E234" s="77">
        <f>IF('INGRESO DE DATOS'!$G$18="Guayas/Santa Elena",'Tablas Guayaquil'!E234,'Tablas Otros'!E234)</f>
        <v>0</v>
      </c>
      <c r="F234" s="77">
        <f>IF('INGRESO DE DATOS'!$G$18="Guayas/Santa Elena",'Tablas Guayaquil'!F234,'Tablas Otros'!F234)</f>
        <v>225</v>
      </c>
      <c r="G234" s="77">
        <f>IF('INGRESO DE DATOS'!$G$18="Guayas/Santa Elena",'Tablas Guayaquil'!G234,'Tablas Otros'!G234)</f>
        <v>225</v>
      </c>
      <c r="H234" s="77">
        <f>IF('INGRESO DE DATOS'!$G$18="Guayas/Santa Elena",'Tablas Guayaquil'!H234,'Tablas Otros'!H234)</f>
        <v>225</v>
      </c>
      <c r="J234" s="28"/>
      <c r="K234" s="28"/>
      <c r="L234" s="28"/>
      <c r="M234" s="28"/>
      <c r="N234" s="28"/>
      <c r="O234" s="28"/>
    </row>
    <row r="235" spans="1:15" hidden="1" x14ac:dyDescent="0.2">
      <c r="A235" s="183">
        <v>1</v>
      </c>
      <c r="B235" s="11" t="s">
        <v>2</v>
      </c>
      <c r="C235" s="77">
        <f>IF('INGRESO DE DATOS'!$G$18="Guayas/Santa Elena",'Tablas Guayaquil'!C235,'Tablas Otros'!C235)</f>
        <v>0</v>
      </c>
      <c r="D235" s="77">
        <f>IF('INGRESO DE DATOS'!$G$18="Guayas/Santa Elena",'Tablas Guayaquil'!D235,'Tablas Otros'!D235)</f>
        <v>0</v>
      </c>
      <c r="E235" s="77">
        <f>IF('INGRESO DE DATOS'!$G$18="Guayas/Santa Elena",'Tablas Guayaquil'!E235,'Tablas Otros'!E235)</f>
        <v>0</v>
      </c>
      <c r="F235" s="77">
        <f>IF('INGRESO DE DATOS'!$G$18="Guayas/Santa Elena",'Tablas Guayaquil'!F235,'Tablas Otros'!F235)</f>
        <v>0</v>
      </c>
      <c r="G235" s="77">
        <f>IF('INGRESO DE DATOS'!$G$18="Guayas/Santa Elena",'Tablas Guayaquil'!G235,'Tablas Otros'!G235)</f>
        <v>0</v>
      </c>
      <c r="H235" s="77">
        <f>IF('INGRESO DE DATOS'!$G$18="Guayas/Santa Elena",'Tablas Guayaquil'!H235,'Tablas Otros'!H235)</f>
        <v>0</v>
      </c>
      <c r="J235" s="28"/>
      <c r="K235" s="28"/>
      <c r="L235" s="28"/>
      <c r="M235" s="28"/>
      <c r="N235" s="28"/>
      <c r="O235" s="28"/>
    </row>
    <row r="236" spans="1:15" hidden="1" x14ac:dyDescent="0.2">
      <c r="A236" s="183"/>
      <c r="C236" s="77">
        <f>IF('INGRESO DE DATOS'!$G$18="Guayas/Santa Elena",'Tablas Guayaquil'!C236,'Tablas Otros'!C236)</f>
        <v>0</v>
      </c>
      <c r="D236" s="77">
        <f>IF('INGRESO DE DATOS'!$G$18="Guayas/Santa Elena",'Tablas Guayaquil'!D236,'Tablas Otros'!D236)</f>
        <v>0</v>
      </c>
      <c r="E236" s="77">
        <f>IF('INGRESO DE DATOS'!$G$18="Guayas/Santa Elena",'Tablas Guayaquil'!E236,'Tablas Otros'!E236)</f>
        <v>0</v>
      </c>
      <c r="F236" s="77">
        <f>IF('INGRESO DE DATOS'!$G$18="Guayas/Santa Elena",'Tablas Guayaquil'!F236,'Tablas Otros'!F236)</f>
        <v>0</v>
      </c>
      <c r="G236" s="77">
        <f>IF('INGRESO DE DATOS'!$G$18="Guayas/Santa Elena",'Tablas Guayaquil'!G236,'Tablas Otros'!G236)</f>
        <v>0</v>
      </c>
      <c r="H236" s="77">
        <f>IF('INGRESO DE DATOS'!$G$18="Guayas/Santa Elena",'Tablas Guayaquil'!H236,'Tablas Otros'!H236)</f>
        <v>0</v>
      </c>
    </row>
    <row r="237" spans="1:15" ht="18" hidden="1" x14ac:dyDescent="0.25">
      <c r="A237" s="191" t="s">
        <v>37</v>
      </c>
      <c r="B237" s="178"/>
      <c r="C237" s="77">
        <f>IF('INGRESO DE DATOS'!$G$18="Guayas/Santa Elena",'Tablas Guayaquil'!C237,'Tablas Otros'!C237)</f>
        <v>0</v>
      </c>
      <c r="D237" s="77">
        <f>IF('INGRESO DE DATOS'!$G$18="Guayas/Santa Elena",'Tablas Guayaquil'!D237,'Tablas Otros'!D237)</f>
        <v>0</v>
      </c>
      <c r="E237" s="77">
        <f>IF('INGRESO DE DATOS'!$G$18="Guayas/Santa Elena",'Tablas Guayaquil'!E237,'Tablas Otros'!E237)</f>
        <v>0</v>
      </c>
      <c r="F237" s="77">
        <f>IF('INGRESO DE DATOS'!$G$18="Guayas/Santa Elena",'Tablas Guayaquil'!F237,'Tablas Otros'!F237)</f>
        <v>0</v>
      </c>
      <c r="G237" s="77">
        <f>IF('INGRESO DE DATOS'!$G$18="Guayas/Santa Elena",'Tablas Guayaquil'!G237,'Tablas Otros'!G237)</f>
        <v>0</v>
      </c>
      <c r="H237" s="77">
        <f>IF('INGRESO DE DATOS'!$G$18="Guayas/Santa Elena",'Tablas Guayaquil'!H237,'Tablas Otros'!H237)</f>
        <v>0</v>
      </c>
    </row>
    <row r="238" spans="1:15" hidden="1" x14ac:dyDescent="0.2">
      <c r="A238" s="255" t="s">
        <v>0</v>
      </c>
      <c r="B238" s="244"/>
      <c r="C238" s="77">
        <f>IF('INGRESO DE DATOS'!$G$18="Guayas/Santa Elena",'Tablas Guayaquil'!C238,'Tablas Otros'!C238)</f>
        <v>0</v>
      </c>
      <c r="D238" s="77">
        <f>IF('INGRESO DE DATOS'!$G$18="Guayas/Santa Elena",'Tablas Guayaquil'!D238,'Tablas Otros'!D238)</f>
        <v>0</v>
      </c>
      <c r="E238" s="77">
        <f>IF('INGRESO DE DATOS'!$G$18="Guayas/Santa Elena",'Tablas Guayaquil'!E238,'Tablas Otros'!E238)</f>
        <v>0</v>
      </c>
      <c r="F238" s="77">
        <f>IF('INGRESO DE DATOS'!$G$18="Guayas/Santa Elena",'Tablas Guayaquil'!F238,'Tablas Otros'!F238)</f>
        <v>0</v>
      </c>
      <c r="G238" s="77">
        <f>IF('INGRESO DE DATOS'!$G$18="Guayas/Santa Elena",'Tablas Guayaquil'!G238,'Tablas Otros'!G238)</f>
        <v>0</v>
      </c>
      <c r="H238" s="77">
        <f>IF('INGRESO DE DATOS'!$G$18="Guayas/Santa Elena",'Tablas Guayaquil'!H238,'Tablas Otros'!H238)</f>
        <v>0</v>
      </c>
    </row>
    <row r="239" spans="1:15" hidden="1" x14ac:dyDescent="0.2">
      <c r="A239" s="183" t="s">
        <v>5</v>
      </c>
      <c r="B239" s="10" t="s">
        <v>5</v>
      </c>
      <c r="C239" s="77" t="str">
        <f>IF('INGRESO DE DATOS'!$G$18="Guayas/Santa Elena",'Tablas Guayaquil'!C239,'Tablas Otros'!C239)</f>
        <v>CL1</v>
      </c>
      <c r="D239" s="77" t="str">
        <f>IF('INGRESO DE DATOS'!$G$18="Guayas/Santa Elena",'Tablas Guayaquil'!D239,'Tablas Otros'!D239)</f>
        <v>CL2</v>
      </c>
      <c r="E239" s="77" t="str">
        <f>IF('INGRESO DE DATOS'!$G$18="Guayas/Santa Elena",'Tablas Guayaquil'!E239,'Tablas Otros'!E239)</f>
        <v>CL3</v>
      </c>
      <c r="F239" s="77" t="str">
        <f>IF('INGRESO DE DATOS'!$G$18="Guayas/Santa Elena",'Tablas Guayaquil'!F239,'Tablas Otros'!F239)</f>
        <v>CL4</v>
      </c>
      <c r="G239" s="77" t="str">
        <f>IF('INGRESO DE DATOS'!$G$18="Guayas/Santa Elena",'Tablas Guayaquil'!G239,'Tablas Otros'!G239)</f>
        <v>CL5</v>
      </c>
      <c r="H239" s="77" t="str">
        <f>IF('INGRESO DE DATOS'!$G$18="Guayas/Santa Elena",'Tablas Guayaquil'!H239,'Tablas Otros'!H239)</f>
        <v>CL6</v>
      </c>
    </row>
    <row r="240" spans="1:15" hidden="1" x14ac:dyDescent="0.2">
      <c r="A240" s="183">
        <v>18</v>
      </c>
      <c r="B240" s="11" t="s">
        <v>162</v>
      </c>
      <c r="C240" s="77">
        <f>IF('INGRESO DE DATOS'!$G$18="Guayas/Santa Elena",'Tablas Guayaquil'!C240,'Tablas Otros'!C240)</f>
        <v>8185.85</v>
      </c>
      <c r="D240" s="77">
        <f>IF('INGRESO DE DATOS'!$G$18="Guayas/Santa Elena",'Tablas Guayaquil'!D240,'Tablas Otros'!D240)</f>
        <v>4967.6900000000005</v>
      </c>
      <c r="E240" s="77">
        <f>IF('INGRESO DE DATOS'!$G$18="Guayas/Santa Elena",'Tablas Guayaquil'!E240,'Tablas Otros'!E240)</f>
        <v>3411.61</v>
      </c>
      <c r="F240" s="77">
        <f>IF('INGRESO DE DATOS'!$G$18="Guayas/Santa Elena",'Tablas Guayaquil'!F240,'Tablas Otros'!F240)</f>
        <v>2308.15</v>
      </c>
      <c r="G240" s="77">
        <f>IF('INGRESO DE DATOS'!$G$18="Guayas/Santa Elena",'Tablas Guayaquil'!G240,'Tablas Otros'!G240)</f>
        <v>1505.2</v>
      </c>
      <c r="H240" s="77">
        <f>IF('INGRESO DE DATOS'!$G$18="Guayas/Santa Elena",'Tablas Guayaquil'!H240,'Tablas Otros'!H240)</f>
        <v>1143.74</v>
      </c>
    </row>
    <row r="241" spans="1:8" hidden="1" x14ac:dyDescent="0.2">
      <c r="A241" s="183">
        <v>25</v>
      </c>
      <c r="B241" s="11" t="s">
        <v>6</v>
      </c>
      <c r="C241" s="77">
        <f>IF('INGRESO DE DATOS'!$G$18="Guayas/Santa Elena",'Tablas Guayaquil'!C241,'Tablas Otros'!C241)</f>
        <v>8592.36</v>
      </c>
      <c r="D241" s="77">
        <f>IF('INGRESO DE DATOS'!$G$18="Guayas/Santa Elena",'Tablas Guayaquil'!D241,'Tablas Otros'!D241)</f>
        <v>5216.79</v>
      </c>
      <c r="E241" s="77">
        <f>IF('INGRESO DE DATOS'!$G$18="Guayas/Santa Elena",'Tablas Guayaquil'!E241,'Tablas Otros'!E241)</f>
        <v>3770.9500000000003</v>
      </c>
      <c r="F241" s="77">
        <f>IF('INGRESO DE DATOS'!$G$18="Guayas/Santa Elena",'Tablas Guayaquil'!F241,'Tablas Otros'!F241)</f>
        <v>2561.4900000000002</v>
      </c>
      <c r="G241" s="77">
        <f>IF('INGRESO DE DATOS'!$G$18="Guayas/Santa Elena",'Tablas Guayaquil'!G241,'Tablas Otros'!G241)</f>
        <v>1667.38</v>
      </c>
      <c r="H241" s="77">
        <f>IF('INGRESO DE DATOS'!$G$18="Guayas/Santa Elena",'Tablas Guayaquil'!H241,'Tablas Otros'!H241)</f>
        <v>1268.8200000000002</v>
      </c>
    </row>
    <row r="242" spans="1:8" hidden="1" x14ac:dyDescent="0.2">
      <c r="A242" s="183">
        <v>30</v>
      </c>
      <c r="B242" s="11" t="s">
        <v>7</v>
      </c>
      <c r="C242" s="77">
        <f>IF('INGRESO DE DATOS'!$G$18="Guayas/Santa Elena",'Tablas Guayaquil'!C242,'Tablas Otros'!C242)</f>
        <v>8960.18</v>
      </c>
      <c r="D242" s="77">
        <f>IF('INGRESO DE DATOS'!$G$18="Guayas/Santa Elena",'Tablas Guayaquil'!D242,'Tablas Otros'!D242)</f>
        <v>5447.34</v>
      </c>
      <c r="E242" s="77">
        <f>IF('INGRESO DE DATOS'!$G$18="Guayas/Santa Elena",'Tablas Guayaquil'!E242,'Tablas Otros'!E242)</f>
        <v>4043.3700000000003</v>
      </c>
      <c r="F242" s="77">
        <f>IF('INGRESO DE DATOS'!$G$18="Guayas/Santa Elena",'Tablas Guayaquil'!F242,'Tablas Otros'!F242)</f>
        <v>2872.07</v>
      </c>
      <c r="G242" s="77">
        <f>IF('INGRESO DE DATOS'!$G$18="Guayas/Santa Elena",'Tablas Guayaquil'!G242,'Tablas Otros'!G242)</f>
        <v>2025.13</v>
      </c>
      <c r="H242" s="77">
        <f>IF('INGRESO DE DATOS'!$G$18="Guayas/Santa Elena",'Tablas Guayaquil'!H242,'Tablas Otros'!H242)</f>
        <v>1539.65</v>
      </c>
    </row>
    <row r="243" spans="1:8" hidden="1" x14ac:dyDescent="0.2">
      <c r="A243" s="183">
        <v>35</v>
      </c>
      <c r="B243" s="11" t="s">
        <v>8</v>
      </c>
      <c r="C243" s="77">
        <f>IF('INGRESO DE DATOS'!$G$18="Guayas/Santa Elena",'Tablas Guayaquil'!C243,'Tablas Otros'!C243)</f>
        <v>10021.77</v>
      </c>
      <c r="D243" s="77">
        <f>IF('INGRESO DE DATOS'!$G$18="Guayas/Santa Elena",'Tablas Guayaquil'!D243,'Tablas Otros'!D243)</f>
        <v>6094.47</v>
      </c>
      <c r="E243" s="77">
        <f>IF('INGRESO DE DATOS'!$G$18="Guayas/Santa Elena",'Tablas Guayaquil'!E243,'Tablas Otros'!E243)</f>
        <v>4526.2</v>
      </c>
      <c r="F243" s="77">
        <f>IF('INGRESO DE DATOS'!$G$18="Guayas/Santa Elena",'Tablas Guayaquil'!F243,'Tablas Otros'!F243)</f>
        <v>3219.2200000000003</v>
      </c>
      <c r="G243" s="77">
        <f>IF('INGRESO DE DATOS'!$G$18="Guayas/Santa Elena",'Tablas Guayaquil'!G243,'Tablas Otros'!G243)</f>
        <v>2270.52</v>
      </c>
      <c r="H243" s="77">
        <f>IF('INGRESO DE DATOS'!$G$18="Guayas/Santa Elena",'Tablas Guayaquil'!H243,'Tablas Otros'!H243)</f>
        <v>1726.74</v>
      </c>
    </row>
    <row r="244" spans="1:8" hidden="1" x14ac:dyDescent="0.2">
      <c r="A244" s="183">
        <v>40</v>
      </c>
      <c r="B244" s="11" t="s">
        <v>9</v>
      </c>
      <c r="C244" s="77">
        <f>IF('INGRESO DE DATOS'!$G$18="Guayas/Santa Elena",'Tablas Guayaquil'!C244,'Tablas Otros'!C244)</f>
        <v>11355.25</v>
      </c>
      <c r="D244" s="77">
        <f>IF('INGRESO DE DATOS'!$G$18="Guayas/Santa Elena",'Tablas Guayaquil'!D244,'Tablas Otros'!D244)</f>
        <v>7061.72</v>
      </c>
      <c r="E244" s="77">
        <f>IF('INGRESO DE DATOS'!$G$18="Guayas/Santa Elena",'Tablas Guayaquil'!E244,'Tablas Otros'!E244)</f>
        <v>4963.9800000000005</v>
      </c>
      <c r="F244" s="77">
        <f>IF('INGRESO DE DATOS'!$G$18="Guayas/Santa Elena",'Tablas Guayaquil'!F244,'Tablas Otros'!F244)</f>
        <v>3582.8</v>
      </c>
      <c r="G244" s="77">
        <f>IF('INGRESO DE DATOS'!$G$18="Guayas/Santa Elena",'Tablas Guayaquil'!G244,'Tablas Otros'!G244)</f>
        <v>2503.7200000000003</v>
      </c>
      <c r="H244" s="77">
        <f>IF('INGRESO DE DATOS'!$G$18="Guayas/Santa Elena",'Tablas Guayaquil'!H244,'Tablas Otros'!H244)</f>
        <v>1906.94</v>
      </c>
    </row>
    <row r="245" spans="1:8" hidden="1" x14ac:dyDescent="0.2">
      <c r="A245" s="183">
        <v>45</v>
      </c>
      <c r="B245" s="11" t="s">
        <v>10</v>
      </c>
      <c r="C245" s="77">
        <f>IF('INGRESO DE DATOS'!$G$18="Guayas/Santa Elena",'Tablas Guayaquil'!C245,'Tablas Otros'!C245)</f>
        <v>12674.95</v>
      </c>
      <c r="D245" s="77">
        <f>IF('INGRESO DE DATOS'!$G$18="Guayas/Santa Elena",'Tablas Guayaquil'!D245,'Tablas Otros'!D245)</f>
        <v>7893.8200000000006</v>
      </c>
      <c r="E245" s="77">
        <f>IF('INGRESO DE DATOS'!$G$18="Guayas/Santa Elena",'Tablas Guayaquil'!E245,'Tablas Otros'!E245)</f>
        <v>5549.1</v>
      </c>
      <c r="F245" s="77">
        <f>IF('INGRESO DE DATOS'!$G$18="Guayas/Santa Elena",'Tablas Guayaquil'!F245,'Tablas Otros'!F245)</f>
        <v>4006.8</v>
      </c>
      <c r="G245" s="77">
        <f>IF('INGRESO DE DATOS'!$G$18="Guayas/Santa Elena",'Tablas Guayaquil'!G245,'Tablas Otros'!G245)</f>
        <v>2796.81</v>
      </c>
      <c r="H245" s="77">
        <f>IF('INGRESO DE DATOS'!$G$18="Guayas/Santa Elena",'Tablas Guayaquil'!H245,'Tablas Otros'!H245)</f>
        <v>2135.37</v>
      </c>
    </row>
    <row r="246" spans="1:8" hidden="1" x14ac:dyDescent="0.2">
      <c r="A246" s="183">
        <v>50</v>
      </c>
      <c r="B246" s="11" t="s">
        <v>11</v>
      </c>
      <c r="C246" s="77">
        <f>IF('INGRESO DE DATOS'!$G$18="Guayas/Santa Elena",'Tablas Guayaquil'!C246,'Tablas Otros'!C246)</f>
        <v>16735.280000000002</v>
      </c>
      <c r="D246" s="77">
        <f>IF('INGRESO DE DATOS'!$G$18="Guayas/Santa Elena",'Tablas Guayaquil'!D246,'Tablas Otros'!D246)</f>
        <v>10323.34</v>
      </c>
      <c r="E246" s="77">
        <f>IF('INGRESO DE DATOS'!$G$18="Guayas/Santa Elena",'Tablas Guayaquil'!E246,'Tablas Otros'!E246)</f>
        <v>7323.01</v>
      </c>
      <c r="F246" s="77">
        <f>IF('INGRESO DE DATOS'!$G$18="Guayas/Santa Elena",'Tablas Guayaquil'!F246,'Tablas Otros'!F246)</f>
        <v>5264.4900000000007</v>
      </c>
      <c r="G246" s="77">
        <f>IF('INGRESO DE DATOS'!$G$18="Guayas/Santa Elena",'Tablas Guayaquil'!G246,'Tablas Otros'!G246)</f>
        <v>4000.9700000000003</v>
      </c>
      <c r="H246" s="77">
        <f>IF('INGRESO DE DATOS'!$G$18="Guayas/Santa Elena",'Tablas Guayaquil'!H246,'Tablas Otros'!H246)</f>
        <v>3050.6800000000003</v>
      </c>
    </row>
    <row r="247" spans="1:8" hidden="1" x14ac:dyDescent="0.2">
      <c r="A247" s="183">
        <v>55</v>
      </c>
      <c r="B247" s="11" t="s">
        <v>12</v>
      </c>
      <c r="C247" s="77">
        <f>IF('INGRESO DE DATOS'!$G$18="Guayas/Santa Elena",'Tablas Guayaquil'!C247,'Tablas Otros'!C247)</f>
        <v>17798.46</v>
      </c>
      <c r="D247" s="77">
        <f>IF('INGRESO DE DATOS'!$G$18="Guayas/Santa Elena",'Tablas Guayaquil'!D247,'Tablas Otros'!D247)</f>
        <v>10986.900000000001</v>
      </c>
      <c r="E247" s="77">
        <f>IF('INGRESO DE DATOS'!$G$18="Guayas/Santa Elena",'Tablas Guayaquil'!E247,'Tablas Otros'!E247)</f>
        <v>7790.47</v>
      </c>
      <c r="F247" s="77">
        <f>IF('INGRESO DE DATOS'!$G$18="Guayas/Santa Elena",'Tablas Guayaquil'!F247,'Tablas Otros'!F247)</f>
        <v>5598.39</v>
      </c>
      <c r="G247" s="77">
        <f>IF('INGRESO DE DATOS'!$G$18="Guayas/Santa Elena",'Tablas Guayaquil'!G247,'Tablas Otros'!G247)</f>
        <v>4256.43</v>
      </c>
      <c r="H247" s="77">
        <f>IF('INGRESO DE DATOS'!$G$18="Guayas/Santa Elena",'Tablas Guayaquil'!H247,'Tablas Otros'!H247)</f>
        <v>3246.78</v>
      </c>
    </row>
    <row r="248" spans="1:8" hidden="1" x14ac:dyDescent="0.2">
      <c r="A248" s="183">
        <v>60</v>
      </c>
      <c r="B248" s="11"/>
      <c r="C248" s="77">
        <f>IF('INGRESO DE DATOS'!$G$18="Guayas/Santa Elena",'Tablas Guayaquil'!C248,'Tablas Otros'!C248)</f>
        <v>18893.97</v>
      </c>
      <c r="D248" s="77">
        <f>IF('INGRESO DE DATOS'!$G$18="Guayas/Santa Elena",'Tablas Guayaquil'!D248,'Tablas Otros'!D248)</f>
        <v>11962.630000000001</v>
      </c>
      <c r="E248" s="77">
        <f>IF('INGRESO DE DATOS'!$G$18="Guayas/Santa Elena",'Tablas Guayaquil'!E248,'Tablas Otros'!E248)</f>
        <v>8460.92</v>
      </c>
      <c r="F248" s="77">
        <f>IF('INGRESO DE DATOS'!$G$18="Guayas/Santa Elena",'Tablas Guayaquil'!F248,'Tablas Otros'!F248)</f>
        <v>6378.02</v>
      </c>
      <c r="G248" s="77">
        <f>IF('INGRESO DE DATOS'!$G$18="Guayas/Santa Elena",'Tablas Guayaquil'!G248,'Tablas Otros'!G248)</f>
        <v>5063.09</v>
      </c>
      <c r="H248" s="77">
        <f>IF('INGRESO DE DATOS'!$G$18="Guayas/Santa Elena",'Tablas Guayaquil'!H248,'Tablas Otros'!H248)</f>
        <v>4062.4500000000003</v>
      </c>
    </row>
    <row r="249" spans="1:8" hidden="1" x14ac:dyDescent="0.2">
      <c r="A249" s="183">
        <v>61</v>
      </c>
      <c r="B249" s="11"/>
      <c r="C249" s="77">
        <f>IF('INGRESO DE DATOS'!$G$18="Guayas/Santa Elena",'Tablas Guayaquil'!C249,'Tablas Otros'!C249)</f>
        <v>20290.52</v>
      </c>
      <c r="D249" s="77">
        <f>IF('INGRESO DE DATOS'!$G$18="Guayas/Santa Elena",'Tablas Guayaquil'!D249,'Tablas Otros'!D249)</f>
        <v>12853.03</v>
      </c>
      <c r="E249" s="77">
        <f>IF('INGRESO DE DATOS'!$G$18="Guayas/Santa Elena",'Tablas Guayaquil'!E249,'Tablas Otros'!E249)</f>
        <v>9091.09</v>
      </c>
      <c r="F249" s="77">
        <f>IF('INGRESO DE DATOS'!$G$18="Guayas/Santa Elena",'Tablas Guayaquil'!F249,'Tablas Otros'!F249)</f>
        <v>6849.1900000000005</v>
      </c>
      <c r="G249" s="77">
        <f>IF('INGRESO DE DATOS'!$G$18="Guayas/Santa Elena",'Tablas Guayaquil'!G249,'Tablas Otros'!G249)</f>
        <v>5439.39</v>
      </c>
      <c r="H249" s="77">
        <f>IF('INGRESO DE DATOS'!$G$18="Guayas/Santa Elena",'Tablas Guayaquil'!H249,'Tablas Otros'!H249)</f>
        <v>4366.1400000000003</v>
      </c>
    </row>
    <row r="250" spans="1:8" hidden="1" x14ac:dyDescent="0.2">
      <c r="A250" s="183">
        <v>62</v>
      </c>
      <c r="B250" s="11"/>
      <c r="C250" s="77">
        <f>IF('INGRESO DE DATOS'!$G$18="Guayas/Santa Elena",'Tablas Guayaquil'!C250,'Tablas Otros'!C250)</f>
        <v>22202.760000000002</v>
      </c>
      <c r="D250" s="77">
        <f>IF('INGRESO DE DATOS'!$G$18="Guayas/Santa Elena",'Tablas Guayaquil'!D250,'Tablas Otros'!D250)</f>
        <v>14069.91</v>
      </c>
      <c r="E250" s="77">
        <f>IF('INGRESO DE DATOS'!$G$18="Guayas/Santa Elena",'Tablas Guayaquil'!E250,'Tablas Otros'!E250)</f>
        <v>9957.11</v>
      </c>
      <c r="F250" s="77">
        <f>IF('INGRESO DE DATOS'!$G$18="Guayas/Santa Elena",'Tablas Guayaquil'!F250,'Tablas Otros'!F250)</f>
        <v>7500.0300000000007</v>
      </c>
      <c r="G250" s="77">
        <f>IF('INGRESO DE DATOS'!$G$18="Guayas/Santa Elena",'Tablas Guayaquil'!G250,'Tablas Otros'!G250)</f>
        <v>5957.2000000000007</v>
      </c>
      <c r="H250" s="77">
        <f>IF('INGRESO DE DATOS'!$G$18="Guayas/Santa Elena",'Tablas Guayaquil'!H250,'Tablas Otros'!H250)</f>
        <v>4778.4800000000005</v>
      </c>
    </row>
    <row r="251" spans="1:8" hidden="1" x14ac:dyDescent="0.2">
      <c r="A251" s="183">
        <v>63</v>
      </c>
      <c r="B251" s="11"/>
      <c r="C251" s="77">
        <f>IF('INGRESO DE DATOS'!$G$18="Guayas/Santa Elena",'Tablas Guayaquil'!C251,'Tablas Otros'!C251)</f>
        <v>23596.13</v>
      </c>
      <c r="D251" s="77">
        <f>IF('INGRESO DE DATOS'!$G$18="Guayas/Santa Elena",'Tablas Guayaquil'!D251,'Tablas Otros'!D251)</f>
        <v>14960.310000000001</v>
      </c>
      <c r="E251" s="77">
        <f>IF('INGRESO DE DATOS'!$G$18="Guayas/Santa Elena",'Tablas Guayaquil'!E251,'Tablas Otros'!E251)</f>
        <v>10588.34</v>
      </c>
      <c r="F251" s="77">
        <f>IF('INGRESO DE DATOS'!$G$18="Guayas/Santa Elena",'Tablas Guayaquil'!F251,'Tablas Otros'!F251)</f>
        <v>7974.38</v>
      </c>
      <c r="G251" s="77">
        <f>IF('INGRESO DE DATOS'!$G$18="Guayas/Santa Elena",'Tablas Guayaquil'!G251,'Tablas Otros'!G251)</f>
        <v>6334.56</v>
      </c>
      <c r="H251" s="77">
        <f>IF('INGRESO DE DATOS'!$G$18="Guayas/Santa Elena",'Tablas Guayaquil'!H251,'Tablas Otros'!H251)</f>
        <v>5082.7</v>
      </c>
    </row>
    <row r="252" spans="1:8" hidden="1" x14ac:dyDescent="0.2">
      <c r="A252" s="183">
        <v>64</v>
      </c>
      <c r="B252" s="11"/>
      <c r="C252" s="77">
        <f>IF('INGRESO DE DATOS'!$G$18="Guayas/Santa Elena",'Tablas Guayaquil'!C252,'Tablas Otros'!C252)</f>
        <v>25516.32</v>
      </c>
      <c r="D252" s="77">
        <f>IF('INGRESO DE DATOS'!$G$18="Guayas/Santa Elena",'Tablas Guayaquil'!D252,'Tablas Otros'!D252)</f>
        <v>16183.550000000001</v>
      </c>
      <c r="E252" s="77">
        <f>IF('INGRESO DE DATOS'!$G$18="Guayas/Santa Elena",'Tablas Guayaquil'!E252,'Tablas Otros'!E252)</f>
        <v>11454.36</v>
      </c>
      <c r="F252" s="77">
        <f>IF('INGRESO DE DATOS'!$G$18="Guayas/Santa Elena",'Tablas Guayaquil'!F252,'Tablas Otros'!F252)</f>
        <v>8629.99</v>
      </c>
      <c r="G252" s="77">
        <f>IF('INGRESO DE DATOS'!$G$18="Guayas/Santa Elena",'Tablas Guayaquil'!G252,'Tablas Otros'!G252)</f>
        <v>6852.9000000000005</v>
      </c>
      <c r="H252" s="77">
        <f>IF('INGRESO DE DATOS'!$G$18="Guayas/Santa Elena",'Tablas Guayaquil'!H252,'Tablas Otros'!H252)</f>
        <v>5502.9900000000007</v>
      </c>
    </row>
    <row r="253" spans="1:8" hidden="1" x14ac:dyDescent="0.2">
      <c r="A253" s="183">
        <v>65</v>
      </c>
      <c r="B253" s="11"/>
      <c r="C253" s="77">
        <f>IF('INGRESO DE DATOS'!$G$18="Guayas/Santa Elena",'Tablas Guayaquil'!C253,'Tablas Otros'!C253)</f>
        <v>26739.56</v>
      </c>
      <c r="D253" s="77">
        <f>IF('INGRESO DE DATOS'!$G$18="Guayas/Santa Elena",'Tablas Guayaquil'!D253,'Tablas Otros'!D253)</f>
        <v>21156.54</v>
      </c>
      <c r="E253" s="77">
        <f>IF('INGRESO DE DATOS'!$G$18="Guayas/Santa Elena",'Tablas Guayaquil'!E253,'Tablas Otros'!E253)</f>
        <v>14943.880000000001</v>
      </c>
      <c r="F253" s="77">
        <f>IF('INGRESO DE DATOS'!$G$18="Guayas/Santa Elena",'Tablas Guayaquil'!F253,'Tablas Otros'!F253)</f>
        <v>10918</v>
      </c>
      <c r="G253" s="77">
        <f>IF('INGRESO DE DATOS'!$G$18="Guayas/Santa Elena",'Tablas Guayaquil'!G253,'Tablas Otros'!G253)</f>
        <v>9142.5</v>
      </c>
      <c r="H253" s="77">
        <f>IF('INGRESO DE DATOS'!$G$18="Guayas/Santa Elena",'Tablas Guayaquil'!H253,'Tablas Otros'!H253)</f>
        <v>7759.7300000000005</v>
      </c>
    </row>
    <row r="254" spans="1:8" hidden="1" x14ac:dyDescent="0.2">
      <c r="A254" s="183">
        <v>66</v>
      </c>
      <c r="B254" s="11"/>
      <c r="C254" s="77">
        <f>IF('INGRESO DE DATOS'!$G$18="Guayas/Santa Elena",'Tablas Guayaquil'!C254,'Tablas Otros'!C254)</f>
        <v>27957.5</v>
      </c>
      <c r="D254" s="77">
        <f>IF('INGRESO DE DATOS'!$G$18="Guayas/Santa Elena",'Tablas Guayaquil'!D254,'Tablas Otros'!D254)</f>
        <v>24585.11</v>
      </c>
      <c r="E254" s="77">
        <f>IF('INGRESO DE DATOS'!$G$18="Guayas/Santa Elena",'Tablas Guayaquil'!E254,'Tablas Otros'!E254)</f>
        <v>17364.39</v>
      </c>
      <c r="F254" s="77">
        <f>IF('INGRESO DE DATOS'!$G$18="Guayas/Santa Elena",'Tablas Guayaquil'!F254,'Tablas Otros'!F254)</f>
        <v>12684.49</v>
      </c>
      <c r="G254" s="77">
        <f>IF('INGRESO DE DATOS'!$G$18="Guayas/Santa Elena",'Tablas Guayaquil'!G254,'Tablas Otros'!G254)</f>
        <v>10624.380000000001</v>
      </c>
      <c r="H254" s="77">
        <f>IF('INGRESO DE DATOS'!$G$18="Guayas/Santa Elena",'Tablas Guayaquil'!H254,'Tablas Otros'!H254)</f>
        <v>9021.66</v>
      </c>
    </row>
    <row r="255" spans="1:8" hidden="1" x14ac:dyDescent="0.2">
      <c r="A255" s="183">
        <v>67</v>
      </c>
      <c r="B255" s="11"/>
      <c r="C255" s="77">
        <f>IF('INGRESO DE DATOS'!$G$18="Guayas/Santa Elena",'Tablas Guayaquil'!C255,'Tablas Otros'!C255)</f>
        <v>30523.230000000003</v>
      </c>
      <c r="D255" s="77">
        <f>IF('INGRESO DE DATOS'!$G$18="Guayas/Santa Elena",'Tablas Guayaquil'!D255,'Tablas Otros'!D255)</f>
        <v>26853.510000000002</v>
      </c>
      <c r="E255" s="77">
        <f>IF('INGRESO DE DATOS'!$G$18="Guayas/Santa Elena",'Tablas Guayaquil'!E255,'Tablas Otros'!E255)</f>
        <v>18967.64</v>
      </c>
      <c r="F255" s="77">
        <f>IF('INGRESO DE DATOS'!$G$18="Guayas/Santa Elena",'Tablas Guayaquil'!F255,'Tablas Otros'!F255)</f>
        <v>13853.67</v>
      </c>
      <c r="G255" s="77">
        <f>IF('INGRESO DE DATOS'!$G$18="Guayas/Santa Elena",'Tablas Guayaquil'!G255,'Tablas Otros'!G255)</f>
        <v>11607</v>
      </c>
      <c r="H255" s="77">
        <f>IF('INGRESO DE DATOS'!$G$18="Guayas/Santa Elena",'Tablas Guayaquil'!H255,'Tablas Otros'!H255)</f>
        <v>9854.2900000000009</v>
      </c>
    </row>
    <row r="256" spans="1:8" hidden="1" x14ac:dyDescent="0.2">
      <c r="A256" s="183">
        <v>68</v>
      </c>
      <c r="B256" s="11"/>
      <c r="C256" s="77">
        <f>IF('INGRESO DE DATOS'!$G$18="Guayas/Santa Elena",'Tablas Guayaquil'!C256,'Tablas Otros'!C256)</f>
        <v>33786.44</v>
      </c>
      <c r="D256" s="77">
        <f>IF('INGRESO DE DATOS'!$G$18="Guayas/Santa Elena",'Tablas Guayaquil'!D256,'Tablas Otros'!D256)</f>
        <v>29736.18</v>
      </c>
      <c r="E256" s="77">
        <f>IF('INGRESO DE DATOS'!$G$18="Guayas/Santa Elena",'Tablas Guayaquil'!E256,'Tablas Otros'!E256)</f>
        <v>21003.9</v>
      </c>
      <c r="F256" s="77">
        <f>IF('INGRESO DE DATOS'!$G$18="Guayas/Santa Elena",'Tablas Guayaquil'!F256,'Tablas Otros'!F256)</f>
        <v>15342.970000000001</v>
      </c>
      <c r="G256" s="77">
        <f>IF('INGRESO DE DATOS'!$G$18="Guayas/Santa Elena",'Tablas Guayaquil'!G256,'Tablas Otros'!G256)</f>
        <v>12855.150000000001</v>
      </c>
      <c r="H256" s="77">
        <f>IF('INGRESO DE DATOS'!$G$18="Guayas/Santa Elena",'Tablas Guayaquil'!H256,'Tablas Otros'!H256)</f>
        <v>10914.82</v>
      </c>
    </row>
    <row r="257" spans="1:8" hidden="1" x14ac:dyDescent="0.2">
      <c r="A257" s="183">
        <v>69</v>
      </c>
      <c r="B257" s="11"/>
      <c r="C257" s="77">
        <f>IF('INGRESO DE DATOS'!$G$18="Guayas/Santa Elena",'Tablas Guayaquil'!C257,'Tablas Otros'!C257)</f>
        <v>37163.599999999999</v>
      </c>
      <c r="D257" s="77">
        <f>IF('INGRESO DE DATOS'!$G$18="Guayas/Santa Elena",'Tablas Guayaquil'!D257,'Tablas Otros'!D257)</f>
        <v>32718.49</v>
      </c>
      <c r="E257" s="77">
        <f>IF('INGRESO DE DATOS'!$G$18="Guayas/Santa Elena",'Tablas Guayaquil'!E257,'Tablas Otros'!E257)</f>
        <v>23109.59</v>
      </c>
      <c r="F257" s="77">
        <f>IF('INGRESO DE DATOS'!$G$18="Guayas/Santa Elena",'Tablas Guayaquil'!F257,'Tablas Otros'!F257)</f>
        <v>16878.91</v>
      </c>
      <c r="G257" s="77">
        <f>IF('INGRESO DE DATOS'!$G$18="Guayas/Santa Elena",'Tablas Guayaquil'!G257,'Tablas Otros'!G257)</f>
        <v>14144.640000000001</v>
      </c>
      <c r="H257" s="77">
        <f>IF('INGRESO DE DATOS'!$G$18="Guayas/Santa Elena",'Tablas Guayaquil'!H257,'Tablas Otros'!H257)</f>
        <v>12009.27</v>
      </c>
    </row>
    <row r="258" spans="1:8" hidden="1" x14ac:dyDescent="0.2">
      <c r="A258" s="183">
        <v>70</v>
      </c>
      <c r="B258" s="11"/>
      <c r="C258" s="77">
        <f>IF('INGRESO DE DATOS'!$G$18="Guayas/Santa Elena",'Tablas Guayaquil'!C258,'Tablas Otros'!C258)</f>
        <v>43984.700000000004</v>
      </c>
      <c r="D258" s="77">
        <f>IF('INGRESO DE DATOS'!$G$18="Guayas/Santa Elena",'Tablas Guayaquil'!D258,'Tablas Otros'!D258)</f>
        <v>40269.93</v>
      </c>
      <c r="E258" s="77">
        <f>IF('INGRESO DE DATOS'!$G$18="Guayas/Santa Elena",'Tablas Guayaquil'!E258,'Tablas Otros'!E258)</f>
        <v>28138.760000000002</v>
      </c>
      <c r="F258" s="77">
        <f>IF('INGRESO DE DATOS'!$G$18="Guayas/Santa Elena",'Tablas Guayaquil'!F258,'Tablas Otros'!F258)</f>
        <v>19873.940000000002</v>
      </c>
      <c r="G258" s="77">
        <f>IF('INGRESO DE DATOS'!$G$18="Guayas/Santa Elena",'Tablas Guayaquil'!G258,'Tablas Otros'!G258)</f>
        <v>16482.47</v>
      </c>
      <c r="H258" s="77">
        <f>IF('INGRESO DE DATOS'!$G$18="Guayas/Santa Elena",'Tablas Guayaquil'!H258,'Tablas Otros'!H258)</f>
        <v>14125.03</v>
      </c>
    </row>
    <row r="259" spans="1:8" hidden="1" x14ac:dyDescent="0.2">
      <c r="A259" s="183">
        <v>71</v>
      </c>
      <c r="B259" s="11"/>
      <c r="C259" s="77">
        <f>IF('INGRESO DE DATOS'!$G$18="Guayas/Santa Elena",'Tablas Guayaquil'!C259,'Tablas Otros'!C259)</f>
        <v>45704.55</v>
      </c>
      <c r="D259" s="77">
        <f>IF('INGRESO DE DATOS'!$G$18="Guayas/Santa Elena",'Tablas Guayaquil'!D259,'Tablas Otros'!D259)</f>
        <v>41851.450000000004</v>
      </c>
      <c r="E259" s="77">
        <f>IF('INGRESO DE DATOS'!$G$18="Guayas/Santa Elena",'Tablas Guayaquil'!E259,'Tablas Otros'!E259)</f>
        <v>29245.93</v>
      </c>
      <c r="F259" s="77">
        <f>IF('INGRESO DE DATOS'!$G$18="Guayas/Santa Elena",'Tablas Guayaquil'!F259,'Tablas Otros'!F259)</f>
        <v>20654.63</v>
      </c>
      <c r="G259" s="77">
        <f>IF('INGRESO DE DATOS'!$G$18="Guayas/Santa Elena",'Tablas Guayaquil'!G259,'Tablas Otros'!G259)</f>
        <v>17132.780000000002</v>
      </c>
      <c r="H259" s="77">
        <f>IF('INGRESO DE DATOS'!$G$18="Guayas/Santa Elena",'Tablas Guayaquil'!H259,'Tablas Otros'!H259)</f>
        <v>14682.060000000001</v>
      </c>
    </row>
    <row r="260" spans="1:8" hidden="1" x14ac:dyDescent="0.2">
      <c r="A260" s="183">
        <v>72</v>
      </c>
      <c r="B260" s="11"/>
      <c r="C260" s="77">
        <f>IF('INGRESO DE DATOS'!$G$18="Guayas/Santa Elena",'Tablas Guayaquil'!C260,'Tablas Otros'!C260)</f>
        <v>46997.22</v>
      </c>
      <c r="D260" s="77">
        <f>IF('INGRESO DE DATOS'!$G$18="Guayas/Santa Elena",'Tablas Guayaquil'!D260,'Tablas Otros'!D260)</f>
        <v>43033.880000000005</v>
      </c>
      <c r="E260" s="77">
        <f>IF('INGRESO DE DATOS'!$G$18="Guayas/Santa Elena",'Tablas Guayaquil'!E260,'Tablas Otros'!E260)</f>
        <v>30075.38</v>
      </c>
      <c r="F260" s="77">
        <f>IF('INGRESO DE DATOS'!$G$18="Guayas/Santa Elena",'Tablas Guayaquil'!F260,'Tablas Otros'!F260)</f>
        <v>21238.16</v>
      </c>
      <c r="G260" s="77">
        <f>IF('INGRESO DE DATOS'!$G$18="Guayas/Santa Elena",'Tablas Guayaquil'!G260,'Tablas Otros'!G260)</f>
        <v>17617.2</v>
      </c>
      <c r="H260" s="77">
        <f>IF('INGRESO DE DATOS'!$G$18="Guayas/Santa Elena",'Tablas Guayaquil'!H260,'Tablas Otros'!H260)</f>
        <v>15099.7</v>
      </c>
    </row>
    <row r="261" spans="1:8" hidden="1" x14ac:dyDescent="0.2">
      <c r="A261" s="183">
        <v>73</v>
      </c>
      <c r="B261" s="11"/>
      <c r="C261" s="77">
        <f>IF('INGRESO DE DATOS'!$G$18="Guayas/Santa Elena",'Tablas Guayaquil'!C261,'Tablas Otros'!C261)</f>
        <v>48720.25</v>
      </c>
      <c r="D261" s="77">
        <f>IF('INGRESO DE DATOS'!$G$18="Guayas/Santa Elena",'Tablas Guayaquil'!D261,'Tablas Otros'!D261)</f>
        <v>44617.520000000004</v>
      </c>
      <c r="E261" s="77">
        <f>IF('INGRESO DE DATOS'!$G$18="Guayas/Santa Elena",'Tablas Guayaquil'!E261,'Tablas Otros'!E261)</f>
        <v>31178.84</v>
      </c>
      <c r="F261" s="77">
        <f>IF('INGRESO DE DATOS'!$G$18="Guayas/Santa Elena",'Tablas Guayaquil'!F261,'Tablas Otros'!F261)</f>
        <v>22018.850000000002</v>
      </c>
      <c r="G261" s="77">
        <f>IF('INGRESO DE DATOS'!$G$18="Guayas/Santa Elena",'Tablas Guayaquil'!G261,'Tablas Otros'!G261)</f>
        <v>18261.68</v>
      </c>
      <c r="H261" s="77">
        <f>IF('INGRESO DE DATOS'!$G$18="Guayas/Santa Elena",'Tablas Guayaquil'!H261,'Tablas Otros'!H261)</f>
        <v>15655.67</v>
      </c>
    </row>
    <row r="262" spans="1:8" hidden="1" x14ac:dyDescent="0.2">
      <c r="A262" s="183">
        <v>74</v>
      </c>
      <c r="B262" s="11"/>
      <c r="C262" s="77">
        <f>IF('INGRESO DE DATOS'!$G$18="Guayas/Santa Elena",'Tablas Guayaquil'!C262,'Tablas Otros'!C262)</f>
        <v>49583.62</v>
      </c>
      <c r="D262" s="77">
        <f>IF('INGRESO DE DATOS'!$G$18="Guayas/Santa Elena",'Tablas Guayaquil'!D262,'Tablas Otros'!D262)</f>
        <v>45409.87</v>
      </c>
      <c r="E262" s="77">
        <f>IF('INGRESO DE DATOS'!$G$18="Guayas/Santa Elena",'Tablas Guayaquil'!E262,'Tablas Otros'!E262)</f>
        <v>31730.04</v>
      </c>
      <c r="F262" s="77">
        <f>IF('INGRESO DE DATOS'!$G$18="Guayas/Santa Elena",'Tablas Guayaquil'!F262,'Tablas Otros'!F262)</f>
        <v>22405.75</v>
      </c>
      <c r="G262" s="77">
        <f>IF('INGRESO DE DATOS'!$G$18="Guayas/Santa Elena",'Tablas Guayaquil'!G262,'Tablas Otros'!G262)</f>
        <v>18587.100000000002</v>
      </c>
      <c r="H262" s="77">
        <f>IF('INGRESO DE DATOS'!$G$18="Guayas/Santa Elena",'Tablas Guayaquil'!H262,'Tablas Otros'!H262)</f>
        <v>15934.45</v>
      </c>
    </row>
    <row r="263" spans="1:8" hidden="1" x14ac:dyDescent="0.2">
      <c r="A263" s="183">
        <v>75</v>
      </c>
      <c r="B263" s="11" t="s">
        <v>13</v>
      </c>
      <c r="C263" s="77">
        <f>IF('INGRESO DE DATOS'!$G$18="Guayas/Santa Elena",'Tablas Guayaquil'!C263,'Tablas Otros'!C263)</f>
        <v>51734.36</v>
      </c>
      <c r="D263" s="77">
        <f>IF('INGRESO DE DATOS'!$G$18="Guayas/Santa Elena",'Tablas Guayaquil'!D263,'Tablas Otros'!D263)</f>
        <v>47386.770000000004</v>
      </c>
      <c r="E263" s="77">
        <f>IF('INGRESO DE DATOS'!$G$18="Guayas/Santa Elena",'Tablas Guayaquil'!E263,'Tablas Otros'!E263)</f>
        <v>33111.22</v>
      </c>
      <c r="F263" s="77">
        <f>IF('INGRESO DE DATOS'!$G$18="Guayas/Santa Elena",'Tablas Guayaquil'!F263,'Tablas Otros'!F263)</f>
        <v>23380.420000000002</v>
      </c>
      <c r="G263" s="77">
        <f>IF('INGRESO DE DATOS'!$G$18="Guayas/Santa Elena",'Tablas Guayaquil'!G263,'Tablas Otros'!G263)</f>
        <v>19399.59</v>
      </c>
      <c r="H263" s="77">
        <f>IF('INGRESO DE DATOS'!$G$18="Guayas/Santa Elena",'Tablas Guayaquil'!H263,'Tablas Otros'!H263)</f>
        <v>16624.510000000002</v>
      </c>
    </row>
    <row r="264" spans="1:8" hidden="1" x14ac:dyDescent="0.2">
      <c r="A264" s="183">
        <v>1</v>
      </c>
      <c r="B264" s="11" t="s">
        <v>14</v>
      </c>
      <c r="C264" s="77">
        <f>IF('INGRESO DE DATOS'!$G$18="Guayas/Santa Elena",'Tablas Guayaquil'!C264,'Tablas Otros'!C264)</f>
        <v>2780.38</v>
      </c>
      <c r="D264" s="77">
        <f>IF('INGRESO DE DATOS'!$G$18="Guayas/Santa Elena",'Tablas Guayaquil'!D264,'Tablas Otros'!D264)</f>
        <v>1729.92</v>
      </c>
      <c r="E264" s="77">
        <f>IF('INGRESO DE DATOS'!$G$18="Guayas/Santa Elena",'Tablas Guayaquil'!E264,'Tablas Otros'!E264)</f>
        <v>1257.69</v>
      </c>
      <c r="F264" s="77">
        <f>IF('INGRESO DE DATOS'!$G$18="Guayas/Santa Elena",'Tablas Guayaquil'!F264,'Tablas Otros'!F264)</f>
        <v>943.40000000000009</v>
      </c>
      <c r="G264" s="77">
        <f>IF('INGRESO DE DATOS'!$G$18="Guayas/Santa Elena",'Tablas Guayaquil'!G264,'Tablas Otros'!G264)</f>
        <v>735.11</v>
      </c>
      <c r="H264" s="77">
        <f>IF('INGRESO DE DATOS'!$G$18="Guayas/Santa Elena",'Tablas Guayaquil'!H264,'Tablas Otros'!H264)</f>
        <v>545.9</v>
      </c>
    </row>
    <row r="265" spans="1:8" hidden="1" x14ac:dyDescent="0.2">
      <c r="A265" s="183">
        <v>2</v>
      </c>
      <c r="B265" s="11" t="s">
        <v>1</v>
      </c>
      <c r="C265" s="77">
        <f>IF('INGRESO DE DATOS'!$G$18="Guayas/Santa Elena",'Tablas Guayaquil'!C265,'Tablas Otros'!C265)</f>
        <v>4359.7800000000007</v>
      </c>
      <c r="D265" s="77">
        <f>IF('INGRESO DE DATOS'!$G$18="Guayas/Santa Elena",'Tablas Guayaquil'!D265,'Tablas Otros'!D265)</f>
        <v>2748.05</v>
      </c>
      <c r="E265" s="77">
        <f>IF('INGRESO DE DATOS'!$G$18="Guayas/Santa Elena",'Tablas Guayaquil'!E265,'Tablas Otros'!E265)</f>
        <v>2010.8200000000002</v>
      </c>
      <c r="F265" s="77">
        <f>IF('INGRESO DE DATOS'!$G$18="Guayas/Santa Elena",'Tablas Guayaquil'!F265,'Tablas Otros'!F265)</f>
        <v>1502.5500000000002</v>
      </c>
      <c r="G265" s="77">
        <f>IF('INGRESO DE DATOS'!$G$18="Guayas/Santa Elena",'Tablas Guayaquil'!G265,'Tablas Otros'!G265)</f>
        <v>1165.47</v>
      </c>
      <c r="H265" s="77">
        <f>IF('INGRESO DE DATOS'!$G$18="Guayas/Santa Elena",'Tablas Guayaquil'!H265,'Tablas Otros'!H265)</f>
        <v>869.2</v>
      </c>
    </row>
    <row r="266" spans="1:8" hidden="1" x14ac:dyDescent="0.2">
      <c r="A266" s="183">
        <v>3</v>
      </c>
      <c r="B266" s="11" t="s">
        <v>15</v>
      </c>
      <c r="C266" s="77">
        <f>IF('INGRESO DE DATOS'!$G$18="Guayas/Santa Elena",'Tablas Guayaquil'!C266,'Tablas Otros'!C266)</f>
        <v>6335.62</v>
      </c>
      <c r="D266" s="77">
        <f>IF('INGRESO DE DATOS'!$G$18="Guayas/Santa Elena",'Tablas Guayaquil'!D266,'Tablas Otros'!D266)</f>
        <v>4031.71</v>
      </c>
      <c r="E266" s="77">
        <f>IF('INGRESO DE DATOS'!$G$18="Guayas/Santa Elena",'Tablas Guayaquil'!E266,'Tablas Otros'!E266)</f>
        <v>2948.3900000000003</v>
      </c>
      <c r="F266" s="77">
        <f>IF('INGRESO DE DATOS'!$G$18="Guayas/Santa Elena",'Tablas Guayaquil'!F266,'Tablas Otros'!F266)</f>
        <v>2203.21</v>
      </c>
      <c r="G266" s="77">
        <f>IF('INGRESO DE DATOS'!$G$18="Guayas/Santa Elena",'Tablas Guayaquil'!G266,'Tablas Otros'!G266)</f>
        <v>1712.43</v>
      </c>
      <c r="H266" s="77">
        <f>IF('INGRESO DE DATOS'!$G$18="Guayas/Santa Elena",'Tablas Guayaquil'!H266,'Tablas Otros'!H266)</f>
        <v>1268.8200000000002</v>
      </c>
    </row>
    <row r="267" spans="1:8" hidden="1" x14ac:dyDescent="0.2">
      <c r="A267" s="183">
        <v>1</v>
      </c>
      <c r="B267" s="11" t="s">
        <v>3</v>
      </c>
      <c r="C267" s="77">
        <f>IF('INGRESO DE DATOS'!$G$18="Guayas/Santa Elena",'Tablas Guayaquil'!C267,'Tablas Otros'!C267)</f>
        <v>0</v>
      </c>
      <c r="D267" s="77">
        <f>IF('INGRESO DE DATOS'!$G$18="Guayas/Santa Elena",'Tablas Guayaquil'!D267,'Tablas Otros'!D267)</f>
        <v>0</v>
      </c>
      <c r="E267" s="77">
        <f>IF('INGRESO DE DATOS'!$G$18="Guayas/Santa Elena",'Tablas Guayaquil'!E267,'Tablas Otros'!E267)</f>
        <v>0</v>
      </c>
      <c r="F267" s="77">
        <f>IF('INGRESO DE DATOS'!$G$18="Guayas/Santa Elena",'Tablas Guayaquil'!F267,'Tablas Otros'!F267)</f>
        <v>119.25</v>
      </c>
      <c r="G267" s="77">
        <f>IF('INGRESO DE DATOS'!$G$18="Guayas/Santa Elena",'Tablas Guayaquil'!G267,'Tablas Otros'!G267)</f>
        <v>119.25</v>
      </c>
      <c r="H267" s="77">
        <f>IF('INGRESO DE DATOS'!$G$18="Guayas/Santa Elena",'Tablas Guayaquil'!H267,'Tablas Otros'!H267)</f>
        <v>119.25</v>
      </c>
    </row>
    <row r="268" spans="1:8" ht="13.5" hidden="1" thickBot="1" x14ac:dyDescent="0.25">
      <c r="A268" s="194">
        <v>1</v>
      </c>
      <c r="B268" s="17" t="s">
        <v>2</v>
      </c>
      <c r="C268" s="77">
        <f>IF('INGRESO DE DATOS'!$G$18="Guayas/Santa Elena",'Tablas Guayaquil'!C268,'Tablas Otros'!C268)</f>
        <v>0</v>
      </c>
      <c r="D268" s="77">
        <f>IF('INGRESO DE DATOS'!$G$18="Guayas/Santa Elena",'Tablas Guayaquil'!D268,'Tablas Otros'!D268)</f>
        <v>0</v>
      </c>
      <c r="E268" s="77">
        <f>IF('INGRESO DE DATOS'!$G$18="Guayas/Santa Elena",'Tablas Guayaquil'!E268,'Tablas Otros'!E268)</f>
        <v>0</v>
      </c>
      <c r="F268" s="77">
        <f>IF('INGRESO DE DATOS'!$G$18="Guayas/Santa Elena",'Tablas Guayaquil'!F268,'Tablas Otros'!F268)</f>
        <v>0</v>
      </c>
      <c r="G268" s="77">
        <f>IF('INGRESO DE DATOS'!$G$18="Guayas/Santa Elena",'Tablas Guayaquil'!G268,'Tablas Otros'!G268)</f>
        <v>0</v>
      </c>
      <c r="H268" s="77">
        <f>IF('INGRESO DE DATOS'!$G$18="Guayas/Santa Elena",'Tablas Guayaquil'!H268,'Tablas Otros'!H268)</f>
        <v>0</v>
      </c>
    </row>
    <row r="269" spans="1:8" ht="13.5" hidden="1" thickBot="1" x14ac:dyDescent="0.25">
      <c r="A269" s="183"/>
      <c r="C269" s="77">
        <f>IF('INGRESO DE DATOS'!$G$18="Guayas/Santa Elena",'Tablas Guayaquil'!C269,'Tablas Otros'!C269)</f>
        <v>0</v>
      </c>
      <c r="D269" s="77">
        <f>IF('INGRESO DE DATOS'!$G$18="Guayas/Santa Elena",'Tablas Guayaquil'!D269,'Tablas Otros'!D269)</f>
        <v>0</v>
      </c>
      <c r="E269" s="77">
        <f>IF('INGRESO DE DATOS'!$G$18="Guayas/Santa Elena",'Tablas Guayaquil'!E269,'Tablas Otros'!E269)</f>
        <v>0</v>
      </c>
      <c r="F269" s="77">
        <f>IF('INGRESO DE DATOS'!$G$18="Guayas/Santa Elena",'Tablas Guayaquil'!F269,'Tablas Otros'!F269)</f>
        <v>0</v>
      </c>
      <c r="G269" s="77">
        <f>IF('INGRESO DE DATOS'!$G$18="Guayas/Santa Elena",'Tablas Guayaquil'!G269,'Tablas Otros'!G269)</f>
        <v>0</v>
      </c>
      <c r="H269" s="77">
        <f>IF('INGRESO DE DATOS'!$G$18="Guayas/Santa Elena",'Tablas Guayaquil'!H269,'Tablas Otros'!H269)</f>
        <v>0</v>
      </c>
    </row>
    <row r="270" spans="1:8" ht="18" hidden="1" x14ac:dyDescent="0.25">
      <c r="A270" s="195" t="s">
        <v>46</v>
      </c>
      <c r="B270" s="177"/>
      <c r="C270" s="77">
        <f>IF('INGRESO DE DATOS'!$G$18="Guayas/Santa Elena",'Tablas Guayaquil'!C270,'Tablas Otros'!C270)</f>
        <v>0</v>
      </c>
      <c r="D270" s="77">
        <f>IF('INGRESO DE DATOS'!$G$18="Guayas/Santa Elena",'Tablas Guayaquil'!D270,'Tablas Otros'!D270)</f>
        <v>0</v>
      </c>
      <c r="E270" s="77">
        <f>IF('INGRESO DE DATOS'!$G$18="Guayas/Santa Elena",'Tablas Guayaquil'!E270,'Tablas Otros'!E270)</f>
        <v>0</v>
      </c>
      <c r="F270" s="77">
        <f>IF('INGRESO DE DATOS'!$G$18="Guayas/Santa Elena",'Tablas Guayaquil'!F270,'Tablas Otros'!F270)</f>
        <v>0</v>
      </c>
      <c r="G270" s="77">
        <f>IF('INGRESO DE DATOS'!$G$18="Guayas/Santa Elena",'Tablas Guayaquil'!G270,'Tablas Otros'!G270)</f>
        <v>0</v>
      </c>
      <c r="H270" s="77">
        <f>IF('INGRESO DE DATOS'!$G$18="Guayas/Santa Elena",'Tablas Guayaquil'!H270,'Tablas Otros'!H270)</f>
        <v>0</v>
      </c>
    </row>
    <row r="271" spans="1:8" ht="18" hidden="1" x14ac:dyDescent="0.25">
      <c r="A271" s="191" t="s">
        <v>30</v>
      </c>
      <c r="B271" s="178"/>
      <c r="C271" s="77">
        <f>IF('INGRESO DE DATOS'!$G$18="Guayas/Santa Elena",'Tablas Guayaquil'!C271,'Tablas Otros'!C271)</f>
        <v>0</v>
      </c>
      <c r="D271" s="77">
        <f>IF('INGRESO DE DATOS'!$G$18="Guayas/Santa Elena",'Tablas Guayaquil'!D271,'Tablas Otros'!D271)</f>
        <v>0</v>
      </c>
      <c r="E271" s="77">
        <f>IF('INGRESO DE DATOS'!$G$18="Guayas/Santa Elena",'Tablas Guayaquil'!E271,'Tablas Otros'!E271)</f>
        <v>0</v>
      </c>
      <c r="F271" s="77">
        <f>IF('INGRESO DE DATOS'!$G$18="Guayas/Santa Elena",'Tablas Guayaquil'!F271,'Tablas Otros'!F271)</f>
        <v>0</v>
      </c>
      <c r="G271" s="77">
        <f>IF('INGRESO DE DATOS'!$G$18="Guayas/Santa Elena",'Tablas Guayaquil'!G271,'Tablas Otros'!G271)</f>
        <v>0</v>
      </c>
      <c r="H271" s="77">
        <f>IF('INGRESO DE DATOS'!$G$18="Guayas/Santa Elena",'Tablas Guayaquil'!H271,'Tablas Otros'!H271)</f>
        <v>0</v>
      </c>
    </row>
    <row r="272" spans="1:8" hidden="1" x14ac:dyDescent="0.2">
      <c r="A272" s="255" t="s">
        <v>0</v>
      </c>
      <c r="B272" s="244"/>
      <c r="C272" s="77">
        <f>IF('INGRESO DE DATOS'!$G$18="Guayas/Santa Elena",'Tablas Guayaquil'!C272,'Tablas Otros'!C272)</f>
        <v>0</v>
      </c>
      <c r="D272" s="77">
        <f>IF('INGRESO DE DATOS'!$G$18="Guayas/Santa Elena",'Tablas Guayaquil'!D272,'Tablas Otros'!D272)</f>
        <v>0</v>
      </c>
      <c r="E272" s="77">
        <f>IF('INGRESO DE DATOS'!$G$18="Guayas/Santa Elena",'Tablas Guayaquil'!E272,'Tablas Otros'!E272)</f>
        <v>0</v>
      </c>
      <c r="F272" s="77">
        <f>IF('INGRESO DE DATOS'!$G$18="Guayas/Santa Elena",'Tablas Guayaquil'!F272,'Tablas Otros'!F272)</f>
        <v>0</v>
      </c>
      <c r="G272" s="77">
        <f>IF('INGRESO DE DATOS'!$G$18="Guayas/Santa Elena",'Tablas Guayaquil'!G272,'Tablas Otros'!G272)</f>
        <v>0</v>
      </c>
      <c r="H272" s="77">
        <f>IF('INGRESO DE DATOS'!$G$18="Guayas/Santa Elena",'Tablas Guayaquil'!H272,'Tablas Otros'!H272)</f>
        <v>0</v>
      </c>
    </row>
    <row r="273" spans="1:15" hidden="1" x14ac:dyDescent="0.2">
      <c r="A273" s="183" t="s">
        <v>5</v>
      </c>
      <c r="B273" s="10" t="s">
        <v>5</v>
      </c>
      <c r="C273" s="77" t="str">
        <f>IF('INGRESO DE DATOS'!$G$18="Guayas/Santa Elena",'Tablas Guayaquil'!C273,'Tablas Otros'!C273)</f>
        <v>AW1</v>
      </c>
      <c r="D273" s="77" t="str">
        <f>IF('INGRESO DE DATOS'!$G$18="Guayas/Santa Elena",'Tablas Guayaquil'!D273,'Tablas Otros'!D273)</f>
        <v>AW2</v>
      </c>
      <c r="E273" s="77" t="str">
        <f>IF('INGRESO DE DATOS'!$G$18="Guayas/Santa Elena",'Tablas Guayaquil'!E273,'Tablas Otros'!E273)</f>
        <v>AW3</v>
      </c>
      <c r="F273" s="77" t="str">
        <f>IF('INGRESO DE DATOS'!$G$18="Guayas/Santa Elena",'Tablas Guayaquil'!F273,'Tablas Otros'!F273)</f>
        <v>AW4</v>
      </c>
      <c r="G273" s="77" t="str">
        <f>IF('INGRESO DE DATOS'!$G$18="Guayas/Santa Elena",'Tablas Guayaquil'!G273,'Tablas Otros'!G273)</f>
        <v>AW5</v>
      </c>
      <c r="H273" s="77" t="str">
        <f>IF('INGRESO DE DATOS'!$G$18="Guayas/Santa Elena",'Tablas Guayaquil'!H273,'Tablas Otros'!H273)</f>
        <v>AW6</v>
      </c>
    </row>
    <row r="274" spans="1:15" hidden="1" x14ac:dyDescent="0.2">
      <c r="A274" s="183">
        <v>18</v>
      </c>
      <c r="B274" s="11" t="s">
        <v>162</v>
      </c>
      <c r="C274" s="77">
        <f>IF('INGRESO DE DATOS'!$G$18="Guayas/Santa Elena",'Tablas Guayaquil'!C274,'Tablas Otros'!C274)</f>
        <v>11048</v>
      </c>
      <c r="D274" s="77">
        <f>IF('INGRESO DE DATOS'!$G$18="Guayas/Santa Elena",'Tablas Guayaquil'!D274,'Tablas Otros'!D274)</f>
        <v>7885</v>
      </c>
      <c r="E274" s="77">
        <f>IF('INGRESO DE DATOS'!$G$18="Guayas/Santa Elena",'Tablas Guayaquil'!E274,'Tablas Otros'!E274)</f>
        <v>5928</v>
      </c>
      <c r="F274" s="77">
        <f>IF('INGRESO DE DATOS'!$G$18="Guayas/Santa Elena",'Tablas Guayaquil'!F274,'Tablas Otros'!F274)</f>
        <v>4301</v>
      </c>
      <c r="G274" s="77">
        <f>IF('INGRESO DE DATOS'!$G$18="Guayas/Santa Elena",'Tablas Guayaquil'!G274,'Tablas Otros'!G274)</f>
        <v>3046</v>
      </c>
      <c r="H274" s="77">
        <f>IF('INGRESO DE DATOS'!$G$18="Guayas/Santa Elena",'Tablas Guayaquil'!H274,'Tablas Otros'!H274)</f>
        <v>2413</v>
      </c>
    </row>
    <row r="275" spans="1:15" hidden="1" x14ac:dyDescent="0.2">
      <c r="A275" s="183">
        <v>25</v>
      </c>
      <c r="B275" s="11" t="s">
        <v>6</v>
      </c>
      <c r="C275" s="77">
        <f>IF('INGRESO DE DATOS'!$G$18="Guayas/Santa Elena",'Tablas Guayaquil'!C275,'Tablas Otros'!C275)</f>
        <v>12352</v>
      </c>
      <c r="D275" s="77">
        <f>IF('INGRESO DE DATOS'!$G$18="Guayas/Santa Elena",'Tablas Guayaquil'!D275,'Tablas Otros'!D275)</f>
        <v>8774</v>
      </c>
      <c r="E275" s="77">
        <f>IF('INGRESO DE DATOS'!$G$18="Guayas/Santa Elena",'Tablas Guayaquil'!E275,'Tablas Otros'!E275)</f>
        <v>6618</v>
      </c>
      <c r="F275" s="77">
        <f>IF('INGRESO DE DATOS'!$G$18="Guayas/Santa Elena",'Tablas Guayaquil'!F275,'Tablas Otros'!F275)</f>
        <v>4791</v>
      </c>
      <c r="G275" s="77">
        <f>IF('INGRESO DE DATOS'!$G$18="Guayas/Santa Elena",'Tablas Guayaquil'!G275,'Tablas Otros'!G275)</f>
        <v>3395</v>
      </c>
      <c r="H275" s="77">
        <f>IF('INGRESO DE DATOS'!$G$18="Guayas/Santa Elena",'Tablas Guayaquil'!H275,'Tablas Otros'!H275)</f>
        <v>2675</v>
      </c>
      <c r="J275" s="28"/>
      <c r="K275" s="28"/>
      <c r="L275" s="28"/>
      <c r="M275" s="28"/>
      <c r="N275" s="28"/>
      <c r="O275" s="28"/>
    </row>
    <row r="276" spans="1:15" hidden="1" x14ac:dyDescent="0.2">
      <c r="A276" s="183">
        <v>30</v>
      </c>
      <c r="B276" s="11" t="s">
        <v>7</v>
      </c>
      <c r="C276" s="77">
        <f>IF('INGRESO DE DATOS'!$G$18="Guayas/Santa Elena",'Tablas Guayaquil'!C276,'Tablas Otros'!C276)</f>
        <v>14431</v>
      </c>
      <c r="D276" s="77">
        <f>IF('INGRESO DE DATOS'!$G$18="Guayas/Santa Elena",'Tablas Guayaquil'!D276,'Tablas Otros'!D276)</f>
        <v>10158</v>
      </c>
      <c r="E276" s="77">
        <f>IF('INGRESO DE DATOS'!$G$18="Guayas/Santa Elena",'Tablas Guayaquil'!E276,'Tablas Otros'!E276)</f>
        <v>7775</v>
      </c>
      <c r="F276" s="77">
        <f>IF('INGRESO DE DATOS'!$G$18="Guayas/Santa Elena",'Tablas Guayaquil'!F276,'Tablas Otros'!F276)</f>
        <v>5691</v>
      </c>
      <c r="G276" s="77">
        <f>IF('INGRESO DE DATOS'!$G$18="Guayas/Santa Elena",'Tablas Guayaquil'!G276,'Tablas Otros'!G276)</f>
        <v>4025</v>
      </c>
      <c r="H276" s="77">
        <f>IF('INGRESO DE DATOS'!$G$18="Guayas/Santa Elena",'Tablas Guayaquil'!H276,'Tablas Otros'!H276)</f>
        <v>3104</v>
      </c>
      <c r="J276" s="28"/>
      <c r="K276" s="28"/>
      <c r="L276" s="28"/>
      <c r="M276" s="28"/>
      <c r="N276" s="28"/>
      <c r="O276" s="28"/>
    </row>
    <row r="277" spans="1:15" hidden="1" x14ac:dyDescent="0.2">
      <c r="A277" s="183">
        <v>35</v>
      </c>
      <c r="B277" s="11" t="s">
        <v>8</v>
      </c>
      <c r="C277" s="77">
        <f>IF('INGRESO DE DATOS'!$G$18="Guayas/Santa Elena",'Tablas Guayaquil'!C277,'Tablas Otros'!C277)</f>
        <v>16290</v>
      </c>
      <c r="D277" s="77">
        <f>IF('INGRESO DE DATOS'!$G$18="Guayas/Santa Elena",'Tablas Guayaquil'!D277,'Tablas Otros'!D277)</f>
        <v>11262</v>
      </c>
      <c r="E277" s="77">
        <f>IF('INGRESO DE DATOS'!$G$18="Guayas/Santa Elena",'Tablas Guayaquil'!E277,'Tablas Otros'!E277)</f>
        <v>8656</v>
      </c>
      <c r="F277" s="77">
        <f>IF('INGRESO DE DATOS'!$G$18="Guayas/Santa Elena",'Tablas Guayaquil'!F277,'Tablas Otros'!F277)</f>
        <v>6330</v>
      </c>
      <c r="G277" s="77">
        <f>IF('INGRESO DE DATOS'!$G$18="Guayas/Santa Elena",'Tablas Guayaquil'!G277,'Tablas Otros'!G277)</f>
        <v>4586</v>
      </c>
      <c r="H277" s="77">
        <f>IF('INGRESO DE DATOS'!$G$18="Guayas/Santa Elena",'Tablas Guayaquil'!H277,'Tablas Otros'!H277)</f>
        <v>3447</v>
      </c>
      <c r="J277" s="28"/>
      <c r="K277" s="28"/>
      <c r="L277" s="28"/>
      <c r="M277" s="28"/>
      <c r="N277" s="28"/>
      <c r="O277" s="28"/>
    </row>
    <row r="278" spans="1:15" hidden="1" x14ac:dyDescent="0.2">
      <c r="A278" s="183">
        <v>40</v>
      </c>
      <c r="B278" s="11" t="s">
        <v>9</v>
      </c>
      <c r="C278" s="77">
        <f>IF('INGRESO DE DATOS'!$G$18="Guayas/Santa Elena",'Tablas Guayaquil'!C278,'Tablas Otros'!C278)</f>
        <v>18445</v>
      </c>
      <c r="D278" s="77">
        <f>IF('INGRESO DE DATOS'!$G$18="Guayas/Santa Elena",'Tablas Guayaquil'!D278,'Tablas Otros'!D278)</f>
        <v>12703</v>
      </c>
      <c r="E278" s="77">
        <f>IF('INGRESO DE DATOS'!$G$18="Guayas/Santa Elena",'Tablas Guayaquil'!E278,'Tablas Otros'!E278)</f>
        <v>9815</v>
      </c>
      <c r="F278" s="77">
        <f>IF('INGRESO DE DATOS'!$G$18="Guayas/Santa Elena",'Tablas Guayaquil'!F278,'Tablas Otros'!F278)</f>
        <v>7177</v>
      </c>
      <c r="G278" s="77">
        <f>IF('INGRESO DE DATOS'!$G$18="Guayas/Santa Elena",'Tablas Guayaquil'!G278,'Tablas Otros'!G278)</f>
        <v>5125</v>
      </c>
      <c r="H278" s="77">
        <f>IF('INGRESO DE DATOS'!$G$18="Guayas/Santa Elena",'Tablas Guayaquil'!H278,'Tablas Otros'!H278)</f>
        <v>3894</v>
      </c>
      <c r="J278" s="28"/>
      <c r="K278" s="28"/>
      <c r="L278" s="28"/>
      <c r="M278" s="28"/>
      <c r="N278" s="28"/>
      <c r="O278" s="28"/>
    </row>
    <row r="279" spans="1:15" hidden="1" x14ac:dyDescent="0.2">
      <c r="A279" s="183">
        <v>45</v>
      </c>
      <c r="B279" s="11" t="s">
        <v>10</v>
      </c>
      <c r="C279" s="77">
        <f>IF('INGRESO DE DATOS'!$G$18="Guayas/Santa Elena",'Tablas Guayaquil'!C279,'Tablas Otros'!C279)</f>
        <v>21297</v>
      </c>
      <c r="D279" s="77">
        <f>IF('INGRESO DE DATOS'!$G$18="Guayas/Santa Elena",'Tablas Guayaquil'!D279,'Tablas Otros'!D279)</f>
        <v>14762</v>
      </c>
      <c r="E279" s="77">
        <f>IF('INGRESO DE DATOS'!$G$18="Guayas/Santa Elena",'Tablas Guayaquil'!E279,'Tablas Otros'!E279)</f>
        <v>11295</v>
      </c>
      <c r="F279" s="77">
        <f>IF('INGRESO DE DATOS'!$G$18="Guayas/Santa Elena",'Tablas Guayaquil'!F279,'Tablas Otros'!F279)</f>
        <v>8084</v>
      </c>
      <c r="G279" s="77">
        <f>IF('INGRESO DE DATOS'!$G$18="Guayas/Santa Elena",'Tablas Guayaquil'!G279,'Tablas Otros'!G279)</f>
        <v>5831</v>
      </c>
      <c r="H279" s="77">
        <f>IF('INGRESO DE DATOS'!$G$18="Guayas/Santa Elena",'Tablas Guayaquil'!H279,'Tablas Otros'!H279)</f>
        <v>4529</v>
      </c>
      <c r="J279" s="28"/>
      <c r="K279" s="28"/>
      <c r="L279" s="28"/>
      <c r="M279" s="28"/>
      <c r="N279" s="28"/>
      <c r="O279" s="28"/>
    </row>
    <row r="280" spans="1:15" hidden="1" x14ac:dyDescent="0.2">
      <c r="A280" s="183">
        <v>50</v>
      </c>
      <c r="B280" s="11" t="s">
        <v>11</v>
      </c>
      <c r="C280" s="77">
        <f>IF('INGRESO DE DATOS'!$G$18="Guayas/Santa Elena",'Tablas Guayaquil'!C280,'Tablas Otros'!C280)</f>
        <v>24106</v>
      </c>
      <c r="D280" s="77">
        <f>IF('INGRESO DE DATOS'!$G$18="Guayas/Santa Elena",'Tablas Guayaquil'!D280,'Tablas Otros'!D280)</f>
        <v>16176</v>
      </c>
      <c r="E280" s="77">
        <f>IF('INGRESO DE DATOS'!$G$18="Guayas/Santa Elena",'Tablas Guayaquil'!E280,'Tablas Otros'!E280)</f>
        <v>12700</v>
      </c>
      <c r="F280" s="77">
        <f>IF('INGRESO DE DATOS'!$G$18="Guayas/Santa Elena",'Tablas Guayaquil'!F280,'Tablas Otros'!F280)</f>
        <v>9427</v>
      </c>
      <c r="G280" s="77">
        <f>IF('INGRESO DE DATOS'!$G$18="Guayas/Santa Elena",'Tablas Guayaquil'!G280,'Tablas Otros'!G280)</f>
        <v>6551</v>
      </c>
      <c r="H280" s="77">
        <f>IF('INGRESO DE DATOS'!$G$18="Guayas/Santa Elena",'Tablas Guayaquil'!H280,'Tablas Otros'!H280)</f>
        <v>4969</v>
      </c>
      <c r="J280" s="28"/>
      <c r="K280" s="28"/>
      <c r="L280" s="28"/>
      <c r="M280" s="28"/>
      <c r="N280" s="28"/>
      <c r="O280" s="28"/>
    </row>
    <row r="281" spans="1:15" hidden="1" x14ac:dyDescent="0.2">
      <c r="A281" s="183">
        <v>55</v>
      </c>
      <c r="B281" s="11" t="s">
        <v>12</v>
      </c>
      <c r="C281" s="77">
        <f>IF('INGRESO DE DATOS'!$G$18="Guayas/Santa Elena",'Tablas Guayaquil'!C281,'Tablas Otros'!C281)</f>
        <v>27929</v>
      </c>
      <c r="D281" s="77">
        <f>IF('INGRESO DE DATOS'!$G$18="Guayas/Santa Elena",'Tablas Guayaquil'!D281,'Tablas Otros'!D281)</f>
        <v>19111</v>
      </c>
      <c r="E281" s="77">
        <f>IF('INGRESO DE DATOS'!$G$18="Guayas/Santa Elena",'Tablas Guayaquil'!E281,'Tablas Otros'!E281)</f>
        <v>14658</v>
      </c>
      <c r="F281" s="77">
        <f>IF('INGRESO DE DATOS'!$G$18="Guayas/Santa Elena",'Tablas Guayaquil'!F281,'Tablas Otros'!F281)</f>
        <v>10427</v>
      </c>
      <c r="G281" s="77">
        <f>IF('INGRESO DE DATOS'!$G$18="Guayas/Santa Elena",'Tablas Guayaquil'!G281,'Tablas Otros'!G281)</f>
        <v>7580</v>
      </c>
      <c r="H281" s="77">
        <f>IF('INGRESO DE DATOS'!$G$18="Guayas/Santa Elena",'Tablas Guayaquil'!H281,'Tablas Otros'!H281)</f>
        <v>5872</v>
      </c>
      <c r="J281" s="28"/>
      <c r="K281" s="28"/>
      <c r="L281" s="28"/>
      <c r="M281" s="28"/>
      <c r="N281" s="28"/>
      <c r="O281" s="28"/>
    </row>
    <row r="282" spans="1:15" hidden="1" x14ac:dyDescent="0.2">
      <c r="A282" s="183">
        <v>60</v>
      </c>
      <c r="B282" s="11"/>
      <c r="C282" s="77">
        <f>IF('INGRESO DE DATOS'!$G$18="Guayas/Santa Elena",'Tablas Guayaquil'!C282,'Tablas Otros'!C282)</f>
        <v>29712</v>
      </c>
      <c r="D282" s="77">
        <f>IF('INGRESO DE DATOS'!$G$18="Guayas/Santa Elena",'Tablas Guayaquil'!D282,'Tablas Otros'!D282)</f>
        <v>21111</v>
      </c>
      <c r="E282" s="77">
        <f>IF('INGRESO DE DATOS'!$G$18="Guayas/Santa Elena",'Tablas Guayaquil'!E282,'Tablas Otros'!E282)</f>
        <v>16230</v>
      </c>
      <c r="F282" s="77">
        <f>IF('INGRESO DE DATOS'!$G$18="Guayas/Santa Elena",'Tablas Guayaquil'!F282,'Tablas Otros'!F282)</f>
        <v>11467</v>
      </c>
      <c r="G282" s="77">
        <f>IF('INGRESO DE DATOS'!$G$18="Guayas/Santa Elena",'Tablas Guayaquil'!G282,'Tablas Otros'!G282)</f>
        <v>8362</v>
      </c>
      <c r="H282" s="77">
        <f>IF('INGRESO DE DATOS'!$G$18="Guayas/Santa Elena",'Tablas Guayaquil'!H282,'Tablas Otros'!H282)</f>
        <v>6495</v>
      </c>
      <c r="J282" s="28"/>
      <c r="K282" s="28"/>
      <c r="L282" s="28"/>
      <c r="M282" s="28"/>
      <c r="N282" s="28"/>
      <c r="O282" s="28"/>
    </row>
    <row r="283" spans="1:15" hidden="1" x14ac:dyDescent="0.2">
      <c r="A283" s="183">
        <v>61</v>
      </c>
      <c r="B283" s="11"/>
      <c r="C283" s="77">
        <f>IF('INGRESO DE DATOS'!$G$18="Guayas/Santa Elena",'Tablas Guayaquil'!C283,'Tablas Otros'!C283)</f>
        <v>33434</v>
      </c>
      <c r="D283" s="77">
        <f>IF('INGRESO DE DATOS'!$G$18="Guayas/Santa Elena",'Tablas Guayaquil'!D283,'Tablas Otros'!D283)</f>
        <v>23752</v>
      </c>
      <c r="E283" s="77">
        <f>IF('INGRESO DE DATOS'!$G$18="Guayas/Santa Elena",'Tablas Guayaquil'!E283,'Tablas Otros'!E283)</f>
        <v>18264</v>
      </c>
      <c r="F283" s="77">
        <f>IF('INGRESO DE DATOS'!$G$18="Guayas/Santa Elena",'Tablas Guayaquil'!F283,'Tablas Otros'!F283)</f>
        <v>12898</v>
      </c>
      <c r="G283" s="77">
        <f>IF('INGRESO DE DATOS'!$G$18="Guayas/Santa Elena",'Tablas Guayaquil'!G283,'Tablas Otros'!G283)</f>
        <v>9414</v>
      </c>
      <c r="H283" s="77">
        <f>IF('INGRESO DE DATOS'!$G$18="Guayas/Santa Elena",'Tablas Guayaquil'!H283,'Tablas Otros'!H283)</f>
        <v>7317</v>
      </c>
      <c r="J283" s="28"/>
      <c r="K283" s="28"/>
      <c r="L283" s="28"/>
      <c r="M283" s="28"/>
      <c r="N283" s="28"/>
      <c r="O283" s="28"/>
    </row>
    <row r="284" spans="1:15" hidden="1" x14ac:dyDescent="0.2">
      <c r="A284" s="183">
        <v>62</v>
      </c>
      <c r="B284" s="11"/>
      <c r="C284" s="77">
        <f>IF('INGRESO DE DATOS'!$G$18="Guayas/Santa Elena",'Tablas Guayaquil'!C284,'Tablas Otros'!C284)</f>
        <v>37156</v>
      </c>
      <c r="D284" s="77">
        <f>IF('INGRESO DE DATOS'!$G$18="Guayas/Santa Elena",'Tablas Guayaquil'!D284,'Tablas Otros'!D284)</f>
        <v>26409</v>
      </c>
      <c r="E284" s="77">
        <f>IF('INGRESO DE DATOS'!$G$18="Guayas/Santa Elena",'Tablas Guayaquil'!E284,'Tablas Otros'!E284)</f>
        <v>20296</v>
      </c>
      <c r="F284" s="77">
        <f>IF('INGRESO DE DATOS'!$G$18="Guayas/Santa Elena",'Tablas Guayaquil'!F284,'Tablas Otros'!F284)</f>
        <v>14334</v>
      </c>
      <c r="G284" s="77">
        <f>IF('INGRESO DE DATOS'!$G$18="Guayas/Santa Elena",'Tablas Guayaquil'!G284,'Tablas Otros'!G284)</f>
        <v>10464</v>
      </c>
      <c r="H284" s="77">
        <f>IF('INGRESO DE DATOS'!$G$18="Guayas/Santa Elena",'Tablas Guayaquil'!H284,'Tablas Otros'!H284)</f>
        <v>8127</v>
      </c>
      <c r="J284" s="28"/>
      <c r="K284" s="28"/>
      <c r="L284" s="28"/>
      <c r="M284" s="28"/>
      <c r="N284" s="28"/>
      <c r="O284" s="28"/>
    </row>
    <row r="285" spans="1:15" hidden="1" x14ac:dyDescent="0.2">
      <c r="A285" s="183">
        <v>63</v>
      </c>
      <c r="B285" s="11"/>
      <c r="C285" s="77">
        <f>IF('INGRESO DE DATOS'!$G$18="Guayas/Santa Elena",'Tablas Guayaquil'!C285,'Tablas Otros'!C285)</f>
        <v>40884</v>
      </c>
      <c r="D285" s="77">
        <f>IF('INGRESO DE DATOS'!$G$18="Guayas/Santa Elena",'Tablas Guayaquil'!D285,'Tablas Otros'!D285)</f>
        <v>29054</v>
      </c>
      <c r="E285" s="77">
        <f>IF('INGRESO DE DATOS'!$G$18="Guayas/Santa Elena",'Tablas Guayaquil'!E285,'Tablas Otros'!E285)</f>
        <v>22333</v>
      </c>
      <c r="F285" s="77">
        <f>IF('INGRESO DE DATOS'!$G$18="Guayas/Santa Elena",'Tablas Guayaquil'!F285,'Tablas Otros'!F285)</f>
        <v>15778</v>
      </c>
      <c r="G285" s="77">
        <f>IF('INGRESO DE DATOS'!$G$18="Guayas/Santa Elena",'Tablas Guayaquil'!G285,'Tablas Otros'!G285)</f>
        <v>11516</v>
      </c>
      <c r="H285" s="77">
        <f>IF('INGRESO DE DATOS'!$G$18="Guayas/Santa Elena",'Tablas Guayaquil'!H285,'Tablas Otros'!H285)</f>
        <v>8958</v>
      </c>
      <c r="J285" s="28"/>
      <c r="K285" s="28"/>
      <c r="L285" s="28"/>
      <c r="M285" s="28"/>
      <c r="N285" s="28"/>
      <c r="O285" s="28"/>
    </row>
    <row r="286" spans="1:15" hidden="1" x14ac:dyDescent="0.2">
      <c r="A286" s="183">
        <v>64</v>
      </c>
      <c r="B286" s="11"/>
      <c r="C286" s="77">
        <f>IF('INGRESO DE DATOS'!$G$18="Guayas/Santa Elena",'Tablas Guayaquil'!C286,'Tablas Otros'!C286)</f>
        <v>44605</v>
      </c>
      <c r="D286" s="77">
        <f>IF('INGRESO DE DATOS'!$G$18="Guayas/Santa Elena",'Tablas Guayaquil'!D286,'Tablas Otros'!D286)</f>
        <v>31693</v>
      </c>
      <c r="E286" s="77">
        <f>IF('INGRESO DE DATOS'!$G$18="Guayas/Santa Elena",'Tablas Guayaquil'!E286,'Tablas Otros'!E286)</f>
        <v>24365</v>
      </c>
      <c r="F286" s="77">
        <f>IF('INGRESO DE DATOS'!$G$18="Guayas/Santa Elena",'Tablas Guayaquil'!F286,'Tablas Otros'!F286)</f>
        <v>17226</v>
      </c>
      <c r="G286" s="77">
        <f>IF('INGRESO DE DATOS'!$G$18="Guayas/Santa Elena",'Tablas Guayaquil'!G286,'Tablas Otros'!G286)</f>
        <v>12563</v>
      </c>
      <c r="H286" s="77">
        <f>IF('INGRESO DE DATOS'!$G$18="Guayas/Santa Elena",'Tablas Guayaquil'!H286,'Tablas Otros'!H286)</f>
        <v>9768</v>
      </c>
      <c r="J286" s="28"/>
      <c r="K286" s="28"/>
      <c r="L286" s="28"/>
      <c r="M286" s="28"/>
      <c r="N286" s="28"/>
      <c r="O286" s="28"/>
    </row>
    <row r="287" spans="1:15" hidden="1" x14ac:dyDescent="0.2">
      <c r="A287" s="183">
        <v>65</v>
      </c>
      <c r="B287" s="11"/>
      <c r="C287" s="77">
        <f>IF('INGRESO DE DATOS'!$G$18="Guayas/Santa Elena",'Tablas Guayaquil'!C287,'Tablas Otros'!C287)</f>
        <v>48996</v>
      </c>
      <c r="D287" s="77">
        <f>IF('INGRESO DE DATOS'!$G$18="Guayas/Santa Elena",'Tablas Guayaquil'!D287,'Tablas Otros'!D287)</f>
        <v>34259</v>
      </c>
      <c r="E287" s="77">
        <f>IF('INGRESO DE DATOS'!$G$18="Guayas/Santa Elena",'Tablas Guayaquil'!E287,'Tablas Otros'!E287)</f>
        <v>26515</v>
      </c>
      <c r="F287" s="77">
        <f>IF('INGRESO DE DATOS'!$G$18="Guayas/Santa Elena",'Tablas Guayaquil'!F287,'Tablas Otros'!F287)</f>
        <v>18763</v>
      </c>
      <c r="G287" s="77">
        <f>IF('INGRESO DE DATOS'!$G$18="Guayas/Santa Elena",'Tablas Guayaquil'!G287,'Tablas Otros'!G287)</f>
        <v>13685</v>
      </c>
      <c r="H287" s="77">
        <f>IF('INGRESO DE DATOS'!$G$18="Guayas/Santa Elena",'Tablas Guayaquil'!H287,'Tablas Otros'!H287)</f>
        <v>11118</v>
      </c>
      <c r="J287" s="28"/>
      <c r="K287" s="28"/>
      <c r="L287" s="28"/>
      <c r="M287" s="28"/>
      <c r="N287" s="28"/>
      <c r="O287" s="28"/>
    </row>
    <row r="288" spans="1:15" hidden="1" x14ac:dyDescent="0.2">
      <c r="A288" s="183">
        <v>66</v>
      </c>
      <c r="B288" s="11"/>
      <c r="C288" s="77">
        <f>IF('INGRESO DE DATOS'!$G$18="Guayas/Santa Elena",'Tablas Guayaquil'!C288,'Tablas Otros'!C288)</f>
        <v>51878</v>
      </c>
      <c r="D288" s="77">
        <f>IF('INGRESO DE DATOS'!$G$18="Guayas/Santa Elena",'Tablas Guayaquil'!D288,'Tablas Otros'!D288)</f>
        <v>36286</v>
      </c>
      <c r="E288" s="77">
        <f>IF('INGRESO DE DATOS'!$G$18="Guayas/Santa Elena",'Tablas Guayaquil'!E288,'Tablas Otros'!E288)</f>
        <v>28087</v>
      </c>
      <c r="F288" s="77">
        <f>IF('INGRESO DE DATOS'!$G$18="Guayas/Santa Elena",'Tablas Guayaquil'!F288,'Tablas Otros'!F288)</f>
        <v>19874</v>
      </c>
      <c r="G288" s="77">
        <f>IF('INGRESO DE DATOS'!$G$18="Guayas/Santa Elena",'Tablas Guayaquil'!G288,'Tablas Otros'!G288)</f>
        <v>14495</v>
      </c>
      <c r="H288" s="77">
        <f>IF('INGRESO DE DATOS'!$G$18="Guayas/Santa Elena",'Tablas Guayaquil'!H288,'Tablas Otros'!H288)</f>
        <v>11777</v>
      </c>
      <c r="J288" s="28"/>
      <c r="K288" s="28"/>
      <c r="L288" s="28"/>
      <c r="M288" s="28"/>
      <c r="N288" s="28"/>
      <c r="O288" s="28"/>
    </row>
    <row r="289" spans="1:15" hidden="1" x14ac:dyDescent="0.2">
      <c r="A289" s="183">
        <v>67</v>
      </c>
      <c r="B289" s="11"/>
      <c r="C289" s="77">
        <f>IF('INGRESO DE DATOS'!$G$18="Guayas/Santa Elena",'Tablas Guayaquil'!C289,'Tablas Otros'!C289)</f>
        <v>57651</v>
      </c>
      <c r="D289" s="77">
        <f>IF('INGRESO DE DATOS'!$G$18="Guayas/Santa Elena",'Tablas Guayaquil'!D289,'Tablas Otros'!D289)</f>
        <v>40324</v>
      </c>
      <c r="E289" s="77">
        <f>IF('INGRESO DE DATOS'!$G$18="Guayas/Santa Elena",'Tablas Guayaquil'!E289,'Tablas Otros'!E289)</f>
        <v>31208</v>
      </c>
      <c r="F289" s="77">
        <f>IF('INGRESO DE DATOS'!$G$18="Guayas/Santa Elena",'Tablas Guayaquil'!F289,'Tablas Otros'!F289)</f>
        <v>22089</v>
      </c>
      <c r="G289" s="77">
        <f>IF('INGRESO DE DATOS'!$G$18="Guayas/Santa Elena",'Tablas Guayaquil'!G289,'Tablas Otros'!G289)</f>
        <v>16110</v>
      </c>
      <c r="H289" s="77">
        <f>IF('INGRESO DE DATOS'!$G$18="Guayas/Santa Elena",'Tablas Guayaquil'!H289,'Tablas Otros'!H289)</f>
        <v>13092</v>
      </c>
      <c r="J289" s="28"/>
      <c r="K289" s="28"/>
      <c r="L289" s="28"/>
      <c r="M289" s="28"/>
      <c r="N289" s="28"/>
      <c r="O289" s="28"/>
    </row>
    <row r="290" spans="1:15" hidden="1" x14ac:dyDescent="0.2">
      <c r="A290" s="183">
        <v>68</v>
      </c>
      <c r="B290" s="11"/>
      <c r="C290" s="77">
        <f>IF('INGRESO DE DATOS'!$G$18="Guayas/Santa Elena",'Tablas Guayaquil'!C290,'Tablas Otros'!C290)</f>
        <v>63415</v>
      </c>
      <c r="D290" s="77">
        <f>IF('INGRESO DE DATOS'!$G$18="Guayas/Santa Elena",'Tablas Guayaquil'!D290,'Tablas Otros'!D290)</f>
        <v>44358</v>
      </c>
      <c r="E290" s="77">
        <f>IF('INGRESO DE DATOS'!$G$18="Guayas/Santa Elena",'Tablas Guayaquil'!E290,'Tablas Otros'!E290)</f>
        <v>34334</v>
      </c>
      <c r="F290" s="77">
        <f>IF('INGRESO DE DATOS'!$G$18="Guayas/Santa Elena",'Tablas Guayaquil'!F290,'Tablas Otros'!F290)</f>
        <v>24299</v>
      </c>
      <c r="G290" s="77">
        <f>IF('INGRESO DE DATOS'!$G$18="Guayas/Santa Elena",'Tablas Guayaquil'!G290,'Tablas Otros'!G290)</f>
        <v>17725</v>
      </c>
      <c r="H290" s="77">
        <f>IF('INGRESO DE DATOS'!$G$18="Guayas/Santa Elena",'Tablas Guayaquil'!H290,'Tablas Otros'!H290)</f>
        <v>14396</v>
      </c>
      <c r="J290" s="28"/>
      <c r="K290" s="28"/>
      <c r="L290" s="28"/>
      <c r="M290" s="28"/>
      <c r="N290" s="28"/>
      <c r="O290" s="28"/>
    </row>
    <row r="291" spans="1:15" hidden="1" x14ac:dyDescent="0.2">
      <c r="A291" s="183">
        <v>69</v>
      </c>
      <c r="B291" s="11"/>
      <c r="C291" s="77">
        <f>IF('INGRESO DE DATOS'!$G$18="Guayas/Santa Elena",'Tablas Guayaquil'!C291,'Tablas Otros'!C291)</f>
        <v>66303</v>
      </c>
      <c r="D291" s="77">
        <f>IF('INGRESO DE DATOS'!$G$18="Guayas/Santa Elena",'Tablas Guayaquil'!D291,'Tablas Otros'!D291)</f>
        <v>46383</v>
      </c>
      <c r="E291" s="77">
        <f>IF('INGRESO DE DATOS'!$G$18="Guayas/Santa Elena",'Tablas Guayaquil'!E291,'Tablas Otros'!E291)</f>
        <v>35892</v>
      </c>
      <c r="F291" s="77">
        <f>IF('INGRESO DE DATOS'!$G$18="Guayas/Santa Elena",'Tablas Guayaquil'!F291,'Tablas Otros'!F291)</f>
        <v>25405</v>
      </c>
      <c r="G291" s="77">
        <f>IF('INGRESO DE DATOS'!$G$18="Guayas/Santa Elena",'Tablas Guayaquil'!G291,'Tablas Otros'!G291)</f>
        <v>18529</v>
      </c>
      <c r="H291" s="77">
        <f>IF('INGRESO DE DATOS'!$G$18="Guayas/Santa Elena",'Tablas Guayaquil'!H291,'Tablas Otros'!H291)</f>
        <v>15059</v>
      </c>
      <c r="J291" s="28"/>
      <c r="K291" s="28"/>
      <c r="L291" s="28"/>
      <c r="M291" s="28"/>
      <c r="N291" s="28"/>
      <c r="O291" s="28"/>
    </row>
    <row r="292" spans="1:15" hidden="1" x14ac:dyDescent="0.2">
      <c r="A292" s="183">
        <v>70</v>
      </c>
      <c r="B292" s="11"/>
      <c r="C292" s="77">
        <f>IF('INGRESO DE DATOS'!$G$18="Guayas/Santa Elena",'Tablas Guayaquil'!C292,'Tablas Otros'!C292)</f>
        <v>67711</v>
      </c>
      <c r="D292" s="77">
        <f>IF('INGRESO DE DATOS'!$G$18="Guayas/Santa Elena",'Tablas Guayaquil'!D292,'Tablas Otros'!D292)</f>
        <v>46983</v>
      </c>
      <c r="E292" s="77">
        <f>IF('INGRESO DE DATOS'!$G$18="Guayas/Santa Elena",'Tablas Guayaquil'!E292,'Tablas Otros'!E292)</f>
        <v>36469</v>
      </c>
      <c r="F292" s="77">
        <f>IF('INGRESO DE DATOS'!$G$18="Guayas/Santa Elena",'Tablas Guayaquil'!F292,'Tablas Otros'!F292)</f>
        <v>25796</v>
      </c>
      <c r="G292" s="77">
        <f>IF('INGRESO DE DATOS'!$G$18="Guayas/Santa Elena",'Tablas Guayaquil'!G292,'Tablas Otros'!G292)</f>
        <v>18888</v>
      </c>
      <c r="H292" s="77">
        <f>IF('INGRESO DE DATOS'!$G$18="Guayas/Santa Elena",'Tablas Guayaquil'!H292,'Tablas Otros'!H292)</f>
        <v>15257</v>
      </c>
      <c r="J292" s="28"/>
      <c r="K292" s="28"/>
      <c r="L292" s="28"/>
      <c r="M292" s="28"/>
      <c r="N292" s="28"/>
      <c r="O292" s="28"/>
    </row>
    <row r="293" spans="1:15" hidden="1" x14ac:dyDescent="0.2">
      <c r="A293" s="183">
        <v>71</v>
      </c>
      <c r="B293" s="11"/>
      <c r="C293" s="77">
        <f>IF('INGRESO DE DATOS'!$G$18="Guayas/Santa Elena",'Tablas Guayaquil'!C293,'Tablas Otros'!C293)</f>
        <v>76185</v>
      </c>
      <c r="D293" s="77">
        <f>IF('INGRESO DE DATOS'!$G$18="Guayas/Santa Elena",'Tablas Guayaquil'!D293,'Tablas Otros'!D293)</f>
        <v>52869</v>
      </c>
      <c r="E293" s="77">
        <f>IF('INGRESO DE DATOS'!$G$18="Guayas/Santa Elena",'Tablas Guayaquil'!E293,'Tablas Otros'!E293)</f>
        <v>41029</v>
      </c>
      <c r="F293" s="77">
        <f>IF('INGRESO DE DATOS'!$G$18="Guayas/Santa Elena",'Tablas Guayaquil'!F293,'Tablas Otros'!F293)</f>
        <v>29025</v>
      </c>
      <c r="G293" s="77">
        <f>IF('INGRESO DE DATOS'!$G$18="Guayas/Santa Elena",'Tablas Guayaquil'!G293,'Tablas Otros'!G293)</f>
        <v>21246</v>
      </c>
      <c r="H293" s="77">
        <f>IF('INGRESO DE DATOS'!$G$18="Guayas/Santa Elena",'Tablas Guayaquil'!H293,'Tablas Otros'!H293)</f>
        <v>17163</v>
      </c>
      <c r="J293" s="28"/>
      <c r="K293" s="28"/>
      <c r="L293" s="28"/>
      <c r="M293" s="28"/>
      <c r="N293" s="28"/>
      <c r="O293" s="28"/>
    </row>
    <row r="294" spans="1:15" hidden="1" x14ac:dyDescent="0.2">
      <c r="A294" s="183">
        <v>72</v>
      </c>
      <c r="B294" s="11"/>
      <c r="C294" s="77">
        <f>IF('INGRESO DE DATOS'!$G$18="Guayas/Santa Elena",'Tablas Guayaquil'!C294,'Tablas Otros'!C294)</f>
        <v>84657</v>
      </c>
      <c r="D294" s="77">
        <f>IF('INGRESO DE DATOS'!$G$18="Guayas/Santa Elena",'Tablas Guayaquil'!D294,'Tablas Otros'!D294)</f>
        <v>58739</v>
      </c>
      <c r="E294" s="77">
        <f>IF('INGRESO DE DATOS'!$G$18="Guayas/Santa Elena",'Tablas Guayaquil'!E294,'Tablas Otros'!E294)</f>
        <v>45601</v>
      </c>
      <c r="F294" s="77">
        <f>IF('INGRESO DE DATOS'!$G$18="Guayas/Santa Elena",'Tablas Guayaquil'!F294,'Tablas Otros'!F294)</f>
        <v>32256</v>
      </c>
      <c r="G294" s="77">
        <f>IF('INGRESO DE DATOS'!$G$18="Guayas/Santa Elena",'Tablas Guayaquil'!G294,'Tablas Otros'!G294)</f>
        <v>23611</v>
      </c>
      <c r="H294" s="77">
        <f>IF('INGRESO DE DATOS'!$G$18="Guayas/Santa Elena",'Tablas Guayaquil'!H294,'Tablas Otros'!H294)</f>
        <v>19077</v>
      </c>
      <c r="J294" s="28"/>
      <c r="K294" s="28"/>
      <c r="L294" s="28"/>
      <c r="M294" s="28"/>
      <c r="N294" s="28"/>
      <c r="O294" s="28"/>
    </row>
    <row r="295" spans="1:15" hidden="1" x14ac:dyDescent="0.2">
      <c r="A295" s="183">
        <v>73</v>
      </c>
      <c r="B295" s="11"/>
      <c r="C295" s="77">
        <f>IF('INGRESO DE DATOS'!$G$18="Guayas/Santa Elena",'Tablas Guayaquil'!C295,'Tablas Otros'!C295)</f>
        <v>93126</v>
      </c>
      <c r="D295" s="77">
        <f>IF('INGRESO DE DATOS'!$G$18="Guayas/Santa Elena",'Tablas Guayaquil'!D295,'Tablas Otros'!D295)</f>
        <v>64622</v>
      </c>
      <c r="E295" s="77">
        <f>IF('INGRESO DE DATOS'!$G$18="Guayas/Santa Elena",'Tablas Guayaquil'!E295,'Tablas Otros'!E295)</f>
        <v>50159</v>
      </c>
      <c r="F295" s="77">
        <f>IF('INGRESO DE DATOS'!$G$18="Guayas/Santa Elena",'Tablas Guayaquil'!F295,'Tablas Otros'!F295)</f>
        <v>35483</v>
      </c>
      <c r="G295" s="77">
        <f>IF('INGRESO DE DATOS'!$G$18="Guayas/Santa Elena",'Tablas Guayaquil'!G295,'Tablas Otros'!G295)</f>
        <v>25980</v>
      </c>
      <c r="H295" s="77">
        <f>IF('INGRESO DE DATOS'!$G$18="Guayas/Santa Elena",'Tablas Guayaquil'!H295,'Tablas Otros'!H295)</f>
        <v>20990</v>
      </c>
      <c r="J295" s="28"/>
      <c r="K295" s="28"/>
      <c r="L295" s="28"/>
      <c r="M295" s="28"/>
      <c r="N295" s="28"/>
      <c r="O295" s="28"/>
    </row>
    <row r="296" spans="1:15" hidden="1" x14ac:dyDescent="0.2">
      <c r="A296" s="183">
        <v>74</v>
      </c>
      <c r="B296" s="11"/>
      <c r="C296" s="77">
        <f>IF('INGRESO DE DATOS'!$G$18="Guayas/Santa Elena",'Tablas Guayaquil'!C296,'Tablas Otros'!C296)</f>
        <v>101591</v>
      </c>
      <c r="D296" s="77">
        <f>IF('INGRESO DE DATOS'!$G$18="Guayas/Santa Elena",'Tablas Guayaquil'!D296,'Tablas Otros'!D296)</f>
        <v>70503</v>
      </c>
      <c r="E296" s="77">
        <f>IF('INGRESO DE DATOS'!$G$18="Guayas/Santa Elena",'Tablas Guayaquil'!E296,'Tablas Otros'!E296)</f>
        <v>54725</v>
      </c>
      <c r="F296" s="77">
        <f>IF('INGRESO DE DATOS'!$G$18="Guayas/Santa Elena",'Tablas Guayaquil'!F296,'Tablas Otros'!F296)</f>
        <v>38720</v>
      </c>
      <c r="G296" s="77">
        <f>IF('INGRESO DE DATOS'!$G$18="Guayas/Santa Elena",'Tablas Guayaquil'!G296,'Tablas Otros'!G296)</f>
        <v>28347</v>
      </c>
      <c r="H296" s="77">
        <f>IF('INGRESO DE DATOS'!$G$18="Guayas/Santa Elena",'Tablas Guayaquil'!H296,'Tablas Otros'!H296)</f>
        <v>22901</v>
      </c>
      <c r="J296" s="28"/>
      <c r="K296" s="28"/>
      <c r="L296" s="28"/>
      <c r="M296" s="28"/>
      <c r="N296" s="28"/>
      <c r="O296" s="28"/>
    </row>
    <row r="297" spans="1:15" hidden="1" x14ac:dyDescent="0.2">
      <c r="A297" s="183">
        <v>75</v>
      </c>
      <c r="B297" s="11" t="s">
        <v>13</v>
      </c>
      <c r="C297" s="77">
        <f>IF('INGRESO DE DATOS'!$G$18="Guayas/Santa Elena",'Tablas Guayaquil'!C297,'Tablas Otros'!C297)</f>
        <v>110931</v>
      </c>
      <c r="D297" s="77">
        <f>IF('INGRESO DE DATOS'!$G$18="Guayas/Santa Elena",'Tablas Guayaquil'!D297,'Tablas Otros'!D297)</f>
        <v>77118</v>
      </c>
      <c r="E297" s="77">
        <f>IF('INGRESO DE DATOS'!$G$18="Guayas/Santa Elena",'Tablas Guayaquil'!E297,'Tablas Otros'!E297)</f>
        <v>61035</v>
      </c>
      <c r="F297" s="77">
        <f>IF('INGRESO DE DATOS'!$G$18="Guayas/Santa Elena",'Tablas Guayaquil'!F297,'Tablas Otros'!F297)</f>
        <v>44404</v>
      </c>
      <c r="G297" s="77">
        <f>IF('INGRESO DE DATOS'!$G$18="Guayas/Santa Elena",'Tablas Guayaquil'!G297,'Tablas Otros'!G297)</f>
        <v>31027</v>
      </c>
      <c r="H297" s="77">
        <f>IF('INGRESO DE DATOS'!$G$18="Guayas/Santa Elena",'Tablas Guayaquil'!H297,'Tablas Otros'!H297)</f>
        <v>26279</v>
      </c>
      <c r="J297" s="28"/>
      <c r="K297" s="28"/>
      <c r="L297" s="28"/>
      <c r="M297" s="28"/>
      <c r="N297" s="28"/>
      <c r="O297" s="28"/>
    </row>
    <row r="298" spans="1:15" hidden="1" x14ac:dyDescent="0.2">
      <c r="A298" s="183">
        <v>1</v>
      </c>
      <c r="B298" s="11" t="s">
        <v>14</v>
      </c>
      <c r="C298" s="77">
        <f>IF('INGRESO DE DATOS'!$G$18="Guayas/Santa Elena",'Tablas Guayaquil'!C298,'Tablas Otros'!C298)</f>
        <v>4552</v>
      </c>
      <c r="D298" s="77">
        <f>IF('INGRESO DE DATOS'!$G$18="Guayas/Santa Elena",'Tablas Guayaquil'!D298,'Tablas Otros'!D298)</f>
        <v>3513</v>
      </c>
      <c r="E298" s="77">
        <f>IF('INGRESO DE DATOS'!$G$18="Guayas/Santa Elena",'Tablas Guayaquil'!E298,'Tablas Otros'!E298)</f>
        <v>2499</v>
      </c>
      <c r="F298" s="77">
        <f>IF('INGRESO DE DATOS'!$G$18="Guayas/Santa Elena",'Tablas Guayaquil'!F298,'Tablas Otros'!F298)</f>
        <v>1874</v>
      </c>
      <c r="G298" s="77">
        <f>IF('INGRESO DE DATOS'!$G$18="Guayas/Santa Elena",'Tablas Guayaquil'!G298,'Tablas Otros'!G298)</f>
        <v>1533</v>
      </c>
      <c r="H298" s="77">
        <f>IF('INGRESO DE DATOS'!$G$18="Guayas/Santa Elena",'Tablas Guayaquil'!H298,'Tablas Otros'!H298)</f>
        <v>1105</v>
      </c>
      <c r="J298" s="28"/>
      <c r="K298" s="28"/>
      <c r="L298" s="28"/>
      <c r="M298" s="28"/>
      <c r="N298" s="28"/>
      <c r="O298" s="28"/>
    </row>
    <row r="299" spans="1:15" hidden="1" x14ac:dyDescent="0.2">
      <c r="A299" s="183">
        <v>2</v>
      </c>
      <c r="B299" s="11" t="s">
        <v>1</v>
      </c>
      <c r="C299" s="77">
        <f>IF('INGRESO DE DATOS'!$G$18="Guayas/Santa Elena",'Tablas Guayaquil'!C299,'Tablas Otros'!C299)</f>
        <v>7009</v>
      </c>
      <c r="D299" s="77">
        <f>IF('INGRESO DE DATOS'!$G$18="Guayas/Santa Elena",'Tablas Guayaquil'!D299,'Tablas Otros'!D299)</f>
        <v>5719</v>
      </c>
      <c r="E299" s="77">
        <f>IF('INGRESO DE DATOS'!$G$18="Guayas/Santa Elena",'Tablas Guayaquil'!E299,'Tablas Otros'!E299)</f>
        <v>3947</v>
      </c>
      <c r="F299" s="77">
        <f>IF('INGRESO DE DATOS'!$G$18="Guayas/Santa Elena",'Tablas Guayaquil'!F299,'Tablas Otros'!F299)</f>
        <v>2969</v>
      </c>
      <c r="G299" s="77">
        <f>IF('INGRESO DE DATOS'!$G$18="Guayas/Santa Elena",'Tablas Guayaquil'!G299,'Tablas Otros'!G299)</f>
        <v>2421</v>
      </c>
      <c r="H299" s="77">
        <f>IF('INGRESO DE DATOS'!$G$18="Guayas/Santa Elena",'Tablas Guayaquil'!H299,'Tablas Otros'!H299)</f>
        <v>1627</v>
      </c>
      <c r="J299" s="28"/>
      <c r="K299" s="28"/>
      <c r="L299" s="28"/>
      <c r="M299" s="28"/>
      <c r="N299" s="28"/>
      <c r="O299" s="28"/>
    </row>
    <row r="300" spans="1:15" hidden="1" x14ac:dyDescent="0.2">
      <c r="A300" s="183">
        <v>3</v>
      </c>
      <c r="B300" s="11" t="s">
        <v>15</v>
      </c>
      <c r="C300" s="77">
        <f>IF('INGRESO DE DATOS'!$G$18="Guayas/Santa Elena",'Tablas Guayaquil'!C300,'Tablas Otros'!C300)</f>
        <v>10230</v>
      </c>
      <c r="D300" s="77">
        <f>IF('INGRESO DE DATOS'!$G$18="Guayas/Santa Elena",'Tablas Guayaquil'!D300,'Tablas Otros'!D300)</f>
        <v>8371</v>
      </c>
      <c r="E300" s="77">
        <f>IF('INGRESO DE DATOS'!$G$18="Guayas/Santa Elena",'Tablas Guayaquil'!E300,'Tablas Otros'!E300)</f>
        <v>5752</v>
      </c>
      <c r="F300" s="77">
        <f>IF('INGRESO DE DATOS'!$G$18="Guayas/Santa Elena",'Tablas Guayaquil'!F300,'Tablas Otros'!F300)</f>
        <v>4314</v>
      </c>
      <c r="G300" s="77">
        <f>IF('INGRESO DE DATOS'!$G$18="Guayas/Santa Elena",'Tablas Guayaquil'!G300,'Tablas Otros'!G300)</f>
        <v>3513</v>
      </c>
      <c r="H300" s="77">
        <f>IF('INGRESO DE DATOS'!$G$18="Guayas/Santa Elena",'Tablas Guayaquil'!H300,'Tablas Otros'!H300)</f>
        <v>2472</v>
      </c>
      <c r="J300" s="28"/>
      <c r="K300" s="28"/>
      <c r="L300" s="28"/>
      <c r="M300" s="28"/>
      <c r="N300" s="28"/>
      <c r="O300" s="28"/>
    </row>
    <row r="301" spans="1:15" hidden="1" x14ac:dyDescent="0.2">
      <c r="A301" s="183">
        <v>1</v>
      </c>
      <c r="B301" s="11" t="s">
        <v>3</v>
      </c>
      <c r="C301" s="77">
        <f>IF('INGRESO DE DATOS'!$G$18="Guayas/Santa Elena",'Tablas Guayaquil'!C301,'Tablas Otros'!C301)</f>
        <v>225</v>
      </c>
      <c r="D301" s="77">
        <f>IF('INGRESO DE DATOS'!$G$18="Guayas/Santa Elena",'Tablas Guayaquil'!D301,'Tablas Otros'!D301)</f>
        <v>225</v>
      </c>
      <c r="E301" s="77">
        <f>IF('INGRESO DE DATOS'!$G$18="Guayas/Santa Elena",'Tablas Guayaquil'!E301,'Tablas Otros'!E301)</f>
        <v>225</v>
      </c>
      <c r="F301" s="77">
        <f>IF('INGRESO DE DATOS'!$G$18="Guayas/Santa Elena",'Tablas Guayaquil'!F301,'Tablas Otros'!F301)</f>
        <v>225</v>
      </c>
      <c r="G301" s="77">
        <f>IF('INGRESO DE DATOS'!$G$18="Guayas/Santa Elena",'Tablas Guayaquil'!G301,'Tablas Otros'!G301)</f>
        <v>225</v>
      </c>
      <c r="H301" s="77">
        <f>IF('INGRESO DE DATOS'!$G$18="Guayas/Santa Elena",'Tablas Guayaquil'!H301,'Tablas Otros'!H301)</f>
        <v>225</v>
      </c>
      <c r="J301" s="28"/>
      <c r="K301" s="28"/>
      <c r="L301" s="28"/>
      <c r="M301" s="28"/>
      <c r="N301" s="28"/>
      <c r="O301" s="28"/>
    </row>
    <row r="302" spans="1:15" hidden="1" x14ac:dyDescent="0.2">
      <c r="A302" s="183">
        <v>1</v>
      </c>
      <c r="B302" s="11" t="s">
        <v>2</v>
      </c>
      <c r="C302" s="77">
        <f>IF('INGRESO DE DATOS'!$G$18="Guayas/Santa Elena",'Tablas Guayaquil'!C302,'Tablas Otros'!C302)</f>
        <v>300</v>
      </c>
      <c r="D302" s="77">
        <f>IF('INGRESO DE DATOS'!$G$18="Guayas/Santa Elena",'Tablas Guayaquil'!D302,'Tablas Otros'!D302)</f>
        <v>300</v>
      </c>
      <c r="E302" s="77">
        <f>IF('INGRESO DE DATOS'!$G$18="Guayas/Santa Elena",'Tablas Guayaquil'!E302,'Tablas Otros'!E302)</f>
        <v>300</v>
      </c>
      <c r="F302" s="77">
        <f>IF('INGRESO DE DATOS'!$G$18="Guayas/Santa Elena",'Tablas Guayaquil'!F302,'Tablas Otros'!F302)</f>
        <v>300</v>
      </c>
      <c r="G302" s="77">
        <f>IF('INGRESO DE DATOS'!$G$18="Guayas/Santa Elena",'Tablas Guayaquil'!G302,'Tablas Otros'!G302)</f>
        <v>300</v>
      </c>
      <c r="H302" s="77">
        <f>IF('INGRESO DE DATOS'!$G$18="Guayas/Santa Elena",'Tablas Guayaquil'!H302,'Tablas Otros'!H302)</f>
        <v>300</v>
      </c>
      <c r="J302" s="28"/>
      <c r="K302" s="28"/>
      <c r="L302" s="28"/>
      <c r="M302" s="28"/>
      <c r="N302" s="28"/>
      <c r="O302" s="28"/>
    </row>
    <row r="303" spans="1:15" hidden="1" x14ac:dyDescent="0.2">
      <c r="A303" s="183"/>
      <c r="C303" s="77">
        <f>IF('INGRESO DE DATOS'!$G$18="Guayas/Santa Elena",'Tablas Guayaquil'!C303,'Tablas Otros'!C303)</f>
        <v>0</v>
      </c>
      <c r="D303" s="77">
        <f>IF('INGRESO DE DATOS'!$G$18="Guayas/Santa Elena",'Tablas Guayaquil'!D303,'Tablas Otros'!D303)</f>
        <v>0</v>
      </c>
      <c r="E303" s="77">
        <f>IF('INGRESO DE DATOS'!$G$18="Guayas/Santa Elena",'Tablas Guayaquil'!E303,'Tablas Otros'!E303)</f>
        <v>0</v>
      </c>
      <c r="F303" s="77">
        <f>IF('INGRESO DE DATOS'!$G$18="Guayas/Santa Elena",'Tablas Guayaquil'!F303,'Tablas Otros'!F303)</f>
        <v>0</v>
      </c>
      <c r="G303" s="77">
        <f>IF('INGRESO DE DATOS'!$G$18="Guayas/Santa Elena",'Tablas Guayaquil'!G303,'Tablas Otros'!G303)</f>
        <v>0</v>
      </c>
      <c r="H303" s="77">
        <f>IF('INGRESO DE DATOS'!$G$18="Guayas/Santa Elena",'Tablas Guayaquil'!H303,'Tablas Otros'!H303)</f>
        <v>0</v>
      </c>
    </row>
    <row r="304" spans="1:15" ht="18" hidden="1" x14ac:dyDescent="0.25">
      <c r="A304" s="191" t="s">
        <v>37</v>
      </c>
      <c r="B304" s="178"/>
      <c r="C304" s="77">
        <f>IF('INGRESO DE DATOS'!$G$18="Guayas/Santa Elena",'Tablas Guayaquil'!C304,'Tablas Otros'!C304)</f>
        <v>0</v>
      </c>
      <c r="D304" s="77">
        <f>IF('INGRESO DE DATOS'!$G$18="Guayas/Santa Elena",'Tablas Guayaquil'!D304,'Tablas Otros'!D304)</f>
        <v>0</v>
      </c>
      <c r="E304" s="77">
        <f>IF('INGRESO DE DATOS'!$G$18="Guayas/Santa Elena",'Tablas Guayaquil'!E304,'Tablas Otros'!E304)</f>
        <v>0</v>
      </c>
      <c r="F304" s="77">
        <f>IF('INGRESO DE DATOS'!$G$18="Guayas/Santa Elena",'Tablas Guayaquil'!F304,'Tablas Otros'!F304)</f>
        <v>0</v>
      </c>
      <c r="G304" s="77">
        <f>IF('INGRESO DE DATOS'!$G$18="Guayas/Santa Elena",'Tablas Guayaquil'!G304,'Tablas Otros'!G304)</f>
        <v>0</v>
      </c>
      <c r="H304" s="77">
        <f>IF('INGRESO DE DATOS'!$G$18="Guayas/Santa Elena",'Tablas Guayaquil'!H304,'Tablas Otros'!H304)</f>
        <v>0</v>
      </c>
    </row>
    <row r="305" spans="1:8" hidden="1" x14ac:dyDescent="0.2">
      <c r="A305" s="255" t="s">
        <v>0</v>
      </c>
      <c r="B305" s="244"/>
      <c r="C305" s="77">
        <f>IF('INGRESO DE DATOS'!$G$18="Guayas/Santa Elena",'Tablas Guayaquil'!C305,'Tablas Otros'!C305)</f>
        <v>0</v>
      </c>
      <c r="D305" s="77">
        <f>IF('INGRESO DE DATOS'!$G$18="Guayas/Santa Elena",'Tablas Guayaquil'!D305,'Tablas Otros'!D305)</f>
        <v>0</v>
      </c>
      <c r="E305" s="77">
        <f>IF('INGRESO DE DATOS'!$G$18="Guayas/Santa Elena",'Tablas Guayaquil'!E305,'Tablas Otros'!E305)</f>
        <v>0</v>
      </c>
      <c r="F305" s="77">
        <f>IF('INGRESO DE DATOS'!$G$18="Guayas/Santa Elena",'Tablas Guayaquil'!F305,'Tablas Otros'!F305)</f>
        <v>0</v>
      </c>
      <c r="G305" s="77">
        <f>IF('INGRESO DE DATOS'!$G$18="Guayas/Santa Elena",'Tablas Guayaquil'!G305,'Tablas Otros'!G305)</f>
        <v>0</v>
      </c>
      <c r="H305" s="77">
        <f>IF('INGRESO DE DATOS'!$G$18="Guayas/Santa Elena",'Tablas Guayaquil'!H305,'Tablas Otros'!H305)</f>
        <v>0</v>
      </c>
    </row>
    <row r="306" spans="1:8" hidden="1" x14ac:dyDescent="0.2">
      <c r="A306" s="183" t="s">
        <v>5</v>
      </c>
      <c r="B306" s="10" t="s">
        <v>5</v>
      </c>
      <c r="C306" s="77" t="str">
        <f>IF('INGRESO DE DATOS'!$G$18="Guayas/Santa Elena",'Tablas Guayaquil'!C306,'Tablas Otros'!C306)</f>
        <v>AW1</v>
      </c>
      <c r="D306" s="77" t="str">
        <f>IF('INGRESO DE DATOS'!$G$18="Guayas/Santa Elena",'Tablas Guayaquil'!D306,'Tablas Otros'!D306)</f>
        <v>AW2</v>
      </c>
      <c r="E306" s="77" t="str">
        <f>IF('INGRESO DE DATOS'!$G$18="Guayas/Santa Elena",'Tablas Guayaquil'!E306,'Tablas Otros'!E306)</f>
        <v>AW3</v>
      </c>
      <c r="F306" s="77" t="str">
        <f>IF('INGRESO DE DATOS'!$G$18="Guayas/Santa Elena",'Tablas Guayaquil'!F306,'Tablas Otros'!F306)</f>
        <v>AW4</v>
      </c>
      <c r="G306" s="77" t="str">
        <f>IF('INGRESO DE DATOS'!$G$18="Guayas/Santa Elena",'Tablas Guayaquil'!G306,'Tablas Otros'!G306)</f>
        <v>AW5</v>
      </c>
      <c r="H306" s="77" t="str">
        <f>IF('INGRESO DE DATOS'!$G$18="Guayas/Santa Elena",'Tablas Guayaquil'!H306,'Tablas Otros'!H306)</f>
        <v>AW6</v>
      </c>
    </row>
    <row r="307" spans="1:8" hidden="1" x14ac:dyDescent="0.2">
      <c r="A307" s="183">
        <v>18</v>
      </c>
      <c r="B307" s="11" t="s">
        <v>162</v>
      </c>
      <c r="C307" s="77">
        <f>IF('INGRESO DE DATOS'!$G$18="Guayas/Santa Elena",'Tablas Guayaquil'!C307,'Tablas Otros'!C307)</f>
        <v>5855.4400000000005</v>
      </c>
      <c r="D307" s="77">
        <f>IF('INGRESO DE DATOS'!$G$18="Guayas/Santa Elena",'Tablas Guayaquil'!D307,'Tablas Otros'!D307)</f>
        <v>4179.05</v>
      </c>
      <c r="E307" s="77">
        <f>IF('INGRESO DE DATOS'!$G$18="Guayas/Santa Elena",'Tablas Guayaquil'!E307,'Tablas Otros'!E307)</f>
        <v>3141.84</v>
      </c>
      <c r="F307" s="77">
        <f>IF('INGRESO DE DATOS'!$G$18="Guayas/Santa Elena",'Tablas Guayaquil'!F307,'Tablas Otros'!F307)</f>
        <v>2279.5300000000002</v>
      </c>
      <c r="G307" s="77">
        <f>IF('INGRESO DE DATOS'!$G$18="Guayas/Santa Elena",'Tablas Guayaquil'!G307,'Tablas Otros'!G307)</f>
        <v>1614.38</v>
      </c>
      <c r="H307" s="77">
        <f>IF('INGRESO DE DATOS'!$G$18="Guayas/Santa Elena",'Tablas Guayaquil'!H307,'Tablas Otros'!H307)</f>
        <v>1278.8900000000001</v>
      </c>
    </row>
    <row r="308" spans="1:8" hidden="1" x14ac:dyDescent="0.2">
      <c r="A308" s="183">
        <v>25</v>
      </c>
      <c r="B308" s="11" t="s">
        <v>6</v>
      </c>
      <c r="C308" s="77">
        <f>IF('INGRESO DE DATOS'!$G$18="Guayas/Santa Elena",'Tablas Guayaquil'!C308,'Tablas Otros'!C308)</f>
        <v>6546.56</v>
      </c>
      <c r="D308" s="77">
        <f>IF('INGRESO DE DATOS'!$G$18="Guayas/Santa Elena",'Tablas Guayaquil'!D308,'Tablas Otros'!D308)</f>
        <v>4650.22</v>
      </c>
      <c r="E308" s="77">
        <f>IF('INGRESO DE DATOS'!$G$18="Guayas/Santa Elena",'Tablas Guayaquil'!E308,'Tablas Otros'!E308)</f>
        <v>3507.54</v>
      </c>
      <c r="F308" s="77">
        <f>IF('INGRESO DE DATOS'!$G$18="Guayas/Santa Elena",'Tablas Guayaquil'!F308,'Tablas Otros'!F308)</f>
        <v>2539.23</v>
      </c>
      <c r="G308" s="77">
        <f>IF('INGRESO DE DATOS'!$G$18="Guayas/Santa Elena",'Tablas Guayaquil'!G308,'Tablas Otros'!G308)</f>
        <v>1799.3500000000001</v>
      </c>
      <c r="H308" s="77">
        <f>IF('INGRESO DE DATOS'!$G$18="Guayas/Santa Elena",'Tablas Guayaquil'!H308,'Tablas Otros'!H308)</f>
        <v>1417.75</v>
      </c>
    </row>
    <row r="309" spans="1:8" hidden="1" x14ac:dyDescent="0.2">
      <c r="A309" s="183">
        <v>30</v>
      </c>
      <c r="B309" s="11" t="s">
        <v>7</v>
      </c>
      <c r="C309" s="77">
        <f>IF('INGRESO DE DATOS'!$G$18="Guayas/Santa Elena",'Tablas Guayaquil'!C309,'Tablas Otros'!C309)</f>
        <v>7648.43</v>
      </c>
      <c r="D309" s="77">
        <f>IF('INGRESO DE DATOS'!$G$18="Guayas/Santa Elena",'Tablas Guayaquil'!D309,'Tablas Otros'!D309)</f>
        <v>5383.7400000000007</v>
      </c>
      <c r="E309" s="77">
        <f>IF('INGRESO DE DATOS'!$G$18="Guayas/Santa Elena",'Tablas Guayaquil'!E309,'Tablas Otros'!E309)</f>
        <v>4120.75</v>
      </c>
      <c r="F309" s="77">
        <f>IF('INGRESO DE DATOS'!$G$18="Guayas/Santa Elena",'Tablas Guayaquil'!F309,'Tablas Otros'!F309)</f>
        <v>3016.23</v>
      </c>
      <c r="G309" s="77">
        <f>IF('INGRESO DE DATOS'!$G$18="Guayas/Santa Elena",'Tablas Guayaquil'!G309,'Tablas Otros'!G309)</f>
        <v>2133.25</v>
      </c>
      <c r="H309" s="77">
        <f>IF('INGRESO DE DATOS'!$G$18="Guayas/Santa Elena",'Tablas Guayaquil'!H309,'Tablas Otros'!H309)</f>
        <v>1645.1200000000001</v>
      </c>
    </row>
    <row r="310" spans="1:8" hidden="1" x14ac:dyDescent="0.2">
      <c r="A310" s="183">
        <v>35</v>
      </c>
      <c r="B310" s="11" t="s">
        <v>8</v>
      </c>
      <c r="C310" s="77">
        <f>IF('INGRESO DE DATOS'!$G$18="Guayas/Santa Elena",'Tablas Guayaquil'!C310,'Tablas Otros'!C310)</f>
        <v>8633.7000000000007</v>
      </c>
      <c r="D310" s="77">
        <f>IF('INGRESO DE DATOS'!$G$18="Guayas/Santa Elena",'Tablas Guayaquil'!D310,'Tablas Otros'!D310)</f>
        <v>5968.8600000000006</v>
      </c>
      <c r="E310" s="77">
        <f>IF('INGRESO DE DATOS'!$G$18="Guayas/Santa Elena",'Tablas Guayaquil'!E310,'Tablas Otros'!E310)</f>
        <v>4587.68</v>
      </c>
      <c r="F310" s="77">
        <f>IF('INGRESO DE DATOS'!$G$18="Guayas/Santa Elena",'Tablas Guayaquil'!F310,'Tablas Otros'!F310)</f>
        <v>3354.9</v>
      </c>
      <c r="G310" s="77">
        <f>IF('INGRESO DE DATOS'!$G$18="Guayas/Santa Elena",'Tablas Guayaquil'!G310,'Tablas Otros'!G310)</f>
        <v>2430.58</v>
      </c>
      <c r="H310" s="77">
        <f>IF('INGRESO DE DATOS'!$G$18="Guayas/Santa Elena",'Tablas Guayaquil'!H310,'Tablas Otros'!H310)</f>
        <v>1826.91</v>
      </c>
    </row>
    <row r="311" spans="1:8" hidden="1" x14ac:dyDescent="0.2">
      <c r="A311" s="183">
        <v>40</v>
      </c>
      <c r="B311" s="11" t="s">
        <v>9</v>
      </c>
      <c r="C311" s="77">
        <f>IF('INGRESO DE DATOS'!$G$18="Guayas/Santa Elena",'Tablas Guayaquil'!C311,'Tablas Otros'!C311)</f>
        <v>9775.85</v>
      </c>
      <c r="D311" s="77">
        <f>IF('INGRESO DE DATOS'!$G$18="Guayas/Santa Elena",'Tablas Guayaquil'!D311,'Tablas Otros'!D311)</f>
        <v>6732.59</v>
      </c>
      <c r="E311" s="77">
        <f>IF('INGRESO DE DATOS'!$G$18="Guayas/Santa Elena",'Tablas Guayaquil'!E311,'Tablas Otros'!E311)</f>
        <v>5201.95</v>
      </c>
      <c r="F311" s="77">
        <f>IF('INGRESO DE DATOS'!$G$18="Guayas/Santa Elena",'Tablas Guayaquil'!F311,'Tablas Otros'!F311)</f>
        <v>3803.8100000000004</v>
      </c>
      <c r="G311" s="77">
        <f>IF('INGRESO DE DATOS'!$G$18="Guayas/Santa Elena",'Tablas Guayaquil'!G311,'Tablas Otros'!G311)</f>
        <v>2716.25</v>
      </c>
      <c r="H311" s="77">
        <f>IF('INGRESO DE DATOS'!$G$18="Guayas/Santa Elena",'Tablas Guayaquil'!H311,'Tablas Otros'!H311)</f>
        <v>2063.8200000000002</v>
      </c>
    </row>
    <row r="312" spans="1:8" hidden="1" x14ac:dyDescent="0.2">
      <c r="A312" s="183">
        <v>45</v>
      </c>
      <c r="B312" s="11" t="s">
        <v>10</v>
      </c>
      <c r="C312" s="77">
        <f>IF('INGRESO DE DATOS'!$G$18="Guayas/Santa Elena",'Tablas Guayaquil'!C312,'Tablas Otros'!C312)</f>
        <v>11287.41</v>
      </c>
      <c r="D312" s="77">
        <f>IF('INGRESO DE DATOS'!$G$18="Guayas/Santa Elena",'Tablas Guayaquil'!D312,'Tablas Otros'!D312)</f>
        <v>7823.8600000000006</v>
      </c>
      <c r="E312" s="77">
        <f>IF('INGRESO DE DATOS'!$G$18="Guayas/Santa Elena",'Tablas Guayaquil'!E312,'Tablas Otros'!E312)</f>
        <v>5986.35</v>
      </c>
      <c r="F312" s="77">
        <f>IF('INGRESO DE DATOS'!$G$18="Guayas/Santa Elena",'Tablas Guayaquil'!F312,'Tablas Otros'!F312)</f>
        <v>4284.5200000000004</v>
      </c>
      <c r="G312" s="77">
        <f>IF('INGRESO DE DATOS'!$G$18="Guayas/Santa Elena",'Tablas Guayaquil'!G312,'Tablas Otros'!G312)</f>
        <v>3090.4300000000003</v>
      </c>
      <c r="H312" s="77">
        <f>IF('INGRESO DE DATOS'!$G$18="Guayas/Santa Elena",'Tablas Guayaquil'!H312,'Tablas Otros'!H312)</f>
        <v>2400.3700000000003</v>
      </c>
    </row>
    <row r="313" spans="1:8" hidden="1" x14ac:dyDescent="0.2">
      <c r="A313" s="183">
        <v>50</v>
      </c>
      <c r="B313" s="11" t="s">
        <v>11</v>
      </c>
      <c r="C313" s="77">
        <f>IF('INGRESO DE DATOS'!$G$18="Guayas/Santa Elena",'Tablas Guayaquil'!C313,'Tablas Otros'!C313)</f>
        <v>12776.18</v>
      </c>
      <c r="D313" s="77">
        <f>IF('INGRESO DE DATOS'!$G$18="Guayas/Santa Elena",'Tablas Guayaquil'!D313,'Tablas Otros'!D313)</f>
        <v>8573.2800000000007</v>
      </c>
      <c r="E313" s="77">
        <f>IF('INGRESO DE DATOS'!$G$18="Guayas/Santa Elena",'Tablas Guayaquil'!E313,'Tablas Otros'!E313)</f>
        <v>6731</v>
      </c>
      <c r="F313" s="77">
        <f>IF('INGRESO DE DATOS'!$G$18="Guayas/Santa Elena",'Tablas Guayaquil'!F313,'Tablas Otros'!F313)</f>
        <v>4996.3100000000004</v>
      </c>
      <c r="G313" s="77">
        <f>IF('INGRESO DE DATOS'!$G$18="Guayas/Santa Elena",'Tablas Guayaquil'!G313,'Tablas Otros'!G313)</f>
        <v>3472.03</v>
      </c>
      <c r="H313" s="77">
        <f>IF('INGRESO DE DATOS'!$G$18="Guayas/Santa Elena",'Tablas Guayaquil'!H313,'Tablas Otros'!H313)</f>
        <v>2633.57</v>
      </c>
    </row>
    <row r="314" spans="1:8" hidden="1" x14ac:dyDescent="0.2">
      <c r="A314" s="183">
        <v>55</v>
      </c>
      <c r="B314" s="11" t="s">
        <v>12</v>
      </c>
      <c r="C314" s="77">
        <f>IF('INGRESO DE DATOS'!$G$18="Guayas/Santa Elena",'Tablas Guayaquil'!C314,'Tablas Otros'!C314)</f>
        <v>14802.37</v>
      </c>
      <c r="D314" s="77">
        <f>IF('INGRESO DE DATOS'!$G$18="Guayas/Santa Elena",'Tablas Guayaquil'!D314,'Tablas Otros'!D314)</f>
        <v>10128.83</v>
      </c>
      <c r="E314" s="77">
        <f>IF('INGRESO DE DATOS'!$G$18="Guayas/Santa Elena",'Tablas Guayaquil'!E314,'Tablas Otros'!E314)</f>
        <v>7768.7400000000007</v>
      </c>
      <c r="F314" s="77">
        <f>IF('INGRESO DE DATOS'!$G$18="Guayas/Santa Elena",'Tablas Guayaquil'!F314,'Tablas Otros'!F314)</f>
        <v>5526.31</v>
      </c>
      <c r="G314" s="77">
        <f>IF('INGRESO DE DATOS'!$G$18="Guayas/Santa Elena",'Tablas Guayaquil'!G314,'Tablas Otros'!G314)</f>
        <v>4017.4</v>
      </c>
      <c r="H314" s="77">
        <f>IF('INGRESO DE DATOS'!$G$18="Guayas/Santa Elena",'Tablas Guayaquil'!H314,'Tablas Otros'!H314)</f>
        <v>3112.1600000000003</v>
      </c>
    </row>
    <row r="315" spans="1:8" hidden="1" x14ac:dyDescent="0.2">
      <c r="A315" s="183">
        <v>60</v>
      </c>
      <c r="B315" s="11"/>
      <c r="C315" s="77">
        <f>IF('INGRESO DE DATOS'!$G$18="Guayas/Santa Elena",'Tablas Guayaquil'!C315,'Tablas Otros'!C315)</f>
        <v>15747.36</v>
      </c>
      <c r="D315" s="77">
        <f>IF('INGRESO DE DATOS'!$G$18="Guayas/Santa Elena",'Tablas Guayaquil'!D315,'Tablas Otros'!D315)</f>
        <v>11188.83</v>
      </c>
      <c r="E315" s="77">
        <f>IF('INGRESO DE DATOS'!$G$18="Guayas/Santa Elena",'Tablas Guayaquil'!E315,'Tablas Otros'!E315)</f>
        <v>8601.9</v>
      </c>
      <c r="F315" s="77">
        <f>IF('INGRESO DE DATOS'!$G$18="Guayas/Santa Elena",'Tablas Guayaquil'!F315,'Tablas Otros'!F315)</f>
        <v>6077.51</v>
      </c>
      <c r="G315" s="77">
        <f>IF('INGRESO DE DATOS'!$G$18="Guayas/Santa Elena",'Tablas Guayaquil'!G315,'Tablas Otros'!G315)</f>
        <v>4431.8600000000006</v>
      </c>
      <c r="H315" s="77">
        <f>IF('INGRESO DE DATOS'!$G$18="Guayas/Santa Elena",'Tablas Guayaquil'!H315,'Tablas Otros'!H315)</f>
        <v>3442.3500000000004</v>
      </c>
    </row>
    <row r="316" spans="1:8" hidden="1" x14ac:dyDescent="0.2">
      <c r="A316" s="183">
        <v>61</v>
      </c>
      <c r="B316" s="11"/>
      <c r="C316" s="77">
        <f>IF('INGRESO DE DATOS'!$G$18="Guayas/Santa Elena",'Tablas Guayaquil'!C316,'Tablas Otros'!C316)</f>
        <v>17720.02</v>
      </c>
      <c r="D316" s="77">
        <f>IF('INGRESO DE DATOS'!$G$18="Guayas/Santa Elena",'Tablas Guayaquil'!D316,'Tablas Otros'!D316)</f>
        <v>12588.560000000001</v>
      </c>
      <c r="E316" s="77">
        <f>IF('INGRESO DE DATOS'!$G$18="Guayas/Santa Elena",'Tablas Guayaquil'!E316,'Tablas Otros'!E316)</f>
        <v>9679.92</v>
      </c>
      <c r="F316" s="77">
        <f>IF('INGRESO DE DATOS'!$G$18="Guayas/Santa Elena",'Tablas Guayaquil'!F316,'Tablas Otros'!F316)</f>
        <v>6835.9400000000005</v>
      </c>
      <c r="G316" s="77">
        <f>IF('INGRESO DE DATOS'!$G$18="Guayas/Santa Elena",'Tablas Guayaquil'!G316,'Tablas Otros'!G316)</f>
        <v>4989.42</v>
      </c>
      <c r="H316" s="77">
        <f>IF('INGRESO DE DATOS'!$G$18="Guayas/Santa Elena",'Tablas Guayaquil'!H316,'Tablas Otros'!H316)</f>
        <v>3878.01</v>
      </c>
    </row>
    <row r="317" spans="1:8" hidden="1" x14ac:dyDescent="0.2">
      <c r="A317" s="183">
        <v>62</v>
      </c>
      <c r="B317" s="11"/>
      <c r="C317" s="77">
        <f>IF('INGRESO DE DATOS'!$G$18="Guayas/Santa Elena",'Tablas Guayaquil'!C317,'Tablas Otros'!C317)</f>
        <v>19692.68</v>
      </c>
      <c r="D317" s="77">
        <f>IF('INGRESO DE DATOS'!$G$18="Guayas/Santa Elena",'Tablas Guayaquil'!D317,'Tablas Otros'!D317)</f>
        <v>13996.77</v>
      </c>
      <c r="E317" s="77">
        <f>IF('INGRESO DE DATOS'!$G$18="Guayas/Santa Elena",'Tablas Guayaquil'!E317,'Tablas Otros'!E317)</f>
        <v>10756.880000000001</v>
      </c>
      <c r="F317" s="77">
        <f>IF('INGRESO DE DATOS'!$G$18="Guayas/Santa Elena",'Tablas Guayaquil'!F317,'Tablas Otros'!F317)</f>
        <v>7597.02</v>
      </c>
      <c r="G317" s="77">
        <f>IF('INGRESO DE DATOS'!$G$18="Guayas/Santa Elena",'Tablas Guayaquil'!G317,'Tablas Otros'!G317)</f>
        <v>5545.92</v>
      </c>
      <c r="H317" s="77">
        <f>IF('INGRESO DE DATOS'!$G$18="Guayas/Santa Elena",'Tablas Guayaquil'!H317,'Tablas Otros'!H317)</f>
        <v>4307.3100000000004</v>
      </c>
    </row>
    <row r="318" spans="1:8" hidden="1" x14ac:dyDescent="0.2">
      <c r="A318" s="183">
        <v>63</v>
      </c>
      <c r="B318" s="11"/>
      <c r="C318" s="77">
        <f>IF('INGRESO DE DATOS'!$G$18="Guayas/Santa Elena",'Tablas Guayaquil'!C318,'Tablas Otros'!C318)</f>
        <v>21668.52</v>
      </c>
      <c r="D318" s="77">
        <f>IF('INGRESO DE DATOS'!$G$18="Guayas/Santa Elena",'Tablas Guayaquil'!D318,'Tablas Otros'!D318)</f>
        <v>15398.62</v>
      </c>
      <c r="E318" s="77">
        <f>IF('INGRESO DE DATOS'!$G$18="Guayas/Santa Elena",'Tablas Guayaquil'!E318,'Tablas Otros'!E318)</f>
        <v>11836.49</v>
      </c>
      <c r="F318" s="77">
        <f>IF('INGRESO DE DATOS'!$G$18="Guayas/Santa Elena",'Tablas Guayaquil'!F318,'Tablas Otros'!F318)</f>
        <v>8362.34</v>
      </c>
      <c r="G318" s="77">
        <f>IF('INGRESO DE DATOS'!$G$18="Guayas/Santa Elena",'Tablas Guayaquil'!G318,'Tablas Otros'!G318)</f>
        <v>6103.4800000000005</v>
      </c>
      <c r="H318" s="77">
        <f>IF('INGRESO DE DATOS'!$G$18="Guayas/Santa Elena",'Tablas Guayaquil'!H318,'Tablas Otros'!H318)</f>
        <v>4747.7400000000007</v>
      </c>
    </row>
    <row r="319" spans="1:8" hidden="1" x14ac:dyDescent="0.2">
      <c r="A319" s="183">
        <v>64</v>
      </c>
      <c r="B319" s="11"/>
      <c r="C319" s="77">
        <f>IF('INGRESO DE DATOS'!$G$18="Guayas/Santa Elena",'Tablas Guayaquil'!C319,'Tablas Otros'!C319)</f>
        <v>23640.65</v>
      </c>
      <c r="D319" s="77">
        <f>IF('INGRESO DE DATOS'!$G$18="Guayas/Santa Elena",'Tablas Guayaquil'!D319,'Tablas Otros'!D319)</f>
        <v>16797.29</v>
      </c>
      <c r="E319" s="77">
        <f>IF('INGRESO DE DATOS'!$G$18="Guayas/Santa Elena",'Tablas Guayaquil'!E319,'Tablas Otros'!E319)</f>
        <v>12913.45</v>
      </c>
      <c r="F319" s="77">
        <f>IF('INGRESO DE DATOS'!$G$18="Guayas/Santa Elena",'Tablas Guayaquil'!F319,'Tablas Otros'!F319)</f>
        <v>9129.7800000000007</v>
      </c>
      <c r="G319" s="77">
        <f>IF('INGRESO DE DATOS'!$G$18="Guayas/Santa Elena",'Tablas Guayaquil'!G319,'Tablas Otros'!G319)</f>
        <v>6658.39</v>
      </c>
      <c r="H319" s="77">
        <f>IF('INGRESO DE DATOS'!$G$18="Guayas/Santa Elena",'Tablas Guayaquil'!H319,'Tablas Otros'!H319)</f>
        <v>5177.04</v>
      </c>
    </row>
    <row r="320" spans="1:8" hidden="1" x14ac:dyDescent="0.2">
      <c r="A320" s="183">
        <v>65</v>
      </c>
      <c r="B320" s="11"/>
      <c r="C320" s="77">
        <f>IF('INGRESO DE DATOS'!$G$18="Guayas/Santa Elena",'Tablas Guayaquil'!C320,'Tablas Otros'!C320)</f>
        <v>25967.88</v>
      </c>
      <c r="D320" s="77">
        <f>IF('INGRESO DE DATOS'!$G$18="Guayas/Santa Elena",'Tablas Guayaquil'!D320,'Tablas Otros'!D320)</f>
        <v>18157.27</v>
      </c>
      <c r="E320" s="77">
        <f>IF('INGRESO DE DATOS'!$G$18="Guayas/Santa Elena",'Tablas Guayaquil'!E320,'Tablas Otros'!E320)</f>
        <v>14052.95</v>
      </c>
      <c r="F320" s="77">
        <f>IF('INGRESO DE DATOS'!$G$18="Guayas/Santa Elena",'Tablas Guayaquil'!F320,'Tablas Otros'!F320)</f>
        <v>9944.3900000000012</v>
      </c>
      <c r="G320" s="77">
        <f>IF('INGRESO DE DATOS'!$G$18="Guayas/Santa Elena",'Tablas Guayaquil'!G320,'Tablas Otros'!G320)</f>
        <v>7253.05</v>
      </c>
      <c r="H320" s="77">
        <f>IF('INGRESO DE DATOS'!$G$18="Guayas/Santa Elena",'Tablas Guayaquil'!H320,'Tablas Otros'!H320)</f>
        <v>5892.54</v>
      </c>
    </row>
    <row r="321" spans="1:8" hidden="1" x14ac:dyDescent="0.2">
      <c r="A321" s="183">
        <v>66</v>
      </c>
      <c r="B321" s="11"/>
      <c r="C321" s="77">
        <f>IF('INGRESO DE DATOS'!$G$18="Guayas/Santa Elena",'Tablas Guayaquil'!C321,'Tablas Otros'!C321)</f>
        <v>27495.34</v>
      </c>
      <c r="D321" s="77">
        <f>IF('INGRESO DE DATOS'!$G$18="Guayas/Santa Elena",'Tablas Guayaquil'!D321,'Tablas Otros'!D321)</f>
        <v>19231.580000000002</v>
      </c>
      <c r="E321" s="77">
        <f>IF('INGRESO DE DATOS'!$G$18="Guayas/Santa Elena",'Tablas Guayaquil'!E321,'Tablas Otros'!E321)</f>
        <v>14886.11</v>
      </c>
      <c r="F321" s="77">
        <f>IF('INGRESO DE DATOS'!$G$18="Guayas/Santa Elena",'Tablas Guayaquil'!F321,'Tablas Otros'!F321)</f>
        <v>10533.220000000001</v>
      </c>
      <c r="G321" s="77">
        <f>IF('INGRESO DE DATOS'!$G$18="Guayas/Santa Elena",'Tablas Guayaquil'!G321,'Tablas Otros'!G321)</f>
        <v>7682.35</v>
      </c>
      <c r="H321" s="77">
        <f>IF('INGRESO DE DATOS'!$G$18="Guayas/Santa Elena",'Tablas Guayaquil'!H321,'Tablas Otros'!H321)</f>
        <v>6241.81</v>
      </c>
    </row>
    <row r="322" spans="1:8" hidden="1" x14ac:dyDescent="0.2">
      <c r="A322" s="183">
        <v>67</v>
      </c>
      <c r="B322" s="11"/>
      <c r="C322" s="77">
        <f>IF('INGRESO DE DATOS'!$G$18="Guayas/Santa Elena",'Tablas Guayaquil'!C322,'Tablas Otros'!C322)</f>
        <v>30555.030000000002</v>
      </c>
      <c r="D322" s="77">
        <f>IF('INGRESO DE DATOS'!$G$18="Guayas/Santa Elena",'Tablas Guayaquil'!D322,'Tablas Otros'!D322)</f>
        <v>21371.72</v>
      </c>
      <c r="E322" s="77">
        <f>IF('INGRESO DE DATOS'!$G$18="Guayas/Santa Elena",'Tablas Guayaquil'!E322,'Tablas Otros'!E322)</f>
        <v>16540.240000000002</v>
      </c>
      <c r="F322" s="77">
        <f>IF('INGRESO DE DATOS'!$G$18="Guayas/Santa Elena",'Tablas Guayaquil'!F322,'Tablas Otros'!F322)</f>
        <v>11707.17</v>
      </c>
      <c r="G322" s="77">
        <f>IF('INGRESO DE DATOS'!$G$18="Guayas/Santa Elena",'Tablas Guayaquil'!G322,'Tablas Otros'!G322)</f>
        <v>8538.3000000000011</v>
      </c>
      <c r="H322" s="77">
        <f>IF('INGRESO DE DATOS'!$G$18="Guayas/Santa Elena",'Tablas Guayaquil'!H322,'Tablas Otros'!H322)</f>
        <v>6938.76</v>
      </c>
    </row>
    <row r="323" spans="1:8" hidden="1" x14ac:dyDescent="0.2">
      <c r="A323" s="183">
        <v>68</v>
      </c>
      <c r="B323" s="11"/>
      <c r="C323" s="77">
        <f>IF('INGRESO DE DATOS'!$G$18="Guayas/Santa Elena",'Tablas Guayaquil'!C323,'Tablas Otros'!C323)</f>
        <v>33609.950000000004</v>
      </c>
      <c r="D323" s="77">
        <f>IF('INGRESO DE DATOS'!$G$18="Guayas/Santa Elena",'Tablas Guayaquil'!D323,'Tablas Otros'!D323)</f>
        <v>23509.74</v>
      </c>
      <c r="E323" s="77">
        <f>IF('INGRESO DE DATOS'!$G$18="Guayas/Santa Elena",'Tablas Guayaquil'!E323,'Tablas Otros'!E323)</f>
        <v>18197.02</v>
      </c>
      <c r="F323" s="77">
        <f>IF('INGRESO DE DATOS'!$G$18="Guayas/Santa Elena",'Tablas Guayaquil'!F323,'Tablas Otros'!F323)</f>
        <v>12878.470000000001</v>
      </c>
      <c r="G323" s="77">
        <f>IF('INGRESO DE DATOS'!$G$18="Guayas/Santa Elena",'Tablas Guayaquil'!G323,'Tablas Otros'!G323)</f>
        <v>9394.25</v>
      </c>
      <c r="H323" s="77">
        <f>IF('INGRESO DE DATOS'!$G$18="Guayas/Santa Elena",'Tablas Guayaquil'!H323,'Tablas Otros'!H323)</f>
        <v>7629.88</v>
      </c>
    </row>
    <row r="324" spans="1:8" hidden="1" x14ac:dyDescent="0.2">
      <c r="A324" s="183">
        <v>69</v>
      </c>
      <c r="B324" s="11"/>
      <c r="C324" s="77">
        <f>IF('INGRESO DE DATOS'!$G$18="Guayas/Santa Elena",'Tablas Guayaquil'!C324,'Tablas Otros'!C324)</f>
        <v>35140.590000000004</v>
      </c>
      <c r="D324" s="77">
        <f>IF('INGRESO DE DATOS'!$G$18="Guayas/Santa Elena",'Tablas Guayaquil'!D324,'Tablas Otros'!D324)</f>
        <v>24582.99</v>
      </c>
      <c r="E324" s="77">
        <f>IF('INGRESO DE DATOS'!$G$18="Guayas/Santa Elena",'Tablas Guayaquil'!E324,'Tablas Otros'!E324)</f>
        <v>19022.760000000002</v>
      </c>
      <c r="F324" s="77">
        <f>IF('INGRESO DE DATOS'!$G$18="Guayas/Santa Elena",'Tablas Guayaquil'!F324,'Tablas Otros'!F324)</f>
        <v>13464.650000000001</v>
      </c>
      <c r="G324" s="77">
        <f>IF('INGRESO DE DATOS'!$G$18="Guayas/Santa Elena",'Tablas Guayaquil'!G324,'Tablas Otros'!G324)</f>
        <v>9820.3700000000008</v>
      </c>
      <c r="H324" s="77">
        <f>IF('INGRESO DE DATOS'!$G$18="Guayas/Santa Elena",'Tablas Guayaquil'!H324,'Tablas Otros'!H324)</f>
        <v>7981.27</v>
      </c>
    </row>
    <row r="325" spans="1:8" hidden="1" x14ac:dyDescent="0.2">
      <c r="A325" s="183">
        <v>70</v>
      </c>
      <c r="B325" s="11"/>
      <c r="C325" s="77">
        <f>IF('INGRESO DE DATOS'!$G$18="Guayas/Santa Elena",'Tablas Guayaquil'!C325,'Tablas Otros'!C325)</f>
        <v>35886.83</v>
      </c>
      <c r="D325" s="77">
        <f>IF('INGRESO DE DATOS'!$G$18="Guayas/Santa Elena",'Tablas Guayaquil'!D325,'Tablas Otros'!D325)</f>
        <v>24900.99</v>
      </c>
      <c r="E325" s="77">
        <f>IF('INGRESO DE DATOS'!$G$18="Guayas/Santa Elena",'Tablas Guayaquil'!E325,'Tablas Otros'!E325)</f>
        <v>19328.57</v>
      </c>
      <c r="F325" s="77">
        <f>IF('INGRESO DE DATOS'!$G$18="Guayas/Santa Elena",'Tablas Guayaquil'!F325,'Tablas Otros'!F325)</f>
        <v>13671.880000000001</v>
      </c>
      <c r="G325" s="77">
        <f>IF('INGRESO DE DATOS'!$G$18="Guayas/Santa Elena",'Tablas Guayaquil'!G325,'Tablas Otros'!G325)</f>
        <v>10010.640000000001</v>
      </c>
      <c r="H325" s="77">
        <f>IF('INGRESO DE DATOS'!$G$18="Guayas/Santa Elena",'Tablas Guayaquil'!H325,'Tablas Otros'!H325)</f>
        <v>8086.21</v>
      </c>
    </row>
    <row r="326" spans="1:8" hidden="1" x14ac:dyDescent="0.2">
      <c r="A326" s="183">
        <v>71</v>
      </c>
      <c r="B326" s="11"/>
      <c r="C326" s="77">
        <f>IF('INGRESO DE DATOS'!$G$18="Guayas/Santa Elena",'Tablas Guayaquil'!C326,'Tablas Otros'!C326)</f>
        <v>40378.050000000003</v>
      </c>
      <c r="D326" s="77">
        <f>IF('INGRESO DE DATOS'!$G$18="Guayas/Santa Elena",'Tablas Guayaquil'!D326,'Tablas Otros'!D326)</f>
        <v>28020.57</v>
      </c>
      <c r="E326" s="77">
        <f>IF('INGRESO DE DATOS'!$G$18="Guayas/Santa Elena",'Tablas Guayaquil'!E326,'Tablas Otros'!E326)</f>
        <v>21745.370000000003</v>
      </c>
      <c r="F326" s="77">
        <f>IF('INGRESO DE DATOS'!$G$18="Guayas/Santa Elena",'Tablas Guayaquil'!F326,'Tablas Otros'!F326)</f>
        <v>15383.25</v>
      </c>
      <c r="G326" s="77">
        <f>IF('INGRESO DE DATOS'!$G$18="Guayas/Santa Elena",'Tablas Guayaquil'!G326,'Tablas Otros'!G326)</f>
        <v>11260.380000000001</v>
      </c>
      <c r="H326" s="77">
        <f>IF('INGRESO DE DATOS'!$G$18="Guayas/Santa Elena",'Tablas Guayaquil'!H326,'Tablas Otros'!H326)</f>
        <v>9096.3900000000012</v>
      </c>
    </row>
    <row r="327" spans="1:8" hidden="1" x14ac:dyDescent="0.2">
      <c r="A327" s="183">
        <v>72</v>
      </c>
      <c r="B327" s="11"/>
      <c r="C327" s="77">
        <f>IF('INGRESO DE DATOS'!$G$18="Guayas/Santa Elena",'Tablas Guayaquil'!C327,'Tablas Otros'!C327)</f>
        <v>44868.21</v>
      </c>
      <c r="D327" s="77">
        <f>IF('INGRESO DE DATOS'!$G$18="Guayas/Santa Elena",'Tablas Guayaquil'!D327,'Tablas Otros'!D327)</f>
        <v>31131.670000000002</v>
      </c>
      <c r="E327" s="77">
        <f>IF('INGRESO DE DATOS'!$G$18="Guayas/Santa Elena",'Tablas Guayaquil'!E327,'Tablas Otros'!E327)</f>
        <v>24168.530000000002</v>
      </c>
      <c r="F327" s="77">
        <f>IF('INGRESO DE DATOS'!$G$18="Guayas/Santa Elena",'Tablas Guayaquil'!F327,'Tablas Otros'!F327)</f>
        <v>17095.68</v>
      </c>
      <c r="G327" s="77">
        <f>IF('INGRESO DE DATOS'!$G$18="Guayas/Santa Elena",'Tablas Guayaquil'!G327,'Tablas Otros'!G327)</f>
        <v>12513.83</v>
      </c>
      <c r="H327" s="77">
        <f>IF('INGRESO DE DATOS'!$G$18="Guayas/Santa Elena",'Tablas Guayaquil'!H327,'Tablas Otros'!H327)</f>
        <v>10110.810000000001</v>
      </c>
    </row>
    <row r="328" spans="1:8" hidden="1" x14ac:dyDescent="0.2">
      <c r="A328" s="183">
        <v>73</v>
      </c>
      <c r="B328" s="11"/>
      <c r="C328" s="77">
        <f>IF('INGRESO DE DATOS'!$G$18="Guayas/Santa Elena",'Tablas Guayaquil'!C328,'Tablas Otros'!C328)</f>
        <v>49356.780000000006</v>
      </c>
      <c r="D328" s="77">
        <f>IF('INGRESO DE DATOS'!$G$18="Guayas/Santa Elena",'Tablas Guayaquil'!D328,'Tablas Otros'!D328)</f>
        <v>34249.660000000003</v>
      </c>
      <c r="E328" s="77">
        <f>IF('INGRESO DE DATOS'!$G$18="Guayas/Santa Elena",'Tablas Guayaquil'!E328,'Tablas Otros'!E328)</f>
        <v>26584.27</v>
      </c>
      <c r="F328" s="77">
        <f>IF('INGRESO DE DATOS'!$G$18="Guayas/Santa Elena",'Tablas Guayaquil'!F328,'Tablas Otros'!F328)</f>
        <v>18805.990000000002</v>
      </c>
      <c r="G328" s="77">
        <f>IF('INGRESO DE DATOS'!$G$18="Guayas/Santa Elena",'Tablas Guayaquil'!G328,'Tablas Otros'!G328)</f>
        <v>13769.400000000001</v>
      </c>
      <c r="H328" s="77">
        <f>IF('INGRESO DE DATOS'!$G$18="Guayas/Santa Elena",'Tablas Guayaquil'!H328,'Tablas Otros'!H328)</f>
        <v>11124.7</v>
      </c>
    </row>
    <row r="329" spans="1:8" hidden="1" x14ac:dyDescent="0.2">
      <c r="A329" s="183">
        <v>74</v>
      </c>
      <c r="B329" s="11"/>
      <c r="C329" s="77">
        <f>IF('INGRESO DE DATOS'!$G$18="Guayas/Santa Elena",'Tablas Guayaquil'!C329,'Tablas Otros'!C329)</f>
        <v>53843.23</v>
      </c>
      <c r="D329" s="77">
        <f>IF('INGRESO DE DATOS'!$G$18="Guayas/Santa Elena",'Tablas Guayaquil'!D329,'Tablas Otros'!D329)</f>
        <v>37366.590000000004</v>
      </c>
      <c r="E329" s="77">
        <f>IF('INGRESO DE DATOS'!$G$18="Guayas/Santa Elena",'Tablas Guayaquil'!E329,'Tablas Otros'!E329)</f>
        <v>29004.25</v>
      </c>
      <c r="F329" s="77">
        <f>IF('INGRESO DE DATOS'!$G$18="Guayas/Santa Elena",'Tablas Guayaquil'!F329,'Tablas Otros'!F329)</f>
        <v>20521.600000000002</v>
      </c>
      <c r="G329" s="77">
        <f>IF('INGRESO DE DATOS'!$G$18="Guayas/Santa Elena",'Tablas Guayaquil'!G329,'Tablas Otros'!G329)</f>
        <v>15023.91</v>
      </c>
      <c r="H329" s="77">
        <f>IF('INGRESO DE DATOS'!$G$18="Guayas/Santa Elena",'Tablas Guayaquil'!H329,'Tablas Otros'!H329)</f>
        <v>12137.53</v>
      </c>
    </row>
    <row r="330" spans="1:8" hidden="1" x14ac:dyDescent="0.2">
      <c r="A330" s="183">
        <v>75</v>
      </c>
      <c r="B330" s="11" t="s">
        <v>13</v>
      </c>
      <c r="C330" s="77">
        <f>IF('INGRESO DE DATOS'!$G$18="Guayas/Santa Elena",'Tablas Guayaquil'!C330,'Tablas Otros'!C330)</f>
        <v>58793.43</v>
      </c>
      <c r="D330" s="77">
        <f>IF('INGRESO DE DATOS'!$G$18="Guayas/Santa Elena",'Tablas Guayaquil'!D330,'Tablas Otros'!D330)</f>
        <v>40872.54</v>
      </c>
      <c r="E330" s="77">
        <f>IF('INGRESO DE DATOS'!$G$18="Guayas/Santa Elena",'Tablas Guayaquil'!E330,'Tablas Otros'!E330)</f>
        <v>32348.550000000003</v>
      </c>
      <c r="F330" s="77">
        <f>IF('INGRESO DE DATOS'!$G$18="Guayas/Santa Elena",'Tablas Guayaquil'!F330,'Tablas Otros'!F330)</f>
        <v>23534.120000000003</v>
      </c>
      <c r="G330" s="77">
        <f>IF('INGRESO DE DATOS'!$G$18="Guayas/Santa Elena",'Tablas Guayaquil'!G330,'Tablas Otros'!G330)</f>
        <v>16444.310000000001</v>
      </c>
      <c r="H330" s="77">
        <f>IF('INGRESO DE DATOS'!$G$18="Guayas/Santa Elena",'Tablas Guayaquil'!H330,'Tablas Otros'!H330)</f>
        <v>13927.87</v>
      </c>
    </row>
    <row r="331" spans="1:8" hidden="1" x14ac:dyDescent="0.2">
      <c r="A331" s="183">
        <v>1</v>
      </c>
      <c r="B331" s="11" t="s">
        <v>14</v>
      </c>
      <c r="C331" s="77">
        <f>IF('INGRESO DE DATOS'!$G$18="Guayas/Santa Elena",'Tablas Guayaquil'!C331,'Tablas Otros'!C331)</f>
        <v>2412.56</v>
      </c>
      <c r="D331" s="77">
        <f>IF('INGRESO DE DATOS'!$G$18="Guayas/Santa Elena",'Tablas Guayaquil'!D331,'Tablas Otros'!D331)</f>
        <v>1861.89</v>
      </c>
      <c r="E331" s="77">
        <f>IF('INGRESO DE DATOS'!$G$18="Guayas/Santa Elena",'Tablas Guayaquil'!E331,'Tablas Otros'!E331)</f>
        <v>1324.47</v>
      </c>
      <c r="F331" s="77">
        <f>IF('INGRESO DE DATOS'!$G$18="Guayas/Santa Elena",'Tablas Guayaquil'!F331,'Tablas Otros'!F331)</f>
        <v>993.22</v>
      </c>
      <c r="G331" s="77">
        <f>IF('INGRESO DE DATOS'!$G$18="Guayas/Santa Elena",'Tablas Guayaquil'!G331,'Tablas Otros'!G331)</f>
        <v>812.49</v>
      </c>
      <c r="H331" s="77">
        <f>IF('INGRESO DE DATOS'!$G$18="Guayas/Santa Elena",'Tablas Guayaquil'!H331,'Tablas Otros'!H331)</f>
        <v>585.65</v>
      </c>
    </row>
    <row r="332" spans="1:8" hidden="1" x14ac:dyDescent="0.2">
      <c r="A332" s="183">
        <v>2</v>
      </c>
      <c r="B332" s="11" t="s">
        <v>1</v>
      </c>
      <c r="C332" s="77">
        <f>IF('INGRESO DE DATOS'!$G$18="Guayas/Santa Elena",'Tablas Guayaquil'!C332,'Tablas Otros'!C332)</f>
        <v>3714.77</v>
      </c>
      <c r="D332" s="77">
        <f>IF('INGRESO DE DATOS'!$G$18="Guayas/Santa Elena",'Tablas Guayaquil'!D332,'Tablas Otros'!D332)</f>
        <v>3031.07</v>
      </c>
      <c r="E332" s="77">
        <f>IF('INGRESO DE DATOS'!$G$18="Guayas/Santa Elena",'Tablas Guayaquil'!E332,'Tablas Otros'!E332)</f>
        <v>2091.9100000000003</v>
      </c>
      <c r="F332" s="77">
        <f>IF('INGRESO DE DATOS'!$G$18="Guayas/Santa Elena",'Tablas Guayaquil'!F332,'Tablas Otros'!F332)</f>
        <v>1573.5700000000002</v>
      </c>
      <c r="G332" s="77">
        <f>IF('INGRESO DE DATOS'!$G$18="Guayas/Santa Elena",'Tablas Guayaquil'!G332,'Tablas Otros'!G332)</f>
        <v>1283.1300000000001</v>
      </c>
      <c r="H332" s="77">
        <f>IF('INGRESO DE DATOS'!$G$18="Guayas/Santa Elena",'Tablas Guayaquil'!H332,'Tablas Otros'!H332)</f>
        <v>862.31000000000006</v>
      </c>
    </row>
    <row r="333" spans="1:8" hidden="1" x14ac:dyDescent="0.2">
      <c r="A333" s="183">
        <v>3</v>
      </c>
      <c r="B333" s="11" t="s">
        <v>15</v>
      </c>
      <c r="C333" s="77">
        <f>IF('INGRESO DE DATOS'!$G$18="Guayas/Santa Elena",'Tablas Guayaquil'!C333,'Tablas Otros'!C333)</f>
        <v>5421.9000000000005</v>
      </c>
      <c r="D333" s="77">
        <f>IF('INGRESO DE DATOS'!$G$18="Guayas/Santa Elena",'Tablas Guayaquil'!D333,'Tablas Otros'!D333)</f>
        <v>4436.63</v>
      </c>
      <c r="E333" s="77">
        <f>IF('INGRESO DE DATOS'!$G$18="Guayas/Santa Elena",'Tablas Guayaquil'!E333,'Tablas Otros'!E333)</f>
        <v>3048.56</v>
      </c>
      <c r="F333" s="77">
        <f>IF('INGRESO DE DATOS'!$G$18="Guayas/Santa Elena",'Tablas Guayaquil'!F333,'Tablas Otros'!F333)</f>
        <v>2286.42</v>
      </c>
      <c r="G333" s="77">
        <f>IF('INGRESO DE DATOS'!$G$18="Guayas/Santa Elena",'Tablas Guayaquil'!G333,'Tablas Otros'!G333)</f>
        <v>1861.89</v>
      </c>
      <c r="H333" s="77">
        <f>IF('INGRESO DE DATOS'!$G$18="Guayas/Santa Elena",'Tablas Guayaquil'!H333,'Tablas Otros'!H333)</f>
        <v>1310.1600000000001</v>
      </c>
    </row>
    <row r="334" spans="1:8" hidden="1" x14ac:dyDescent="0.2">
      <c r="A334" s="183">
        <v>1</v>
      </c>
      <c r="B334" s="11" t="s">
        <v>3</v>
      </c>
      <c r="C334" s="77">
        <f>IF('INGRESO DE DATOS'!$G$18="Guayas/Santa Elena",'Tablas Guayaquil'!C334,'Tablas Otros'!C334)</f>
        <v>119.25</v>
      </c>
      <c r="D334" s="77">
        <f>IF('INGRESO DE DATOS'!$G$18="Guayas/Santa Elena",'Tablas Guayaquil'!D334,'Tablas Otros'!D334)</f>
        <v>119.25</v>
      </c>
      <c r="E334" s="77">
        <f>IF('INGRESO DE DATOS'!$G$18="Guayas/Santa Elena",'Tablas Guayaquil'!E334,'Tablas Otros'!E334)</f>
        <v>119.25</v>
      </c>
      <c r="F334" s="77">
        <f>IF('INGRESO DE DATOS'!$G$18="Guayas/Santa Elena",'Tablas Guayaquil'!F334,'Tablas Otros'!F334)</f>
        <v>119.25</v>
      </c>
      <c r="G334" s="77">
        <f>IF('INGRESO DE DATOS'!$G$18="Guayas/Santa Elena",'Tablas Guayaquil'!G334,'Tablas Otros'!G334)</f>
        <v>119.25</v>
      </c>
      <c r="H334" s="77">
        <f>IF('INGRESO DE DATOS'!$G$18="Guayas/Santa Elena",'Tablas Guayaquil'!H334,'Tablas Otros'!H334)</f>
        <v>119.25</v>
      </c>
    </row>
    <row r="335" spans="1:8" ht="13.5" hidden="1" thickBot="1" x14ac:dyDescent="0.25">
      <c r="A335" s="194">
        <v>1</v>
      </c>
      <c r="B335" s="17" t="s">
        <v>2</v>
      </c>
      <c r="C335" s="77">
        <f>IF('INGRESO DE DATOS'!$G$18="Guayas/Santa Elena",'Tablas Guayaquil'!C335,'Tablas Otros'!C335)</f>
        <v>159</v>
      </c>
      <c r="D335" s="77">
        <f>IF('INGRESO DE DATOS'!$G$18="Guayas/Santa Elena",'Tablas Guayaquil'!D335,'Tablas Otros'!D335)</f>
        <v>159</v>
      </c>
      <c r="E335" s="77">
        <f>IF('INGRESO DE DATOS'!$G$18="Guayas/Santa Elena",'Tablas Guayaquil'!E335,'Tablas Otros'!E335)</f>
        <v>159</v>
      </c>
      <c r="F335" s="77">
        <f>IF('INGRESO DE DATOS'!$G$18="Guayas/Santa Elena",'Tablas Guayaquil'!F335,'Tablas Otros'!F335)</f>
        <v>159</v>
      </c>
      <c r="G335" s="77">
        <f>IF('INGRESO DE DATOS'!$G$18="Guayas/Santa Elena",'Tablas Guayaquil'!G335,'Tablas Otros'!G335)</f>
        <v>159</v>
      </c>
      <c r="H335" s="77">
        <f>IF('INGRESO DE DATOS'!$G$18="Guayas/Santa Elena",'Tablas Guayaquil'!H335,'Tablas Otros'!H335)</f>
        <v>159</v>
      </c>
    </row>
    <row r="336" spans="1:8" ht="13.5" hidden="1" thickBot="1" x14ac:dyDescent="0.25">
      <c r="A336" s="183"/>
      <c r="C336" s="77">
        <f>IF('INGRESO DE DATOS'!$G$18="Guayas/Santa Elena",'Tablas Guayaquil'!C336,'Tablas Otros'!C336)</f>
        <v>0</v>
      </c>
      <c r="D336" s="77">
        <f>IF('INGRESO DE DATOS'!$G$18="Guayas/Santa Elena",'Tablas Guayaquil'!D336,'Tablas Otros'!D336)</f>
        <v>0</v>
      </c>
      <c r="E336" s="77">
        <f>IF('INGRESO DE DATOS'!$G$18="Guayas/Santa Elena",'Tablas Guayaquil'!E336,'Tablas Otros'!E336)</f>
        <v>0</v>
      </c>
      <c r="F336" s="77">
        <f>IF('INGRESO DE DATOS'!$G$18="Guayas/Santa Elena",'Tablas Guayaquil'!F336,'Tablas Otros'!F336)</f>
        <v>0</v>
      </c>
      <c r="G336" s="77">
        <f>IF('INGRESO DE DATOS'!$G$18="Guayas/Santa Elena",'Tablas Guayaquil'!G336,'Tablas Otros'!G336)</f>
        <v>0</v>
      </c>
      <c r="H336" s="77">
        <f>IF('INGRESO DE DATOS'!$G$18="Guayas/Santa Elena",'Tablas Guayaquil'!H336,'Tablas Otros'!H336)</f>
        <v>0</v>
      </c>
    </row>
    <row r="337" spans="1:15" ht="18" hidden="1" x14ac:dyDescent="0.25">
      <c r="A337" s="195" t="s">
        <v>67</v>
      </c>
      <c r="B337" s="177"/>
      <c r="C337" s="77">
        <f>IF('INGRESO DE DATOS'!$G$18="Guayas/Santa Elena",'Tablas Guayaquil'!C337,'Tablas Otros'!C337)</f>
        <v>0</v>
      </c>
      <c r="D337" s="77">
        <f>IF('INGRESO DE DATOS'!$G$18="Guayas/Santa Elena",'Tablas Guayaquil'!D337,'Tablas Otros'!D337)</f>
        <v>0</v>
      </c>
      <c r="E337" s="77">
        <f>IF('INGRESO DE DATOS'!$G$18="Guayas/Santa Elena",'Tablas Guayaquil'!E337,'Tablas Otros'!E337)</f>
        <v>0</v>
      </c>
      <c r="F337" s="77">
        <f>IF('INGRESO DE DATOS'!$G$18="Guayas/Santa Elena",'Tablas Guayaquil'!F337,'Tablas Otros'!F337)</f>
        <v>0</v>
      </c>
      <c r="G337" s="77">
        <f>IF('INGRESO DE DATOS'!$G$18="Guayas/Santa Elena",'Tablas Guayaquil'!G337,'Tablas Otros'!G337)</f>
        <v>0</v>
      </c>
      <c r="H337" s="77">
        <f>IF('INGRESO DE DATOS'!$G$18="Guayas/Santa Elena",'Tablas Guayaquil'!H337,'Tablas Otros'!H337)</f>
        <v>0</v>
      </c>
    </row>
    <row r="338" spans="1:15" ht="18" hidden="1" x14ac:dyDescent="0.25">
      <c r="A338" s="191" t="s">
        <v>30</v>
      </c>
      <c r="B338" s="178"/>
      <c r="C338" s="77">
        <f>IF('INGRESO DE DATOS'!$G$18="Guayas/Santa Elena",'Tablas Guayaquil'!C338,'Tablas Otros'!C338)</f>
        <v>0</v>
      </c>
      <c r="D338" s="77">
        <f>IF('INGRESO DE DATOS'!$G$18="Guayas/Santa Elena",'Tablas Guayaquil'!D338,'Tablas Otros'!D338)</f>
        <v>0</v>
      </c>
      <c r="E338" s="77">
        <f>IF('INGRESO DE DATOS'!$G$18="Guayas/Santa Elena",'Tablas Guayaquil'!E338,'Tablas Otros'!E338)</f>
        <v>0</v>
      </c>
      <c r="F338" s="77">
        <f>IF('INGRESO DE DATOS'!$G$18="Guayas/Santa Elena",'Tablas Guayaquil'!F338,'Tablas Otros'!F338)</f>
        <v>0</v>
      </c>
      <c r="G338" s="77">
        <f>IF('INGRESO DE DATOS'!$G$18="Guayas/Santa Elena",'Tablas Guayaquil'!G338,'Tablas Otros'!G338)</f>
        <v>0</v>
      </c>
      <c r="H338" s="77">
        <f>IF('INGRESO DE DATOS'!$G$18="Guayas/Santa Elena",'Tablas Guayaquil'!H338,'Tablas Otros'!H338)</f>
        <v>0</v>
      </c>
    </row>
    <row r="339" spans="1:15" hidden="1" x14ac:dyDescent="0.2">
      <c r="A339" s="255" t="s">
        <v>0</v>
      </c>
      <c r="B339" s="244"/>
      <c r="C339" s="77">
        <f>IF('INGRESO DE DATOS'!$G$18="Guayas/Santa Elena",'Tablas Guayaquil'!C339,'Tablas Otros'!C339)</f>
        <v>0</v>
      </c>
      <c r="D339" s="77">
        <f>IF('INGRESO DE DATOS'!$G$18="Guayas/Santa Elena",'Tablas Guayaquil'!D339,'Tablas Otros'!D339)</f>
        <v>0</v>
      </c>
      <c r="E339" s="77">
        <f>IF('INGRESO DE DATOS'!$G$18="Guayas/Santa Elena",'Tablas Guayaquil'!E339,'Tablas Otros'!E339)</f>
        <v>0</v>
      </c>
      <c r="F339" s="77">
        <f>IF('INGRESO DE DATOS'!$G$18="Guayas/Santa Elena",'Tablas Guayaquil'!F339,'Tablas Otros'!F339)</f>
        <v>0</v>
      </c>
      <c r="G339" s="77">
        <f>IF('INGRESO DE DATOS'!$G$18="Guayas/Santa Elena",'Tablas Guayaquil'!G339,'Tablas Otros'!G339)</f>
        <v>0</v>
      </c>
      <c r="H339" s="77">
        <f>IF('INGRESO DE DATOS'!$G$18="Guayas/Santa Elena",'Tablas Guayaquil'!H339,'Tablas Otros'!H339)</f>
        <v>0</v>
      </c>
    </row>
    <row r="340" spans="1:15" hidden="1" x14ac:dyDescent="0.2">
      <c r="A340" s="183" t="s">
        <v>5</v>
      </c>
      <c r="B340" s="10" t="s">
        <v>5</v>
      </c>
      <c r="C340" s="77" t="str">
        <f>IF('INGRESO DE DATOS'!$G$18="Guayas/Santa Elena",'Tablas Guayaquil'!C340,'Tablas Otros'!C340)</f>
        <v>AL1</v>
      </c>
      <c r="D340" s="77" t="str">
        <f>IF('INGRESO DE DATOS'!$G$18="Guayas/Santa Elena",'Tablas Guayaquil'!D340,'Tablas Otros'!D340)</f>
        <v>AL2</v>
      </c>
      <c r="E340" s="77" t="str">
        <f>IF('INGRESO DE DATOS'!$G$18="Guayas/Santa Elena",'Tablas Guayaquil'!E340,'Tablas Otros'!E340)</f>
        <v>AL3</v>
      </c>
      <c r="F340" s="77" t="str">
        <f>IF('INGRESO DE DATOS'!$G$18="Guayas/Santa Elena",'Tablas Guayaquil'!F340,'Tablas Otros'!F340)</f>
        <v>AL4</v>
      </c>
      <c r="G340" s="77" t="str">
        <f>IF('INGRESO DE DATOS'!$G$18="Guayas/Santa Elena",'Tablas Guayaquil'!G340,'Tablas Otros'!G340)</f>
        <v>AL5</v>
      </c>
      <c r="H340" s="77" t="str">
        <f>IF('INGRESO DE DATOS'!$G$18="Guayas/Santa Elena",'Tablas Guayaquil'!H340,'Tablas Otros'!H340)</f>
        <v>AL6</v>
      </c>
    </row>
    <row r="341" spans="1:15" hidden="1" x14ac:dyDescent="0.2">
      <c r="A341" s="183">
        <v>18</v>
      </c>
      <c r="B341" s="11" t="s">
        <v>162</v>
      </c>
      <c r="C341" s="77">
        <f>IF('INGRESO DE DATOS'!$G$18="Guayas/Santa Elena",'Tablas Guayaquil'!C341,'Tablas Otros'!C341)</f>
        <v>8574</v>
      </c>
      <c r="D341" s="77">
        <f>IF('INGRESO DE DATOS'!$G$18="Guayas/Santa Elena",'Tablas Guayaquil'!D341,'Tablas Otros'!D341)</f>
        <v>6111</v>
      </c>
      <c r="E341" s="77">
        <f>IF('INGRESO DE DATOS'!$G$18="Guayas/Santa Elena",'Tablas Guayaquil'!E341,'Tablas Otros'!E341)</f>
        <v>4580</v>
      </c>
      <c r="F341" s="77">
        <f>IF('INGRESO DE DATOS'!$G$18="Guayas/Santa Elena",'Tablas Guayaquil'!F341,'Tablas Otros'!F341)</f>
        <v>3324</v>
      </c>
      <c r="G341" s="77">
        <f>IF('INGRESO DE DATOS'!$G$18="Guayas/Santa Elena",'Tablas Guayaquil'!G341,'Tablas Otros'!G341)</f>
        <v>2346</v>
      </c>
      <c r="H341" s="77">
        <f>IF('INGRESO DE DATOS'!$G$18="Guayas/Santa Elena",'Tablas Guayaquil'!H341,'Tablas Otros'!H341)</f>
        <v>1852</v>
      </c>
      <c r="J341" s="28"/>
      <c r="K341" s="28"/>
      <c r="L341" s="28"/>
      <c r="M341" s="28"/>
      <c r="N341" s="28"/>
      <c r="O341" s="28"/>
    </row>
    <row r="342" spans="1:15" hidden="1" x14ac:dyDescent="0.2">
      <c r="A342" s="183">
        <v>25</v>
      </c>
      <c r="B342" s="11" t="s">
        <v>6</v>
      </c>
      <c r="C342" s="77">
        <f>IF('INGRESO DE DATOS'!$G$18="Guayas/Santa Elena",'Tablas Guayaquil'!C342,'Tablas Otros'!C342)</f>
        <v>9574</v>
      </c>
      <c r="D342" s="77">
        <f>IF('INGRESO DE DATOS'!$G$18="Guayas/Santa Elena",'Tablas Guayaquil'!D342,'Tablas Otros'!D342)</f>
        <v>6796</v>
      </c>
      <c r="E342" s="77">
        <f>IF('INGRESO DE DATOS'!$G$18="Guayas/Santa Elena",'Tablas Guayaquil'!E342,'Tablas Otros'!E342)</f>
        <v>5116</v>
      </c>
      <c r="F342" s="77">
        <f>IF('INGRESO DE DATOS'!$G$18="Guayas/Santa Elena",'Tablas Guayaquil'!F342,'Tablas Otros'!F342)</f>
        <v>3704</v>
      </c>
      <c r="G342" s="77">
        <f>IF('INGRESO DE DATOS'!$G$18="Guayas/Santa Elena",'Tablas Guayaquil'!G342,'Tablas Otros'!G342)</f>
        <v>2621</v>
      </c>
      <c r="H342" s="77">
        <f>IF('INGRESO DE DATOS'!$G$18="Guayas/Santa Elena",'Tablas Guayaquil'!H342,'Tablas Otros'!H342)</f>
        <v>2060</v>
      </c>
      <c r="J342" s="28"/>
      <c r="K342" s="28"/>
      <c r="L342" s="28"/>
      <c r="M342" s="28"/>
      <c r="N342" s="28"/>
      <c r="O342" s="28"/>
    </row>
    <row r="343" spans="1:15" hidden="1" x14ac:dyDescent="0.2">
      <c r="A343" s="183">
        <v>30</v>
      </c>
      <c r="B343" s="11" t="s">
        <v>7</v>
      </c>
      <c r="C343" s="77">
        <f>IF('INGRESO DE DATOS'!$G$18="Guayas/Santa Elena",'Tablas Guayaquil'!C343,'Tablas Otros'!C343)</f>
        <v>11195</v>
      </c>
      <c r="D343" s="77">
        <f>IF('INGRESO DE DATOS'!$G$18="Guayas/Santa Elena",'Tablas Guayaquil'!D343,'Tablas Otros'!D343)</f>
        <v>7874</v>
      </c>
      <c r="E343" s="77">
        <f>IF('INGRESO DE DATOS'!$G$18="Guayas/Santa Elena",'Tablas Guayaquil'!E343,'Tablas Otros'!E343)</f>
        <v>6020</v>
      </c>
      <c r="F343" s="77">
        <f>IF('INGRESO DE DATOS'!$G$18="Guayas/Santa Elena",'Tablas Guayaquil'!F343,'Tablas Otros'!F343)</f>
        <v>4403</v>
      </c>
      <c r="G343" s="77">
        <f>IF('INGRESO DE DATOS'!$G$18="Guayas/Santa Elena",'Tablas Guayaquil'!G343,'Tablas Otros'!G343)</f>
        <v>3108</v>
      </c>
      <c r="H343" s="77">
        <f>IF('INGRESO DE DATOS'!$G$18="Guayas/Santa Elena",'Tablas Guayaquil'!H343,'Tablas Otros'!H343)</f>
        <v>2396</v>
      </c>
      <c r="J343" s="28"/>
      <c r="K343" s="28"/>
      <c r="L343" s="28"/>
      <c r="M343" s="28"/>
      <c r="N343" s="28"/>
      <c r="O343" s="28"/>
    </row>
    <row r="344" spans="1:15" hidden="1" x14ac:dyDescent="0.2">
      <c r="A344" s="183">
        <v>35</v>
      </c>
      <c r="B344" s="11" t="s">
        <v>8</v>
      </c>
      <c r="C344" s="77">
        <f>IF('INGRESO DE DATOS'!$G$18="Guayas/Santa Elena",'Tablas Guayaquil'!C344,'Tablas Otros'!C344)</f>
        <v>12639</v>
      </c>
      <c r="D344" s="77">
        <f>IF('INGRESO DE DATOS'!$G$18="Guayas/Santa Elena",'Tablas Guayaquil'!D344,'Tablas Otros'!D344)</f>
        <v>8730</v>
      </c>
      <c r="E344" s="77">
        <f>IF('INGRESO DE DATOS'!$G$18="Guayas/Santa Elena",'Tablas Guayaquil'!E344,'Tablas Otros'!E344)</f>
        <v>6703</v>
      </c>
      <c r="F344" s="77">
        <f>IF('INGRESO DE DATOS'!$G$18="Guayas/Santa Elena",'Tablas Guayaquil'!F344,'Tablas Otros'!F344)</f>
        <v>4899</v>
      </c>
      <c r="G344" s="77">
        <f>IF('INGRESO DE DATOS'!$G$18="Guayas/Santa Elena",'Tablas Guayaquil'!G344,'Tablas Otros'!G344)</f>
        <v>3549</v>
      </c>
      <c r="H344" s="77">
        <f>IF('INGRESO DE DATOS'!$G$18="Guayas/Santa Elena",'Tablas Guayaquil'!H344,'Tablas Otros'!H344)</f>
        <v>2664</v>
      </c>
      <c r="J344" s="28"/>
      <c r="K344" s="28"/>
      <c r="L344" s="28"/>
      <c r="M344" s="28"/>
      <c r="N344" s="28"/>
      <c r="O344" s="28"/>
    </row>
    <row r="345" spans="1:15" hidden="1" x14ac:dyDescent="0.2">
      <c r="A345" s="183">
        <v>40</v>
      </c>
      <c r="B345" s="11" t="s">
        <v>9</v>
      </c>
      <c r="C345" s="77">
        <f>IF('INGRESO DE DATOS'!$G$18="Guayas/Santa Elena",'Tablas Guayaquil'!C345,'Tablas Otros'!C345)</f>
        <v>14307</v>
      </c>
      <c r="D345" s="77">
        <f>IF('INGRESO DE DATOS'!$G$18="Guayas/Santa Elena",'Tablas Guayaquil'!D345,'Tablas Otros'!D345)</f>
        <v>9859</v>
      </c>
      <c r="E345" s="77">
        <f>IF('INGRESO DE DATOS'!$G$18="Guayas/Santa Elena",'Tablas Guayaquil'!E345,'Tablas Otros'!E345)</f>
        <v>7601</v>
      </c>
      <c r="F345" s="77">
        <f>IF('INGRESO DE DATOS'!$G$18="Guayas/Santa Elena",'Tablas Guayaquil'!F345,'Tablas Otros'!F345)</f>
        <v>5563</v>
      </c>
      <c r="G345" s="77">
        <f>IF('INGRESO DE DATOS'!$G$18="Guayas/Santa Elena",'Tablas Guayaquil'!G345,'Tablas Otros'!G345)</f>
        <v>3964</v>
      </c>
      <c r="H345" s="77">
        <f>IF('INGRESO DE DATOS'!$G$18="Guayas/Santa Elena",'Tablas Guayaquil'!H345,'Tablas Otros'!H345)</f>
        <v>3005</v>
      </c>
      <c r="J345" s="28"/>
      <c r="K345" s="28"/>
      <c r="L345" s="28"/>
      <c r="M345" s="28"/>
      <c r="N345" s="28"/>
      <c r="O345" s="28"/>
    </row>
    <row r="346" spans="1:15" hidden="1" x14ac:dyDescent="0.2">
      <c r="A346" s="183">
        <v>45</v>
      </c>
      <c r="B346" s="11" t="s">
        <v>10</v>
      </c>
      <c r="C346" s="77">
        <f>IF('INGRESO DE DATOS'!$G$18="Guayas/Santa Elena",'Tablas Guayaquil'!C346,'Tablas Otros'!C346)</f>
        <v>16542</v>
      </c>
      <c r="D346" s="77">
        <f>IF('INGRESO DE DATOS'!$G$18="Guayas/Santa Elena",'Tablas Guayaquil'!D346,'Tablas Otros'!D346)</f>
        <v>11443</v>
      </c>
      <c r="E346" s="77">
        <f>IF('INGRESO DE DATOS'!$G$18="Guayas/Santa Elena",'Tablas Guayaquil'!E346,'Tablas Otros'!E346)</f>
        <v>8753</v>
      </c>
      <c r="F346" s="77">
        <f>IF('INGRESO DE DATOS'!$G$18="Guayas/Santa Elena",'Tablas Guayaquil'!F346,'Tablas Otros'!F346)</f>
        <v>6267</v>
      </c>
      <c r="G346" s="77">
        <f>IF('INGRESO DE DATOS'!$G$18="Guayas/Santa Elena",'Tablas Guayaquil'!G346,'Tablas Otros'!G346)</f>
        <v>4512</v>
      </c>
      <c r="H346" s="77">
        <f>IF('INGRESO DE DATOS'!$G$18="Guayas/Santa Elena",'Tablas Guayaquil'!H346,'Tablas Otros'!H346)</f>
        <v>3496</v>
      </c>
      <c r="J346" s="28"/>
      <c r="K346" s="28"/>
      <c r="L346" s="28"/>
      <c r="M346" s="28"/>
      <c r="N346" s="28"/>
      <c r="O346" s="28"/>
    </row>
    <row r="347" spans="1:15" hidden="1" x14ac:dyDescent="0.2">
      <c r="A347" s="183">
        <v>50</v>
      </c>
      <c r="B347" s="11" t="s">
        <v>11</v>
      </c>
      <c r="C347" s="77">
        <f>IF('INGRESO DE DATOS'!$G$18="Guayas/Santa Elena",'Tablas Guayaquil'!C347,'Tablas Otros'!C347)</f>
        <v>18716</v>
      </c>
      <c r="D347" s="77">
        <f>IF('INGRESO DE DATOS'!$G$18="Guayas/Santa Elena",'Tablas Guayaquil'!D347,'Tablas Otros'!D347)</f>
        <v>12546</v>
      </c>
      <c r="E347" s="77">
        <f>IF('INGRESO DE DATOS'!$G$18="Guayas/Santa Elena",'Tablas Guayaquil'!E347,'Tablas Otros'!E347)</f>
        <v>9851</v>
      </c>
      <c r="F347" s="77">
        <f>IF('INGRESO DE DATOS'!$G$18="Guayas/Santa Elena",'Tablas Guayaquil'!F347,'Tablas Otros'!F347)</f>
        <v>7316</v>
      </c>
      <c r="G347" s="77">
        <f>IF('INGRESO DE DATOS'!$G$18="Guayas/Santa Elena",'Tablas Guayaquil'!G347,'Tablas Otros'!G347)</f>
        <v>5079</v>
      </c>
      <c r="H347" s="77">
        <f>IF('INGRESO DE DATOS'!$G$18="Guayas/Santa Elena",'Tablas Guayaquil'!H347,'Tablas Otros'!H347)</f>
        <v>3844</v>
      </c>
      <c r="J347" s="28"/>
      <c r="K347" s="28"/>
      <c r="L347" s="28"/>
      <c r="M347" s="28"/>
      <c r="N347" s="28"/>
      <c r="O347" s="28"/>
    </row>
    <row r="348" spans="1:15" hidden="1" x14ac:dyDescent="0.2">
      <c r="A348" s="183">
        <v>55</v>
      </c>
      <c r="B348" s="11" t="s">
        <v>12</v>
      </c>
      <c r="C348" s="77">
        <f>IF('INGRESO DE DATOS'!$G$18="Guayas/Santa Elena",'Tablas Guayaquil'!C348,'Tablas Otros'!C348)</f>
        <v>21693</v>
      </c>
      <c r="D348" s="77">
        <f>IF('INGRESO DE DATOS'!$G$18="Guayas/Santa Elena",'Tablas Guayaquil'!D348,'Tablas Otros'!D348)</f>
        <v>14831</v>
      </c>
      <c r="E348" s="77">
        <f>IF('INGRESO DE DATOS'!$G$18="Guayas/Santa Elena",'Tablas Guayaquil'!E348,'Tablas Otros'!E348)</f>
        <v>11369</v>
      </c>
      <c r="F348" s="77">
        <f>IF('INGRESO DE DATOS'!$G$18="Guayas/Santa Elena",'Tablas Guayaquil'!F348,'Tablas Otros'!F348)</f>
        <v>8093</v>
      </c>
      <c r="G348" s="77">
        <f>IF('INGRESO DE DATOS'!$G$18="Guayas/Santa Elena",'Tablas Guayaquil'!G348,'Tablas Otros'!G348)</f>
        <v>5882</v>
      </c>
      <c r="H348" s="77">
        <f>IF('INGRESO DE DATOS'!$G$18="Guayas/Santa Elena",'Tablas Guayaquil'!H348,'Tablas Otros'!H348)</f>
        <v>4538</v>
      </c>
      <c r="J348" s="28"/>
      <c r="K348" s="28"/>
      <c r="L348" s="28"/>
      <c r="M348" s="28"/>
      <c r="N348" s="28"/>
      <c r="O348" s="28"/>
    </row>
    <row r="349" spans="1:15" hidden="1" x14ac:dyDescent="0.2">
      <c r="A349" s="183">
        <v>60</v>
      </c>
      <c r="B349" s="11"/>
      <c r="C349" s="77">
        <f>IF('INGRESO DE DATOS'!$G$18="Guayas/Santa Elena",'Tablas Guayaquil'!C349,'Tablas Otros'!C349)</f>
        <v>23078</v>
      </c>
      <c r="D349" s="77">
        <f>IF('INGRESO DE DATOS'!$G$18="Guayas/Santa Elena",'Tablas Guayaquil'!D349,'Tablas Otros'!D349)</f>
        <v>16386</v>
      </c>
      <c r="E349" s="77">
        <f>IF('INGRESO DE DATOS'!$G$18="Guayas/Santa Elena",'Tablas Guayaquil'!E349,'Tablas Otros'!E349)</f>
        <v>12594</v>
      </c>
      <c r="F349" s="77">
        <f>IF('INGRESO DE DATOS'!$G$18="Guayas/Santa Elena",'Tablas Guayaquil'!F349,'Tablas Otros'!F349)</f>
        <v>8909</v>
      </c>
      <c r="G349" s="77">
        <f>IF('INGRESO DE DATOS'!$G$18="Guayas/Santa Elena",'Tablas Guayaquil'!G349,'Tablas Otros'!G349)</f>
        <v>6488</v>
      </c>
      <c r="H349" s="77">
        <f>IF('INGRESO DE DATOS'!$G$18="Guayas/Santa Elena",'Tablas Guayaquil'!H349,'Tablas Otros'!H349)</f>
        <v>5039</v>
      </c>
      <c r="J349" s="28"/>
      <c r="K349" s="28"/>
      <c r="L349" s="28"/>
      <c r="M349" s="28"/>
      <c r="N349" s="28"/>
      <c r="O349" s="28"/>
    </row>
    <row r="350" spans="1:15" hidden="1" x14ac:dyDescent="0.2">
      <c r="A350" s="183">
        <v>61</v>
      </c>
      <c r="B350" s="11"/>
      <c r="C350" s="77">
        <f>IF('INGRESO DE DATOS'!$G$18="Guayas/Santa Elena",'Tablas Guayaquil'!C350,'Tablas Otros'!C350)</f>
        <v>25978</v>
      </c>
      <c r="D350" s="77">
        <f>IF('INGRESO DE DATOS'!$G$18="Guayas/Santa Elena",'Tablas Guayaquil'!D350,'Tablas Otros'!D350)</f>
        <v>18445</v>
      </c>
      <c r="E350" s="77">
        <f>IF('INGRESO DE DATOS'!$G$18="Guayas/Santa Elena",'Tablas Guayaquil'!E350,'Tablas Otros'!E350)</f>
        <v>14179</v>
      </c>
      <c r="F350" s="77">
        <f>IF('INGRESO DE DATOS'!$G$18="Guayas/Santa Elena",'Tablas Guayaquil'!F350,'Tablas Otros'!F350)</f>
        <v>10014</v>
      </c>
      <c r="G350" s="77">
        <f>IF('INGRESO DE DATOS'!$G$18="Guayas/Santa Elena",'Tablas Guayaquil'!G350,'Tablas Otros'!G350)</f>
        <v>7303</v>
      </c>
      <c r="H350" s="77">
        <f>IF('INGRESO DE DATOS'!$G$18="Guayas/Santa Elena",'Tablas Guayaquil'!H350,'Tablas Otros'!H350)</f>
        <v>5669</v>
      </c>
      <c r="J350" s="28"/>
      <c r="K350" s="28"/>
      <c r="L350" s="28"/>
      <c r="M350" s="28"/>
      <c r="N350" s="28"/>
      <c r="O350" s="28"/>
    </row>
    <row r="351" spans="1:15" hidden="1" x14ac:dyDescent="0.2">
      <c r="A351" s="183">
        <v>62</v>
      </c>
      <c r="B351" s="11"/>
      <c r="C351" s="77">
        <f>IF('INGRESO DE DATOS'!$G$18="Guayas/Santa Elena",'Tablas Guayaquil'!C351,'Tablas Otros'!C351)</f>
        <v>28876</v>
      </c>
      <c r="D351" s="77">
        <f>IF('INGRESO DE DATOS'!$G$18="Guayas/Santa Elena",'Tablas Guayaquil'!D351,'Tablas Otros'!D351)</f>
        <v>20511</v>
      </c>
      <c r="E351" s="77">
        <f>IF('INGRESO DE DATOS'!$G$18="Guayas/Santa Elena",'Tablas Guayaquil'!E351,'Tablas Otros'!E351)</f>
        <v>15762</v>
      </c>
      <c r="F351" s="77">
        <f>IF('INGRESO DE DATOS'!$G$18="Guayas/Santa Elena",'Tablas Guayaquil'!F351,'Tablas Otros'!F351)</f>
        <v>11137</v>
      </c>
      <c r="G351" s="77">
        <f>IF('INGRESO DE DATOS'!$G$18="Guayas/Santa Elena",'Tablas Guayaquil'!G351,'Tablas Otros'!G351)</f>
        <v>8121</v>
      </c>
      <c r="H351" s="77">
        <f>IF('INGRESO DE DATOS'!$G$18="Guayas/Santa Elena",'Tablas Guayaquil'!H351,'Tablas Otros'!H351)</f>
        <v>6306</v>
      </c>
      <c r="J351" s="28"/>
      <c r="K351" s="28"/>
      <c r="L351" s="28"/>
      <c r="M351" s="28"/>
      <c r="N351" s="28"/>
      <c r="O351" s="28"/>
    </row>
    <row r="352" spans="1:15" hidden="1" x14ac:dyDescent="0.2">
      <c r="A352" s="183">
        <v>63</v>
      </c>
      <c r="B352" s="11"/>
      <c r="C352" s="77">
        <f>IF('INGRESO DE DATOS'!$G$18="Guayas/Santa Elena",'Tablas Guayaquil'!C352,'Tablas Otros'!C352)</f>
        <v>31771</v>
      </c>
      <c r="D352" s="77">
        <f>IF('INGRESO DE DATOS'!$G$18="Guayas/Santa Elena",'Tablas Guayaquil'!D352,'Tablas Otros'!D352)</f>
        <v>22564</v>
      </c>
      <c r="E352" s="77">
        <f>IF('INGRESO DE DATOS'!$G$18="Guayas/Santa Elena",'Tablas Guayaquil'!E352,'Tablas Otros'!E352)</f>
        <v>17345</v>
      </c>
      <c r="F352" s="77">
        <f>IF('INGRESO DE DATOS'!$G$18="Guayas/Santa Elena",'Tablas Guayaquil'!F352,'Tablas Otros'!F352)</f>
        <v>12262</v>
      </c>
      <c r="G352" s="77">
        <f>IF('INGRESO DE DATOS'!$G$18="Guayas/Santa Elena",'Tablas Guayaquil'!G352,'Tablas Otros'!G352)</f>
        <v>8945</v>
      </c>
      <c r="H352" s="77">
        <f>IF('INGRESO DE DATOS'!$G$18="Guayas/Santa Elena",'Tablas Guayaquil'!H352,'Tablas Otros'!H352)</f>
        <v>6944</v>
      </c>
      <c r="J352" s="28"/>
      <c r="K352" s="28"/>
      <c r="L352" s="28"/>
      <c r="M352" s="28"/>
      <c r="N352" s="28"/>
      <c r="O352" s="28"/>
    </row>
    <row r="353" spans="1:15" hidden="1" x14ac:dyDescent="0.2">
      <c r="A353" s="183">
        <v>64</v>
      </c>
      <c r="B353" s="11"/>
      <c r="C353" s="77">
        <f>IF('INGRESO DE DATOS'!$G$18="Guayas/Santa Elena",'Tablas Guayaquil'!C353,'Tablas Otros'!C353)</f>
        <v>34666</v>
      </c>
      <c r="D353" s="77">
        <f>IF('INGRESO DE DATOS'!$G$18="Guayas/Santa Elena",'Tablas Guayaquil'!D353,'Tablas Otros'!D353)</f>
        <v>24626</v>
      </c>
      <c r="E353" s="77">
        <f>IF('INGRESO DE DATOS'!$G$18="Guayas/Santa Elena",'Tablas Guayaquil'!E353,'Tablas Otros'!E353)</f>
        <v>18920</v>
      </c>
      <c r="F353" s="77">
        <f>IF('INGRESO DE DATOS'!$G$18="Guayas/Santa Elena",'Tablas Guayaquil'!F353,'Tablas Otros'!F353)</f>
        <v>13385</v>
      </c>
      <c r="G353" s="77">
        <f>IF('INGRESO DE DATOS'!$G$18="Guayas/Santa Elena",'Tablas Guayaquil'!G353,'Tablas Otros'!G353)</f>
        <v>9762</v>
      </c>
      <c r="H353" s="77">
        <f>IF('INGRESO DE DATOS'!$G$18="Guayas/Santa Elena",'Tablas Guayaquil'!H353,'Tablas Otros'!H353)</f>
        <v>7580</v>
      </c>
      <c r="J353" s="28"/>
      <c r="K353" s="28"/>
      <c r="L353" s="28"/>
      <c r="M353" s="28"/>
      <c r="N353" s="28"/>
      <c r="O353" s="28"/>
    </row>
    <row r="354" spans="1:15" hidden="1" x14ac:dyDescent="0.2">
      <c r="A354" s="183">
        <v>65</v>
      </c>
      <c r="B354" s="11"/>
      <c r="C354" s="77">
        <f>IF('INGRESO DE DATOS'!$G$18="Guayas/Santa Elena",'Tablas Guayaquil'!C354,'Tablas Otros'!C354)</f>
        <v>38073</v>
      </c>
      <c r="D354" s="77">
        <f>IF('INGRESO DE DATOS'!$G$18="Guayas/Santa Elena",'Tablas Guayaquil'!D354,'Tablas Otros'!D354)</f>
        <v>26622</v>
      </c>
      <c r="E354" s="77">
        <f>IF('INGRESO DE DATOS'!$G$18="Guayas/Santa Elena",'Tablas Guayaquil'!E354,'Tablas Otros'!E354)</f>
        <v>20601</v>
      </c>
      <c r="F354" s="77">
        <f>IF('INGRESO DE DATOS'!$G$18="Guayas/Santa Elena",'Tablas Guayaquil'!F354,'Tablas Otros'!F354)</f>
        <v>14583</v>
      </c>
      <c r="G354" s="77">
        <f>IF('INGRESO DE DATOS'!$G$18="Guayas/Santa Elena",'Tablas Guayaquil'!G354,'Tablas Otros'!G354)</f>
        <v>10629</v>
      </c>
      <c r="H354" s="77">
        <f>IF('INGRESO DE DATOS'!$G$18="Guayas/Santa Elena",'Tablas Guayaquil'!H354,'Tablas Otros'!H354)</f>
        <v>8636</v>
      </c>
      <c r="J354" s="28"/>
      <c r="K354" s="28"/>
      <c r="L354" s="28"/>
      <c r="M354" s="28"/>
      <c r="N354" s="28"/>
      <c r="O354" s="28"/>
    </row>
    <row r="355" spans="1:15" hidden="1" x14ac:dyDescent="0.2">
      <c r="A355" s="183">
        <v>66</v>
      </c>
      <c r="B355" s="11"/>
      <c r="C355" s="77">
        <f>IF('INGRESO DE DATOS'!$G$18="Guayas/Santa Elena",'Tablas Guayaquil'!C355,'Tablas Otros'!C355)</f>
        <v>40324</v>
      </c>
      <c r="D355" s="77">
        <f>IF('INGRESO DE DATOS'!$G$18="Guayas/Santa Elena",'Tablas Guayaquil'!D355,'Tablas Otros'!D355)</f>
        <v>28194</v>
      </c>
      <c r="E355" s="77">
        <f>IF('INGRESO DE DATOS'!$G$18="Guayas/Santa Elena",'Tablas Guayaquil'!E355,'Tablas Otros'!E355)</f>
        <v>21814</v>
      </c>
      <c r="F355" s="77">
        <f>IF('INGRESO DE DATOS'!$G$18="Guayas/Santa Elena",'Tablas Guayaquil'!F355,'Tablas Otros'!F355)</f>
        <v>15448</v>
      </c>
      <c r="G355" s="77">
        <f>IF('INGRESO DE DATOS'!$G$18="Guayas/Santa Elena",'Tablas Guayaquil'!G355,'Tablas Otros'!G355)</f>
        <v>11258</v>
      </c>
      <c r="H355" s="77">
        <f>IF('INGRESO DE DATOS'!$G$18="Guayas/Santa Elena",'Tablas Guayaquil'!H355,'Tablas Otros'!H355)</f>
        <v>9142</v>
      </c>
      <c r="J355" s="28"/>
      <c r="K355" s="28"/>
      <c r="L355" s="28"/>
      <c r="M355" s="28"/>
      <c r="N355" s="28"/>
      <c r="O355" s="28"/>
    </row>
    <row r="356" spans="1:15" hidden="1" x14ac:dyDescent="0.2">
      <c r="A356" s="183">
        <v>67</v>
      </c>
      <c r="B356" s="11"/>
      <c r="C356" s="77">
        <f>IF('INGRESO DE DATOS'!$G$18="Guayas/Santa Elena",'Tablas Guayaquil'!C356,'Tablas Otros'!C356)</f>
        <v>44810</v>
      </c>
      <c r="D356" s="77">
        <f>IF('INGRESO DE DATOS'!$G$18="Guayas/Santa Elena",'Tablas Guayaquil'!D356,'Tablas Otros'!D356)</f>
        <v>31331</v>
      </c>
      <c r="E356" s="77">
        <f>IF('INGRESO DE DATOS'!$G$18="Guayas/Santa Elena",'Tablas Guayaquil'!E356,'Tablas Otros'!E356)</f>
        <v>24247</v>
      </c>
      <c r="F356" s="77">
        <f>IF('INGRESO DE DATOS'!$G$18="Guayas/Santa Elena",'Tablas Guayaquil'!F356,'Tablas Otros'!F356)</f>
        <v>17176</v>
      </c>
      <c r="G356" s="77">
        <f>IF('INGRESO DE DATOS'!$G$18="Guayas/Santa Elena",'Tablas Guayaquil'!G356,'Tablas Otros'!G356)</f>
        <v>12518</v>
      </c>
      <c r="H356" s="77">
        <f>IF('INGRESO DE DATOS'!$G$18="Guayas/Santa Elena",'Tablas Guayaquil'!H356,'Tablas Otros'!H356)</f>
        <v>10169</v>
      </c>
      <c r="J356" s="28"/>
      <c r="K356" s="28"/>
      <c r="L356" s="28"/>
      <c r="M356" s="28"/>
      <c r="N356" s="28"/>
      <c r="O356" s="28"/>
    </row>
    <row r="357" spans="1:15" hidden="1" x14ac:dyDescent="0.2">
      <c r="A357" s="183">
        <v>68</v>
      </c>
      <c r="B357" s="11"/>
      <c r="C357" s="77">
        <f>IF('INGRESO DE DATOS'!$G$18="Guayas/Santa Elena",'Tablas Guayaquil'!C357,'Tablas Otros'!C357)</f>
        <v>49304</v>
      </c>
      <c r="D357" s="77">
        <f>IF('INGRESO DE DATOS'!$G$18="Guayas/Santa Elena",'Tablas Guayaquil'!D357,'Tablas Otros'!D357)</f>
        <v>34470</v>
      </c>
      <c r="E357" s="77">
        <f>IF('INGRESO DE DATOS'!$G$18="Guayas/Santa Elena",'Tablas Guayaquil'!E357,'Tablas Otros'!E357)</f>
        <v>26679</v>
      </c>
      <c r="F357" s="77">
        <f>IF('INGRESO DE DATOS'!$G$18="Guayas/Santa Elena",'Tablas Guayaquil'!F357,'Tablas Otros'!F357)</f>
        <v>18894</v>
      </c>
      <c r="G357" s="77">
        <f>IF('INGRESO DE DATOS'!$G$18="Guayas/Santa Elena",'Tablas Guayaquil'!G357,'Tablas Otros'!G357)</f>
        <v>13781</v>
      </c>
      <c r="H357" s="77">
        <f>IF('INGRESO DE DATOS'!$G$18="Guayas/Santa Elena",'Tablas Guayaquil'!H357,'Tablas Otros'!H357)</f>
        <v>11190</v>
      </c>
      <c r="J357" s="28"/>
      <c r="K357" s="28"/>
      <c r="L357" s="28"/>
      <c r="M357" s="28"/>
      <c r="N357" s="28"/>
      <c r="O357" s="28"/>
    </row>
    <row r="358" spans="1:15" hidden="1" x14ac:dyDescent="0.2">
      <c r="A358" s="183">
        <v>69</v>
      </c>
      <c r="B358" s="11"/>
      <c r="C358" s="77">
        <f>IF('INGRESO DE DATOS'!$G$18="Guayas/Santa Elena",'Tablas Guayaquil'!C358,'Tablas Otros'!C358)</f>
        <v>51537</v>
      </c>
      <c r="D358" s="77">
        <f>IF('INGRESO DE DATOS'!$G$18="Guayas/Santa Elena",'Tablas Guayaquil'!D358,'Tablas Otros'!D358)</f>
        <v>36045</v>
      </c>
      <c r="E358" s="77">
        <f>IF('INGRESO DE DATOS'!$G$18="Guayas/Santa Elena",'Tablas Guayaquil'!E358,'Tablas Otros'!E358)</f>
        <v>27895</v>
      </c>
      <c r="F358" s="77">
        <f>IF('INGRESO DE DATOS'!$G$18="Guayas/Santa Elena",'Tablas Guayaquil'!F358,'Tablas Otros'!F358)</f>
        <v>19754</v>
      </c>
      <c r="G358" s="77">
        <f>IF('INGRESO DE DATOS'!$G$18="Guayas/Santa Elena",'Tablas Guayaquil'!G358,'Tablas Otros'!G358)</f>
        <v>14406</v>
      </c>
      <c r="H358" s="77">
        <f>IF('INGRESO DE DATOS'!$G$18="Guayas/Santa Elena",'Tablas Guayaquil'!H358,'Tablas Otros'!H358)</f>
        <v>11701</v>
      </c>
      <c r="J358" s="28"/>
      <c r="K358" s="28"/>
      <c r="L358" s="28"/>
      <c r="M358" s="28"/>
      <c r="N358" s="28"/>
      <c r="O358" s="28"/>
    </row>
    <row r="359" spans="1:15" hidden="1" x14ac:dyDescent="0.2">
      <c r="A359" s="183">
        <v>70</v>
      </c>
      <c r="B359" s="11"/>
      <c r="C359" s="77">
        <f>IF('INGRESO DE DATOS'!$G$18="Guayas/Santa Elena",'Tablas Guayaquil'!C359,'Tablas Otros'!C359)</f>
        <v>52644</v>
      </c>
      <c r="D359" s="77">
        <f>IF('INGRESO DE DATOS'!$G$18="Guayas/Santa Elena",'Tablas Guayaquil'!D359,'Tablas Otros'!D359)</f>
        <v>36515</v>
      </c>
      <c r="E359" s="77">
        <f>IF('INGRESO DE DATOS'!$G$18="Guayas/Santa Elena",'Tablas Guayaquil'!E359,'Tablas Otros'!E359)</f>
        <v>28331</v>
      </c>
      <c r="F359" s="77">
        <f>IF('INGRESO DE DATOS'!$G$18="Guayas/Santa Elena",'Tablas Guayaquil'!F359,'Tablas Otros'!F359)</f>
        <v>20059</v>
      </c>
      <c r="G359" s="77">
        <f>IF('INGRESO DE DATOS'!$G$18="Guayas/Santa Elena",'Tablas Guayaquil'!G359,'Tablas Otros'!G359)</f>
        <v>14682</v>
      </c>
      <c r="H359" s="77">
        <f>IF('INGRESO DE DATOS'!$G$18="Guayas/Santa Elena",'Tablas Guayaquil'!H359,'Tablas Otros'!H359)</f>
        <v>11853</v>
      </c>
      <c r="J359" s="28"/>
      <c r="K359" s="28"/>
      <c r="L359" s="28"/>
      <c r="M359" s="28"/>
      <c r="N359" s="28"/>
      <c r="O359" s="28"/>
    </row>
    <row r="360" spans="1:15" hidden="1" x14ac:dyDescent="0.2">
      <c r="A360" s="183">
        <v>71</v>
      </c>
      <c r="B360" s="11"/>
      <c r="C360" s="77">
        <f>IF('INGRESO DE DATOS'!$G$18="Guayas/Santa Elena",'Tablas Guayaquil'!C360,'Tablas Otros'!C360)</f>
        <v>59232</v>
      </c>
      <c r="D360" s="77">
        <f>IF('INGRESO DE DATOS'!$G$18="Guayas/Santa Elena",'Tablas Guayaquil'!D360,'Tablas Otros'!D360)</f>
        <v>41092</v>
      </c>
      <c r="E360" s="77">
        <f>IF('INGRESO DE DATOS'!$G$18="Guayas/Santa Elena",'Tablas Guayaquil'!E360,'Tablas Otros'!E360)</f>
        <v>31886</v>
      </c>
      <c r="F360" s="77">
        <f>IF('INGRESO DE DATOS'!$G$18="Guayas/Santa Elena",'Tablas Guayaquil'!F360,'Tablas Otros'!F360)</f>
        <v>22575</v>
      </c>
      <c r="G360" s="77">
        <f>IF('INGRESO DE DATOS'!$G$18="Guayas/Santa Elena",'Tablas Guayaquil'!G360,'Tablas Otros'!G360)</f>
        <v>16516</v>
      </c>
      <c r="H360" s="77">
        <f>IF('INGRESO DE DATOS'!$G$18="Guayas/Santa Elena",'Tablas Guayaquil'!H360,'Tablas Otros'!H360)</f>
        <v>13342</v>
      </c>
      <c r="J360" s="28"/>
      <c r="K360" s="28"/>
      <c r="L360" s="28"/>
      <c r="M360" s="28"/>
      <c r="N360" s="28"/>
      <c r="O360" s="28"/>
    </row>
    <row r="361" spans="1:15" hidden="1" x14ac:dyDescent="0.2">
      <c r="A361" s="183">
        <v>72</v>
      </c>
      <c r="B361" s="11"/>
      <c r="C361" s="77">
        <f>IF('INGRESO DE DATOS'!$G$18="Guayas/Santa Elena",'Tablas Guayaquil'!C361,'Tablas Otros'!C361)</f>
        <v>65813</v>
      </c>
      <c r="D361" s="77">
        <f>IF('INGRESO DE DATOS'!$G$18="Guayas/Santa Elena",'Tablas Guayaquil'!D361,'Tablas Otros'!D361)</f>
        <v>45653</v>
      </c>
      <c r="E361" s="77">
        <f>IF('INGRESO DE DATOS'!$G$18="Guayas/Santa Elena",'Tablas Guayaquil'!E361,'Tablas Otros'!E361)</f>
        <v>35444</v>
      </c>
      <c r="F361" s="77">
        <f>IF('INGRESO DE DATOS'!$G$18="Guayas/Santa Elena",'Tablas Guayaquil'!F361,'Tablas Otros'!F361)</f>
        <v>25084</v>
      </c>
      <c r="G361" s="77">
        <f>IF('INGRESO DE DATOS'!$G$18="Guayas/Santa Elena",'Tablas Guayaquil'!G361,'Tablas Otros'!G361)</f>
        <v>18362</v>
      </c>
      <c r="H361" s="77">
        <f>IF('INGRESO DE DATOS'!$G$18="Guayas/Santa Elena",'Tablas Guayaquil'!H361,'Tablas Otros'!H361)</f>
        <v>14828</v>
      </c>
      <c r="J361" s="28"/>
      <c r="K361" s="28"/>
      <c r="L361" s="28"/>
      <c r="M361" s="28"/>
      <c r="N361" s="28"/>
      <c r="O361" s="28"/>
    </row>
    <row r="362" spans="1:15" hidden="1" x14ac:dyDescent="0.2">
      <c r="A362" s="183">
        <v>73</v>
      </c>
      <c r="B362" s="11"/>
      <c r="C362" s="77">
        <f>IF('INGRESO DE DATOS'!$G$18="Guayas/Santa Elena",'Tablas Guayaquil'!C362,'Tablas Otros'!C362)</f>
        <v>72406</v>
      </c>
      <c r="D362" s="77">
        <f>IF('INGRESO DE DATOS'!$G$18="Guayas/Santa Elena",'Tablas Guayaquil'!D362,'Tablas Otros'!D362)</f>
        <v>50238</v>
      </c>
      <c r="E362" s="77">
        <f>IF('INGRESO DE DATOS'!$G$18="Guayas/Santa Elena",'Tablas Guayaquil'!E362,'Tablas Otros'!E362)</f>
        <v>38988</v>
      </c>
      <c r="F362" s="77">
        <f>IF('INGRESO DE DATOS'!$G$18="Guayas/Santa Elena",'Tablas Guayaquil'!F362,'Tablas Otros'!F362)</f>
        <v>27606</v>
      </c>
      <c r="G362" s="77">
        <f>IF('INGRESO DE DATOS'!$G$18="Guayas/Santa Elena",'Tablas Guayaquil'!G362,'Tablas Otros'!G362)</f>
        <v>20202</v>
      </c>
      <c r="H362" s="77">
        <f>IF('INGRESO DE DATOS'!$G$18="Guayas/Santa Elena",'Tablas Guayaquil'!H362,'Tablas Otros'!H362)</f>
        <v>16316</v>
      </c>
      <c r="J362" s="28"/>
      <c r="K362" s="28"/>
      <c r="L362" s="28"/>
      <c r="M362" s="28"/>
      <c r="N362" s="28"/>
      <c r="O362" s="28"/>
    </row>
    <row r="363" spans="1:15" hidden="1" x14ac:dyDescent="0.2">
      <c r="A363" s="183">
        <v>74</v>
      </c>
      <c r="B363" s="11"/>
      <c r="C363" s="77">
        <f>IF('INGRESO DE DATOS'!$G$18="Guayas/Santa Elena",'Tablas Guayaquil'!C363,'Tablas Otros'!C363)</f>
        <v>78991</v>
      </c>
      <c r="D363" s="77">
        <f>IF('INGRESO DE DATOS'!$G$18="Guayas/Santa Elena",'Tablas Guayaquil'!D363,'Tablas Otros'!D363)</f>
        <v>54817</v>
      </c>
      <c r="E363" s="77">
        <f>IF('INGRESO DE DATOS'!$G$18="Guayas/Santa Elena",'Tablas Guayaquil'!E363,'Tablas Otros'!E363)</f>
        <v>42542</v>
      </c>
      <c r="F363" s="77">
        <f>IF('INGRESO DE DATOS'!$G$18="Guayas/Santa Elena",'Tablas Guayaquil'!F363,'Tablas Otros'!F363)</f>
        <v>30124</v>
      </c>
      <c r="G363" s="77">
        <f>IF('INGRESO DE DATOS'!$G$18="Guayas/Santa Elena",'Tablas Guayaquil'!G363,'Tablas Otros'!G363)</f>
        <v>22052</v>
      </c>
      <c r="H363" s="77">
        <f>IF('INGRESO DE DATOS'!$G$18="Guayas/Santa Elena",'Tablas Guayaquil'!H363,'Tablas Otros'!H363)</f>
        <v>17814</v>
      </c>
      <c r="J363" s="28"/>
      <c r="K363" s="28"/>
      <c r="L363" s="28"/>
      <c r="M363" s="28"/>
      <c r="N363" s="28"/>
      <c r="O363" s="28"/>
    </row>
    <row r="364" spans="1:15" hidden="1" x14ac:dyDescent="0.2">
      <c r="A364" s="183">
        <v>75</v>
      </c>
      <c r="B364" s="11" t="s">
        <v>13</v>
      </c>
      <c r="C364" s="77">
        <f>IF('INGRESO DE DATOS'!$G$18="Guayas/Santa Elena",'Tablas Guayaquil'!C364,'Tablas Otros'!C364)</f>
        <v>86258</v>
      </c>
      <c r="D364" s="77">
        <f>IF('INGRESO DE DATOS'!$G$18="Guayas/Santa Elena",'Tablas Guayaquil'!D364,'Tablas Otros'!D364)</f>
        <v>59954</v>
      </c>
      <c r="E364" s="77">
        <f>IF('INGRESO DE DATOS'!$G$18="Guayas/Santa Elena",'Tablas Guayaquil'!E364,'Tablas Otros'!E364)</f>
        <v>47449</v>
      </c>
      <c r="F364" s="77">
        <f>IF('INGRESO DE DATOS'!$G$18="Guayas/Santa Elena",'Tablas Guayaquil'!F364,'Tablas Otros'!F364)</f>
        <v>34559</v>
      </c>
      <c r="G364" s="77">
        <f>IF('INGRESO DE DATOS'!$G$18="Guayas/Santa Elena",'Tablas Guayaquil'!G364,'Tablas Otros'!G364)</f>
        <v>24139</v>
      </c>
      <c r="H364" s="77">
        <f>IF('INGRESO DE DATOS'!$G$18="Guayas/Santa Elena",'Tablas Guayaquil'!H364,'Tablas Otros'!H364)</f>
        <v>20437</v>
      </c>
      <c r="J364" s="28"/>
      <c r="K364" s="28"/>
      <c r="L364" s="28"/>
      <c r="M364" s="28"/>
      <c r="N364" s="28"/>
      <c r="O364" s="28"/>
    </row>
    <row r="365" spans="1:15" hidden="1" x14ac:dyDescent="0.2">
      <c r="A365" s="183">
        <v>1</v>
      </c>
      <c r="B365" s="11" t="s">
        <v>14</v>
      </c>
      <c r="C365" s="77">
        <f>IF('INGRESO DE DATOS'!$G$18="Guayas/Santa Elena",'Tablas Guayaquil'!C365,'Tablas Otros'!C365)</f>
        <v>3545</v>
      </c>
      <c r="D365" s="77">
        <f>IF('INGRESO DE DATOS'!$G$18="Guayas/Santa Elena",'Tablas Guayaquil'!D365,'Tablas Otros'!D365)</f>
        <v>2725</v>
      </c>
      <c r="E365" s="77">
        <f>IF('INGRESO DE DATOS'!$G$18="Guayas/Santa Elena",'Tablas Guayaquil'!E365,'Tablas Otros'!E365)</f>
        <v>1946</v>
      </c>
      <c r="F365" s="77">
        <f>IF('INGRESO DE DATOS'!$G$18="Guayas/Santa Elena",'Tablas Guayaquil'!F365,'Tablas Otros'!F365)</f>
        <v>1460</v>
      </c>
      <c r="G365" s="77">
        <f>IF('INGRESO DE DATOS'!$G$18="Guayas/Santa Elena",'Tablas Guayaquil'!G365,'Tablas Otros'!G365)</f>
        <v>1198</v>
      </c>
      <c r="H365" s="77">
        <f>IF('INGRESO DE DATOS'!$G$18="Guayas/Santa Elena",'Tablas Guayaquil'!H365,'Tablas Otros'!H365)</f>
        <v>865</v>
      </c>
      <c r="J365" s="28"/>
      <c r="K365" s="28"/>
      <c r="L365" s="28"/>
      <c r="M365" s="28"/>
      <c r="N365" s="28"/>
      <c r="O365" s="28"/>
    </row>
    <row r="366" spans="1:15" hidden="1" x14ac:dyDescent="0.2">
      <c r="A366" s="183">
        <v>2</v>
      </c>
      <c r="B366" s="11" t="s">
        <v>1</v>
      </c>
      <c r="C366" s="77">
        <f>IF('INGRESO DE DATOS'!$G$18="Guayas/Santa Elena",'Tablas Guayaquil'!C366,'Tablas Otros'!C366)</f>
        <v>5454</v>
      </c>
      <c r="D366" s="77">
        <f>IF('INGRESO DE DATOS'!$G$18="Guayas/Santa Elena",'Tablas Guayaquil'!D366,'Tablas Otros'!D366)</f>
        <v>4442</v>
      </c>
      <c r="E366" s="77">
        <f>IF('INGRESO DE DATOS'!$G$18="Guayas/Santa Elena",'Tablas Guayaquil'!E366,'Tablas Otros'!E366)</f>
        <v>3072</v>
      </c>
      <c r="F366" s="77">
        <f>IF('INGRESO DE DATOS'!$G$18="Guayas/Santa Elena",'Tablas Guayaquil'!F366,'Tablas Otros'!F366)</f>
        <v>2309</v>
      </c>
      <c r="G366" s="77">
        <f>IF('INGRESO DE DATOS'!$G$18="Guayas/Santa Elena",'Tablas Guayaquil'!G366,'Tablas Otros'!G366)</f>
        <v>1890</v>
      </c>
      <c r="H366" s="77">
        <f>IF('INGRESO DE DATOS'!$G$18="Guayas/Santa Elena",'Tablas Guayaquil'!H366,'Tablas Otros'!H366)</f>
        <v>1265</v>
      </c>
      <c r="J366" s="28"/>
      <c r="K366" s="28"/>
      <c r="L366" s="28"/>
      <c r="M366" s="28"/>
      <c r="N366" s="28"/>
      <c r="O366" s="28"/>
    </row>
    <row r="367" spans="1:15" hidden="1" x14ac:dyDescent="0.2">
      <c r="A367" s="183">
        <v>3</v>
      </c>
      <c r="B367" s="11" t="s">
        <v>15</v>
      </c>
      <c r="C367" s="77">
        <f>IF('INGRESO DE DATOS'!$G$18="Guayas/Santa Elena",'Tablas Guayaquil'!C367,'Tablas Otros'!C367)</f>
        <v>7955</v>
      </c>
      <c r="D367" s="77">
        <f>IF('INGRESO DE DATOS'!$G$18="Guayas/Santa Elena",'Tablas Guayaquil'!D367,'Tablas Otros'!D367)</f>
        <v>6509</v>
      </c>
      <c r="E367" s="77">
        <f>IF('INGRESO DE DATOS'!$G$18="Guayas/Santa Elena",'Tablas Guayaquil'!E367,'Tablas Otros'!E367)</f>
        <v>4471</v>
      </c>
      <c r="F367" s="77">
        <f>IF('INGRESO DE DATOS'!$G$18="Guayas/Santa Elena",'Tablas Guayaquil'!F367,'Tablas Otros'!F367)</f>
        <v>3365</v>
      </c>
      <c r="G367" s="77">
        <f>IF('INGRESO DE DATOS'!$G$18="Guayas/Santa Elena",'Tablas Guayaquil'!G367,'Tablas Otros'!G367)</f>
        <v>2730</v>
      </c>
      <c r="H367" s="77">
        <f>IF('INGRESO DE DATOS'!$G$18="Guayas/Santa Elena",'Tablas Guayaquil'!H367,'Tablas Otros'!H367)</f>
        <v>1922</v>
      </c>
      <c r="J367" s="28"/>
      <c r="K367" s="28"/>
      <c r="L367" s="28"/>
      <c r="M367" s="28"/>
      <c r="N367" s="28"/>
      <c r="O367" s="28"/>
    </row>
    <row r="368" spans="1:15" hidden="1" x14ac:dyDescent="0.2">
      <c r="A368" s="183">
        <v>1</v>
      </c>
      <c r="B368" s="11" t="s">
        <v>3</v>
      </c>
      <c r="C368" s="77">
        <f>IF('INGRESO DE DATOS'!$G$18="Guayas/Santa Elena",'Tablas Guayaquil'!C368,'Tablas Otros'!C368)</f>
        <v>225</v>
      </c>
      <c r="D368" s="77">
        <f>IF('INGRESO DE DATOS'!$G$18="Guayas/Santa Elena",'Tablas Guayaquil'!D368,'Tablas Otros'!D368)</f>
        <v>225</v>
      </c>
      <c r="E368" s="77">
        <f>IF('INGRESO DE DATOS'!$G$18="Guayas/Santa Elena",'Tablas Guayaquil'!E368,'Tablas Otros'!E368)</f>
        <v>225</v>
      </c>
      <c r="F368" s="77">
        <f>IF('INGRESO DE DATOS'!$G$18="Guayas/Santa Elena",'Tablas Guayaquil'!F368,'Tablas Otros'!F368)</f>
        <v>225</v>
      </c>
      <c r="G368" s="77">
        <f>IF('INGRESO DE DATOS'!$G$18="Guayas/Santa Elena",'Tablas Guayaquil'!G368,'Tablas Otros'!G368)</f>
        <v>225</v>
      </c>
      <c r="H368" s="77">
        <f>IF('INGRESO DE DATOS'!$G$18="Guayas/Santa Elena",'Tablas Guayaquil'!H368,'Tablas Otros'!H368)</f>
        <v>225</v>
      </c>
      <c r="J368" s="28"/>
      <c r="K368" s="28"/>
      <c r="L368" s="28"/>
      <c r="M368" s="28"/>
      <c r="N368" s="28"/>
      <c r="O368" s="28"/>
    </row>
    <row r="369" spans="1:15" hidden="1" x14ac:dyDescent="0.2">
      <c r="A369" s="183">
        <v>1</v>
      </c>
      <c r="B369" s="11" t="s">
        <v>2</v>
      </c>
      <c r="C369" s="77">
        <f>IF('INGRESO DE DATOS'!$G$18="Guayas/Santa Elena",'Tablas Guayaquil'!C369,'Tablas Otros'!C369)</f>
        <v>300</v>
      </c>
      <c r="D369" s="77">
        <f>IF('INGRESO DE DATOS'!$G$18="Guayas/Santa Elena",'Tablas Guayaquil'!D369,'Tablas Otros'!D369)</f>
        <v>300</v>
      </c>
      <c r="E369" s="77">
        <f>IF('INGRESO DE DATOS'!$G$18="Guayas/Santa Elena",'Tablas Guayaquil'!E369,'Tablas Otros'!E369)</f>
        <v>300</v>
      </c>
      <c r="F369" s="77">
        <f>IF('INGRESO DE DATOS'!$G$18="Guayas/Santa Elena",'Tablas Guayaquil'!F369,'Tablas Otros'!F369)</f>
        <v>300</v>
      </c>
      <c r="G369" s="77">
        <f>IF('INGRESO DE DATOS'!$G$18="Guayas/Santa Elena",'Tablas Guayaquil'!G369,'Tablas Otros'!G369)</f>
        <v>300</v>
      </c>
      <c r="H369" s="77">
        <f>IF('INGRESO DE DATOS'!$G$18="Guayas/Santa Elena",'Tablas Guayaquil'!H369,'Tablas Otros'!H369)</f>
        <v>300</v>
      </c>
      <c r="J369" s="28"/>
      <c r="K369" s="28"/>
      <c r="L369" s="28"/>
      <c r="M369" s="28"/>
      <c r="N369" s="28"/>
      <c r="O369" s="28"/>
    </row>
    <row r="370" spans="1:15" hidden="1" x14ac:dyDescent="0.2">
      <c r="A370" s="183"/>
      <c r="C370" s="77">
        <f>IF('INGRESO DE DATOS'!$G$18="Guayas/Santa Elena",'Tablas Guayaquil'!C370,'Tablas Otros'!C370)</f>
        <v>0</v>
      </c>
      <c r="D370" s="77">
        <f>IF('INGRESO DE DATOS'!$G$18="Guayas/Santa Elena",'Tablas Guayaquil'!D370,'Tablas Otros'!D370)</f>
        <v>0</v>
      </c>
      <c r="E370" s="77">
        <f>IF('INGRESO DE DATOS'!$G$18="Guayas/Santa Elena",'Tablas Guayaquil'!E370,'Tablas Otros'!E370)</f>
        <v>0</v>
      </c>
      <c r="F370" s="77">
        <f>IF('INGRESO DE DATOS'!$G$18="Guayas/Santa Elena",'Tablas Guayaquil'!F370,'Tablas Otros'!F370)</f>
        <v>0</v>
      </c>
      <c r="G370" s="77">
        <f>IF('INGRESO DE DATOS'!$G$18="Guayas/Santa Elena",'Tablas Guayaquil'!G370,'Tablas Otros'!G370)</f>
        <v>0</v>
      </c>
      <c r="H370" s="77">
        <f>IF('INGRESO DE DATOS'!$G$18="Guayas/Santa Elena",'Tablas Guayaquil'!H370,'Tablas Otros'!H370)</f>
        <v>0</v>
      </c>
    </row>
    <row r="371" spans="1:15" ht="18" hidden="1" x14ac:dyDescent="0.25">
      <c r="A371" s="191" t="s">
        <v>37</v>
      </c>
      <c r="B371" s="178"/>
      <c r="C371" s="77">
        <f>IF('INGRESO DE DATOS'!$G$18="Guayas/Santa Elena",'Tablas Guayaquil'!C371,'Tablas Otros'!C371)</f>
        <v>0</v>
      </c>
      <c r="D371" s="77">
        <f>IF('INGRESO DE DATOS'!$G$18="Guayas/Santa Elena",'Tablas Guayaquil'!D371,'Tablas Otros'!D371)</f>
        <v>0</v>
      </c>
      <c r="E371" s="77">
        <f>IF('INGRESO DE DATOS'!$G$18="Guayas/Santa Elena",'Tablas Guayaquil'!E371,'Tablas Otros'!E371)</f>
        <v>0</v>
      </c>
      <c r="F371" s="77">
        <f>IF('INGRESO DE DATOS'!$G$18="Guayas/Santa Elena",'Tablas Guayaquil'!F371,'Tablas Otros'!F371)</f>
        <v>0</v>
      </c>
      <c r="G371" s="77">
        <f>IF('INGRESO DE DATOS'!$G$18="Guayas/Santa Elena",'Tablas Guayaquil'!G371,'Tablas Otros'!G371)</f>
        <v>0</v>
      </c>
      <c r="H371" s="77">
        <f>IF('INGRESO DE DATOS'!$G$18="Guayas/Santa Elena",'Tablas Guayaquil'!H371,'Tablas Otros'!H371)</f>
        <v>0</v>
      </c>
    </row>
    <row r="372" spans="1:15" hidden="1" x14ac:dyDescent="0.2">
      <c r="A372" s="255" t="s">
        <v>0</v>
      </c>
      <c r="B372" s="244"/>
      <c r="C372" s="77">
        <f>IF('INGRESO DE DATOS'!$G$18="Guayas/Santa Elena",'Tablas Guayaquil'!C372,'Tablas Otros'!C372)</f>
        <v>0</v>
      </c>
      <c r="D372" s="77">
        <f>IF('INGRESO DE DATOS'!$G$18="Guayas/Santa Elena",'Tablas Guayaquil'!D372,'Tablas Otros'!D372)</f>
        <v>0</v>
      </c>
      <c r="E372" s="77">
        <f>IF('INGRESO DE DATOS'!$G$18="Guayas/Santa Elena",'Tablas Guayaquil'!E372,'Tablas Otros'!E372)</f>
        <v>0</v>
      </c>
      <c r="F372" s="77">
        <f>IF('INGRESO DE DATOS'!$G$18="Guayas/Santa Elena",'Tablas Guayaquil'!F372,'Tablas Otros'!F372)</f>
        <v>0</v>
      </c>
      <c r="G372" s="77">
        <f>IF('INGRESO DE DATOS'!$G$18="Guayas/Santa Elena",'Tablas Guayaquil'!G372,'Tablas Otros'!G372)</f>
        <v>0</v>
      </c>
      <c r="H372" s="77">
        <f>IF('INGRESO DE DATOS'!$G$18="Guayas/Santa Elena",'Tablas Guayaquil'!H372,'Tablas Otros'!H372)</f>
        <v>0</v>
      </c>
    </row>
    <row r="373" spans="1:15" hidden="1" x14ac:dyDescent="0.2">
      <c r="A373" s="183" t="s">
        <v>5</v>
      </c>
      <c r="B373" s="10" t="s">
        <v>5</v>
      </c>
      <c r="C373" s="77" t="str">
        <f>IF('INGRESO DE DATOS'!$G$18="Guayas/Santa Elena",'Tablas Guayaquil'!C373,'Tablas Otros'!C373)</f>
        <v>AL1</v>
      </c>
      <c r="D373" s="77" t="str">
        <f>IF('INGRESO DE DATOS'!$G$18="Guayas/Santa Elena",'Tablas Guayaquil'!D373,'Tablas Otros'!D373)</f>
        <v>AL2</v>
      </c>
      <c r="E373" s="77" t="str">
        <f>IF('INGRESO DE DATOS'!$G$18="Guayas/Santa Elena",'Tablas Guayaquil'!E373,'Tablas Otros'!E373)</f>
        <v>AL3</v>
      </c>
      <c r="F373" s="77" t="str">
        <f>IF('INGRESO DE DATOS'!$G$18="Guayas/Santa Elena",'Tablas Guayaquil'!F373,'Tablas Otros'!F373)</f>
        <v>AL4</v>
      </c>
      <c r="G373" s="77" t="str">
        <f>IF('INGRESO DE DATOS'!$G$18="Guayas/Santa Elena",'Tablas Guayaquil'!G373,'Tablas Otros'!G373)</f>
        <v>AL5</v>
      </c>
      <c r="H373" s="77" t="str">
        <f>IF('INGRESO DE DATOS'!$G$18="Guayas/Santa Elena",'Tablas Guayaquil'!H373,'Tablas Otros'!H373)</f>
        <v>AL6</v>
      </c>
    </row>
    <row r="374" spans="1:15" hidden="1" x14ac:dyDescent="0.2">
      <c r="A374" s="183">
        <v>18</v>
      </c>
      <c r="B374" s="11" t="s">
        <v>162</v>
      </c>
      <c r="C374" s="77">
        <f>IF('INGRESO DE DATOS'!$G$18="Guayas/Santa Elena",'Tablas Guayaquil'!C374,'Tablas Otros'!C374)</f>
        <v>4544.22</v>
      </c>
      <c r="D374" s="77">
        <f>IF('INGRESO DE DATOS'!$G$18="Guayas/Santa Elena",'Tablas Guayaquil'!D374,'Tablas Otros'!D374)</f>
        <v>3238.8300000000004</v>
      </c>
      <c r="E374" s="77">
        <f>IF('INGRESO DE DATOS'!$G$18="Guayas/Santa Elena",'Tablas Guayaquil'!E374,'Tablas Otros'!E374)</f>
        <v>2427.4</v>
      </c>
      <c r="F374" s="77">
        <f>IF('INGRESO DE DATOS'!$G$18="Guayas/Santa Elena",'Tablas Guayaquil'!F374,'Tablas Otros'!F374)</f>
        <v>1761.72</v>
      </c>
      <c r="G374" s="77">
        <f>IF('INGRESO DE DATOS'!$G$18="Guayas/Santa Elena",'Tablas Guayaquil'!G374,'Tablas Otros'!G374)</f>
        <v>1243.3800000000001</v>
      </c>
      <c r="H374" s="77">
        <f>IF('INGRESO DE DATOS'!$G$18="Guayas/Santa Elena",'Tablas Guayaquil'!H374,'Tablas Otros'!H374)</f>
        <v>981.56000000000006</v>
      </c>
    </row>
    <row r="375" spans="1:15" hidden="1" x14ac:dyDescent="0.2">
      <c r="A375" s="183">
        <v>25</v>
      </c>
      <c r="B375" s="11" t="s">
        <v>6</v>
      </c>
      <c r="C375" s="77">
        <f>IF('INGRESO DE DATOS'!$G$18="Guayas/Santa Elena",'Tablas Guayaquil'!C375,'Tablas Otros'!C375)</f>
        <v>5074.22</v>
      </c>
      <c r="D375" s="77">
        <f>IF('INGRESO DE DATOS'!$G$18="Guayas/Santa Elena",'Tablas Guayaquil'!D375,'Tablas Otros'!D375)</f>
        <v>3601.88</v>
      </c>
      <c r="E375" s="77">
        <f>IF('INGRESO DE DATOS'!$G$18="Guayas/Santa Elena",'Tablas Guayaquil'!E375,'Tablas Otros'!E375)</f>
        <v>2711.48</v>
      </c>
      <c r="F375" s="77">
        <f>IF('INGRESO DE DATOS'!$G$18="Guayas/Santa Elena",'Tablas Guayaquil'!F375,'Tablas Otros'!F375)</f>
        <v>1963.1200000000001</v>
      </c>
      <c r="G375" s="77">
        <f>IF('INGRESO DE DATOS'!$G$18="Guayas/Santa Elena",'Tablas Guayaquil'!G375,'Tablas Otros'!G375)</f>
        <v>1389.13</v>
      </c>
      <c r="H375" s="77">
        <f>IF('INGRESO DE DATOS'!$G$18="Guayas/Santa Elena",'Tablas Guayaquil'!H375,'Tablas Otros'!H375)</f>
        <v>1091.8</v>
      </c>
    </row>
    <row r="376" spans="1:15" hidden="1" x14ac:dyDescent="0.2">
      <c r="A376" s="183">
        <v>30</v>
      </c>
      <c r="B376" s="11" t="s">
        <v>7</v>
      </c>
      <c r="C376" s="77">
        <f>IF('INGRESO DE DATOS'!$G$18="Guayas/Santa Elena",'Tablas Guayaquil'!C376,'Tablas Otros'!C376)</f>
        <v>5933.35</v>
      </c>
      <c r="D376" s="77">
        <f>IF('INGRESO DE DATOS'!$G$18="Guayas/Santa Elena",'Tablas Guayaquil'!D376,'Tablas Otros'!D376)</f>
        <v>4173.22</v>
      </c>
      <c r="E376" s="77">
        <f>IF('INGRESO DE DATOS'!$G$18="Guayas/Santa Elena",'Tablas Guayaquil'!E376,'Tablas Otros'!E376)</f>
        <v>3190.6000000000004</v>
      </c>
      <c r="F376" s="77">
        <f>IF('INGRESO DE DATOS'!$G$18="Guayas/Santa Elena",'Tablas Guayaquil'!F376,'Tablas Otros'!F376)</f>
        <v>2333.59</v>
      </c>
      <c r="G376" s="77">
        <f>IF('INGRESO DE DATOS'!$G$18="Guayas/Santa Elena",'Tablas Guayaquil'!G376,'Tablas Otros'!G376)</f>
        <v>1647.24</v>
      </c>
      <c r="H376" s="77">
        <f>IF('INGRESO DE DATOS'!$G$18="Guayas/Santa Elena",'Tablas Guayaquil'!H376,'Tablas Otros'!H376)</f>
        <v>1269.8800000000001</v>
      </c>
    </row>
    <row r="377" spans="1:15" hidden="1" x14ac:dyDescent="0.2">
      <c r="A377" s="183">
        <v>35</v>
      </c>
      <c r="B377" s="11" t="s">
        <v>8</v>
      </c>
      <c r="C377" s="77">
        <f>IF('INGRESO DE DATOS'!$G$18="Guayas/Santa Elena",'Tablas Guayaquil'!C377,'Tablas Otros'!C377)</f>
        <v>6698.67</v>
      </c>
      <c r="D377" s="77">
        <f>IF('INGRESO DE DATOS'!$G$18="Guayas/Santa Elena",'Tablas Guayaquil'!D377,'Tablas Otros'!D377)</f>
        <v>4626.9000000000005</v>
      </c>
      <c r="E377" s="77">
        <f>IF('INGRESO DE DATOS'!$G$18="Guayas/Santa Elena",'Tablas Guayaquil'!E377,'Tablas Otros'!E377)</f>
        <v>3552.59</v>
      </c>
      <c r="F377" s="77">
        <f>IF('INGRESO DE DATOS'!$G$18="Guayas/Santa Elena",'Tablas Guayaquil'!F377,'Tablas Otros'!F377)</f>
        <v>2596.4700000000003</v>
      </c>
      <c r="G377" s="77">
        <f>IF('INGRESO DE DATOS'!$G$18="Guayas/Santa Elena",'Tablas Guayaquil'!G377,'Tablas Otros'!G377)</f>
        <v>1880.97</v>
      </c>
      <c r="H377" s="77">
        <f>IF('INGRESO DE DATOS'!$G$18="Guayas/Santa Elena",'Tablas Guayaquil'!H377,'Tablas Otros'!H377)</f>
        <v>1411.92</v>
      </c>
    </row>
    <row r="378" spans="1:15" hidden="1" x14ac:dyDescent="0.2">
      <c r="A378" s="183">
        <v>40</v>
      </c>
      <c r="B378" s="11" t="s">
        <v>9</v>
      </c>
      <c r="C378" s="77">
        <f>IF('INGRESO DE DATOS'!$G$18="Guayas/Santa Elena",'Tablas Guayaquil'!C378,'Tablas Otros'!C378)</f>
        <v>7582.71</v>
      </c>
      <c r="D378" s="77">
        <f>IF('INGRESO DE DATOS'!$G$18="Guayas/Santa Elena",'Tablas Guayaquil'!D378,'Tablas Otros'!D378)</f>
        <v>5225.2700000000004</v>
      </c>
      <c r="E378" s="77">
        <f>IF('INGRESO DE DATOS'!$G$18="Guayas/Santa Elena",'Tablas Guayaquil'!E378,'Tablas Otros'!E378)</f>
        <v>4028.53</v>
      </c>
      <c r="F378" s="77">
        <f>IF('INGRESO DE DATOS'!$G$18="Guayas/Santa Elena",'Tablas Guayaquil'!F378,'Tablas Otros'!F378)</f>
        <v>2948.3900000000003</v>
      </c>
      <c r="G378" s="77">
        <f>IF('INGRESO DE DATOS'!$G$18="Guayas/Santa Elena",'Tablas Guayaquil'!G378,'Tablas Otros'!G378)</f>
        <v>2100.92</v>
      </c>
      <c r="H378" s="77">
        <f>IF('INGRESO DE DATOS'!$G$18="Guayas/Santa Elena",'Tablas Guayaquil'!H378,'Tablas Otros'!H378)</f>
        <v>1592.65</v>
      </c>
    </row>
    <row r="379" spans="1:15" hidden="1" x14ac:dyDescent="0.2">
      <c r="A379" s="183">
        <v>45</v>
      </c>
      <c r="B379" s="11" t="s">
        <v>10</v>
      </c>
      <c r="C379" s="77">
        <f>IF('INGRESO DE DATOS'!$G$18="Guayas/Santa Elena",'Tablas Guayaquil'!C379,'Tablas Otros'!C379)</f>
        <v>8767.26</v>
      </c>
      <c r="D379" s="77">
        <f>IF('INGRESO DE DATOS'!$G$18="Guayas/Santa Elena",'Tablas Guayaquil'!D379,'Tablas Otros'!D379)</f>
        <v>6064.79</v>
      </c>
      <c r="E379" s="77">
        <f>IF('INGRESO DE DATOS'!$G$18="Guayas/Santa Elena",'Tablas Guayaquil'!E379,'Tablas Otros'!E379)</f>
        <v>4639.09</v>
      </c>
      <c r="F379" s="77">
        <f>IF('INGRESO DE DATOS'!$G$18="Guayas/Santa Elena",'Tablas Guayaquil'!F379,'Tablas Otros'!F379)</f>
        <v>3321.51</v>
      </c>
      <c r="G379" s="77">
        <f>IF('INGRESO DE DATOS'!$G$18="Guayas/Santa Elena",'Tablas Guayaquil'!G379,'Tablas Otros'!G379)</f>
        <v>2391.36</v>
      </c>
      <c r="H379" s="77">
        <f>IF('INGRESO DE DATOS'!$G$18="Guayas/Santa Elena",'Tablas Guayaquil'!H379,'Tablas Otros'!H379)</f>
        <v>1852.88</v>
      </c>
    </row>
    <row r="380" spans="1:15" hidden="1" x14ac:dyDescent="0.2">
      <c r="A380" s="183">
        <v>50</v>
      </c>
      <c r="B380" s="11" t="s">
        <v>11</v>
      </c>
      <c r="C380" s="77">
        <f>IF('INGRESO DE DATOS'!$G$18="Guayas/Santa Elena",'Tablas Guayaquil'!C380,'Tablas Otros'!C380)</f>
        <v>9919.4800000000014</v>
      </c>
      <c r="D380" s="77">
        <f>IF('INGRESO DE DATOS'!$G$18="Guayas/Santa Elena",'Tablas Guayaquil'!D380,'Tablas Otros'!D380)</f>
        <v>6649.38</v>
      </c>
      <c r="E380" s="77">
        <f>IF('INGRESO DE DATOS'!$G$18="Guayas/Santa Elena",'Tablas Guayaquil'!E380,'Tablas Otros'!E380)</f>
        <v>5221.0300000000007</v>
      </c>
      <c r="F380" s="77">
        <f>IF('INGRESO DE DATOS'!$G$18="Guayas/Santa Elena",'Tablas Guayaquil'!F380,'Tablas Otros'!F380)</f>
        <v>3877.48</v>
      </c>
      <c r="G380" s="77">
        <f>IF('INGRESO DE DATOS'!$G$18="Guayas/Santa Elena",'Tablas Guayaquil'!G380,'Tablas Otros'!G380)</f>
        <v>2691.8700000000003</v>
      </c>
      <c r="H380" s="77">
        <f>IF('INGRESO DE DATOS'!$G$18="Guayas/Santa Elena",'Tablas Guayaquil'!H380,'Tablas Otros'!H380)</f>
        <v>2037.3200000000002</v>
      </c>
    </row>
    <row r="381" spans="1:15" hidden="1" x14ac:dyDescent="0.2">
      <c r="A381" s="183">
        <v>55</v>
      </c>
      <c r="B381" s="11" t="s">
        <v>12</v>
      </c>
      <c r="C381" s="77">
        <f>IF('INGRESO DE DATOS'!$G$18="Guayas/Santa Elena",'Tablas Guayaquil'!C381,'Tablas Otros'!C381)</f>
        <v>11497.29</v>
      </c>
      <c r="D381" s="77">
        <f>IF('INGRESO DE DATOS'!$G$18="Guayas/Santa Elena",'Tablas Guayaquil'!D381,'Tablas Otros'!D381)</f>
        <v>7860.43</v>
      </c>
      <c r="E381" s="77">
        <f>IF('INGRESO DE DATOS'!$G$18="Guayas/Santa Elena",'Tablas Guayaquil'!E381,'Tablas Otros'!E381)</f>
        <v>6025.5700000000006</v>
      </c>
      <c r="F381" s="77">
        <f>IF('INGRESO DE DATOS'!$G$18="Guayas/Santa Elena",'Tablas Guayaquil'!F381,'Tablas Otros'!F381)</f>
        <v>4289.29</v>
      </c>
      <c r="G381" s="77">
        <f>IF('INGRESO DE DATOS'!$G$18="Guayas/Santa Elena",'Tablas Guayaquil'!G381,'Tablas Otros'!G381)</f>
        <v>3117.46</v>
      </c>
      <c r="H381" s="77">
        <f>IF('INGRESO DE DATOS'!$G$18="Guayas/Santa Elena",'Tablas Guayaquil'!H381,'Tablas Otros'!H381)</f>
        <v>2405.1400000000003</v>
      </c>
    </row>
    <row r="382" spans="1:15" hidden="1" x14ac:dyDescent="0.2">
      <c r="A382" s="183">
        <v>60</v>
      </c>
      <c r="B382" s="11"/>
      <c r="C382" s="77">
        <f>IF('INGRESO DE DATOS'!$G$18="Guayas/Santa Elena",'Tablas Guayaquil'!C382,'Tablas Otros'!C382)</f>
        <v>12231.34</v>
      </c>
      <c r="D382" s="77">
        <f>IF('INGRESO DE DATOS'!$G$18="Guayas/Santa Elena",'Tablas Guayaquil'!D382,'Tablas Otros'!D382)</f>
        <v>8684.58</v>
      </c>
      <c r="E382" s="77">
        <f>IF('INGRESO DE DATOS'!$G$18="Guayas/Santa Elena",'Tablas Guayaquil'!E382,'Tablas Otros'!E382)</f>
        <v>6674.8200000000006</v>
      </c>
      <c r="F382" s="77">
        <f>IF('INGRESO DE DATOS'!$G$18="Guayas/Santa Elena",'Tablas Guayaquil'!F382,'Tablas Otros'!F382)</f>
        <v>4721.7700000000004</v>
      </c>
      <c r="G382" s="77">
        <f>IF('INGRESO DE DATOS'!$G$18="Guayas/Santa Elena",'Tablas Guayaquil'!G382,'Tablas Otros'!G382)</f>
        <v>3438.6400000000003</v>
      </c>
      <c r="H382" s="77">
        <f>IF('INGRESO DE DATOS'!$G$18="Guayas/Santa Elena",'Tablas Guayaquil'!H382,'Tablas Otros'!H382)</f>
        <v>2670.67</v>
      </c>
    </row>
    <row r="383" spans="1:15" hidden="1" x14ac:dyDescent="0.2">
      <c r="A383" s="183">
        <v>61</v>
      </c>
      <c r="B383" s="11"/>
      <c r="C383" s="77">
        <f>IF('INGRESO DE DATOS'!$G$18="Guayas/Santa Elena",'Tablas Guayaquil'!C383,'Tablas Otros'!C383)</f>
        <v>13768.34</v>
      </c>
      <c r="D383" s="77">
        <f>IF('INGRESO DE DATOS'!$G$18="Guayas/Santa Elena",'Tablas Guayaquil'!D383,'Tablas Otros'!D383)</f>
        <v>9775.85</v>
      </c>
      <c r="E383" s="77">
        <f>IF('INGRESO DE DATOS'!$G$18="Guayas/Santa Elena",'Tablas Guayaquil'!E383,'Tablas Otros'!E383)</f>
        <v>7514.8700000000008</v>
      </c>
      <c r="F383" s="77">
        <f>IF('INGRESO DE DATOS'!$G$18="Guayas/Santa Elena",'Tablas Guayaquil'!F383,'Tablas Otros'!F383)</f>
        <v>5307.42</v>
      </c>
      <c r="G383" s="77">
        <f>IF('INGRESO DE DATOS'!$G$18="Guayas/Santa Elena",'Tablas Guayaquil'!G383,'Tablas Otros'!G383)</f>
        <v>3870.59</v>
      </c>
      <c r="H383" s="77">
        <f>IF('INGRESO DE DATOS'!$G$18="Guayas/Santa Elena",'Tablas Guayaquil'!H383,'Tablas Otros'!H383)</f>
        <v>3004.57</v>
      </c>
    </row>
    <row r="384" spans="1:15" hidden="1" x14ac:dyDescent="0.2">
      <c r="A384" s="183">
        <v>62</v>
      </c>
      <c r="B384" s="11"/>
      <c r="C384" s="77">
        <f>IF('INGRESO DE DATOS'!$G$18="Guayas/Santa Elena",'Tablas Guayaquil'!C384,'Tablas Otros'!C384)</f>
        <v>15304.28</v>
      </c>
      <c r="D384" s="77">
        <f>IF('INGRESO DE DATOS'!$G$18="Guayas/Santa Elena",'Tablas Guayaquil'!D384,'Tablas Otros'!D384)</f>
        <v>10870.83</v>
      </c>
      <c r="E384" s="77">
        <f>IF('INGRESO DE DATOS'!$G$18="Guayas/Santa Elena",'Tablas Guayaquil'!E384,'Tablas Otros'!E384)</f>
        <v>8353.86</v>
      </c>
      <c r="F384" s="77">
        <f>IF('INGRESO DE DATOS'!$G$18="Guayas/Santa Elena",'Tablas Guayaquil'!F384,'Tablas Otros'!F384)</f>
        <v>5902.6100000000006</v>
      </c>
      <c r="G384" s="77">
        <f>IF('INGRESO DE DATOS'!$G$18="Guayas/Santa Elena",'Tablas Guayaquil'!G384,'Tablas Otros'!G384)</f>
        <v>4304.13</v>
      </c>
      <c r="H384" s="77">
        <f>IF('INGRESO DE DATOS'!$G$18="Guayas/Santa Elena",'Tablas Guayaquil'!H384,'Tablas Otros'!H384)</f>
        <v>3342.1800000000003</v>
      </c>
    </row>
    <row r="385" spans="1:8" hidden="1" x14ac:dyDescent="0.2">
      <c r="A385" s="183">
        <v>63</v>
      </c>
      <c r="B385" s="11"/>
      <c r="C385" s="77">
        <f>IF('INGRESO DE DATOS'!$G$18="Guayas/Santa Elena",'Tablas Guayaquil'!C385,'Tablas Otros'!C385)</f>
        <v>16838.63</v>
      </c>
      <c r="D385" s="77">
        <f>IF('INGRESO DE DATOS'!$G$18="Guayas/Santa Elena",'Tablas Guayaquil'!D385,'Tablas Otros'!D385)</f>
        <v>11958.92</v>
      </c>
      <c r="E385" s="77">
        <f>IF('INGRESO DE DATOS'!$G$18="Guayas/Santa Elena",'Tablas Guayaquil'!E385,'Tablas Otros'!E385)</f>
        <v>9192.85</v>
      </c>
      <c r="F385" s="77">
        <f>IF('INGRESO DE DATOS'!$G$18="Guayas/Santa Elena",'Tablas Guayaquil'!F385,'Tablas Otros'!F385)</f>
        <v>6498.8600000000006</v>
      </c>
      <c r="G385" s="77">
        <f>IF('INGRESO DE DATOS'!$G$18="Guayas/Santa Elena",'Tablas Guayaquil'!G385,'Tablas Otros'!G385)</f>
        <v>4740.8500000000004</v>
      </c>
      <c r="H385" s="77">
        <f>IF('INGRESO DE DATOS'!$G$18="Guayas/Santa Elena",'Tablas Guayaquil'!H385,'Tablas Otros'!H385)</f>
        <v>3680.32</v>
      </c>
    </row>
    <row r="386" spans="1:8" hidden="1" x14ac:dyDescent="0.2">
      <c r="A386" s="183">
        <v>64</v>
      </c>
      <c r="B386" s="11"/>
      <c r="C386" s="77">
        <f>IF('INGRESO DE DATOS'!$G$18="Guayas/Santa Elena",'Tablas Guayaquil'!C386,'Tablas Otros'!C386)</f>
        <v>18372.98</v>
      </c>
      <c r="D386" s="77">
        <f>IF('INGRESO DE DATOS'!$G$18="Guayas/Santa Elena",'Tablas Guayaquil'!D386,'Tablas Otros'!D386)</f>
        <v>13051.78</v>
      </c>
      <c r="E386" s="77">
        <f>IF('INGRESO DE DATOS'!$G$18="Guayas/Santa Elena",'Tablas Guayaquil'!E386,'Tablas Otros'!E386)</f>
        <v>10027.6</v>
      </c>
      <c r="F386" s="77">
        <f>IF('INGRESO DE DATOS'!$G$18="Guayas/Santa Elena",'Tablas Guayaquil'!F386,'Tablas Otros'!F386)</f>
        <v>7094.05</v>
      </c>
      <c r="G386" s="77">
        <f>IF('INGRESO DE DATOS'!$G$18="Guayas/Santa Elena",'Tablas Guayaquil'!G386,'Tablas Otros'!G386)</f>
        <v>5173.8600000000006</v>
      </c>
      <c r="H386" s="77">
        <f>IF('INGRESO DE DATOS'!$G$18="Guayas/Santa Elena",'Tablas Guayaquil'!H386,'Tablas Otros'!H386)</f>
        <v>4017.4</v>
      </c>
    </row>
    <row r="387" spans="1:8" hidden="1" x14ac:dyDescent="0.2">
      <c r="A387" s="183">
        <v>65</v>
      </c>
      <c r="B387" s="11"/>
      <c r="C387" s="77">
        <f>IF('INGRESO DE DATOS'!$G$18="Guayas/Santa Elena",'Tablas Guayaquil'!C387,'Tablas Otros'!C387)</f>
        <v>20178.690000000002</v>
      </c>
      <c r="D387" s="77">
        <f>IF('INGRESO DE DATOS'!$G$18="Guayas/Santa Elena",'Tablas Guayaquil'!D387,'Tablas Otros'!D387)</f>
        <v>14109.66</v>
      </c>
      <c r="E387" s="77">
        <f>IF('INGRESO DE DATOS'!$G$18="Guayas/Santa Elena",'Tablas Guayaquil'!E387,'Tablas Otros'!E387)</f>
        <v>10918.53</v>
      </c>
      <c r="F387" s="77">
        <f>IF('INGRESO DE DATOS'!$G$18="Guayas/Santa Elena",'Tablas Guayaquil'!F387,'Tablas Otros'!F387)</f>
        <v>7728.9900000000007</v>
      </c>
      <c r="G387" s="77">
        <f>IF('INGRESO DE DATOS'!$G$18="Guayas/Santa Elena",'Tablas Guayaquil'!G387,'Tablas Otros'!G387)</f>
        <v>5633.37</v>
      </c>
      <c r="H387" s="77">
        <f>IF('INGRESO DE DATOS'!$G$18="Guayas/Santa Elena",'Tablas Guayaquil'!H387,'Tablas Otros'!H387)</f>
        <v>4577.08</v>
      </c>
    </row>
    <row r="388" spans="1:8" hidden="1" x14ac:dyDescent="0.2">
      <c r="A388" s="183">
        <v>66</v>
      </c>
      <c r="B388" s="11"/>
      <c r="C388" s="77">
        <f>IF('INGRESO DE DATOS'!$G$18="Guayas/Santa Elena",'Tablas Guayaquil'!C388,'Tablas Otros'!C388)</f>
        <v>21371.72</v>
      </c>
      <c r="D388" s="77">
        <f>IF('INGRESO DE DATOS'!$G$18="Guayas/Santa Elena",'Tablas Guayaquil'!D388,'Tablas Otros'!D388)</f>
        <v>14942.820000000002</v>
      </c>
      <c r="E388" s="77">
        <f>IF('INGRESO DE DATOS'!$G$18="Guayas/Santa Elena",'Tablas Guayaquil'!E388,'Tablas Otros'!E388)</f>
        <v>11561.42</v>
      </c>
      <c r="F388" s="77">
        <f>IF('INGRESO DE DATOS'!$G$18="Guayas/Santa Elena",'Tablas Guayaquil'!F388,'Tablas Otros'!F388)</f>
        <v>8187.4400000000005</v>
      </c>
      <c r="G388" s="77">
        <f>IF('INGRESO DE DATOS'!$G$18="Guayas/Santa Elena",'Tablas Guayaquil'!G388,'Tablas Otros'!G388)</f>
        <v>5966.7400000000007</v>
      </c>
      <c r="H388" s="77">
        <f>IF('INGRESO DE DATOS'!$G$18="Guayas/Santa Elena",'Tablas Guayaquil'!H388,'Tablas Otros'!H388)</f>
        <v>4845.26</v>
      </c>
    </row>
    <row r="389" spans="1:8" hidden="1" x14ac:dyDescent="0.2">
      <c r="A389" s="183">
        <v>67</v>
      </c>
      <c r="B389" s="11"/>
      <c r="C389" s="77">
        <f>IF('INGRESO DE DATOS'!$G$18="Guayas/Santa Elena",'Tablas Guayaquil'!C389,'Tablas Otros'!C389)</f>
        <v>23749.300000000003</v>
      </c>
      <c r="D389" s="77">
        <f>IF('INGRESO DE DATOS'!$G$18="Guayas/Santa Elena",'Tablas Guayaquil'!D389,'Tablas Otros'!D389)</f>
        <v>16605.43</v>
      </c>
      <c r="E389" s="77">
        <f>IF('INGRESO DE DATOS'!$G$18="Guayas/Santa Elena",'Tablas Guayaquil'!E389,'Tablas Otros'!E389)</f>
        <v>12850.91</v>
      </c>
      <c r="F389" s="77">
        <f>IF('INGRESO DE DATOS'!$G$18="Guayas/Santa Elena",'Tablas Guayaquil'!F389,'Tablas Otros'!F389)</f>
        <v>9103.2800000000007</v>
      </c>
      <c r="G389" s="77">
        <f>IF('INGRESO DE DATOS'!$G$18="Guayas/Santa Elena",'Tablas Guayaquil'!G389,'Tablas Otros'!G389)</f>
        <v>6634.54</v>
      </c>
      <c r="H389" s="77">
        <f>IF('INGRESO DE DATOS'!$G$18="Guayas/Santa Elena",'Tablas Guayaquil'!H389,'Tablas Otros'!H389)</f>
        <v>5389.5700000000006</v>
      </c>
    </row>
    <row r="390" spans="1:8" hidden="1" x14ac:dyDescent="0.2">
      <c r="A390" s="183">
        <v>68</v>
      </c>
      <c r="B390" s="11"/>
      <c r="C390" s="77">
        <f>IF('INGRESO DE DATOS'!$G$18="Guayas/Santa Elena",'Tablas Guayaquil'!C390,'Tablas Otros'!C390)</f>
        <v>26131.120000000003</v>
      </c>
      <c r="D390" s="77">
        <f>IF('INGRESO DE DATOS'!$G$18="Guayas/Santa Elena",'Tablas Guayaquil'!D390,'Tablas Otros'!D390)</f>
        <v>18269.100000000002</v>
      </c>
      <c r="E390" s="77">
        <f>IF('INGRESO DE DATOS'!$G$18="Guayas/Santa Elena",'Tablas Guayaquil'!E390,'Tablas Otros'!E390)</f>
        <v>14139.87</v>
      </c>
      <c r="F390" s="77">
        <f>IF('INGRESO DE DATOS'!$G$18="Guayas/Santa Elena",'Tablas Guayaquil'!F390,'Tablas Otros'!F390)</f>
        <v>10013.82</v>
      </c>
      <c r="G390" s="77">
        <f>IF('INGRESO DE DATOS'!$G$18="Guayas/Santa Elena",'Tablas Guayaquil'!G390,'Tablas Otros'!G390)</f>
        <v>7303.93</v>
      </c>
      <c r="H390" s="77">
        <f>IF('INGRESO DE DATOS'!$G$18="Guayas/Santa Elena",'Tablas Guayaquil'!H390,'Tablas Otros'!H390)</f>
        <v>5930.7000000000007</v>
      </c>
    </row>
    <row r="391" spans="1:8" hidden="1" x14ac:dyDescent="0.2">
      <c r="A391" s="183">
        <v>69</v>
      </c>
      <c r="B391" s="11"/>
      <c r="C391" s="77">
        <f>IF('INGRESO DE DATOS'!$G$18="Guayas/Santa Elena",'Tablas Guayaquil'!C391,'Tablas Otros'!C391)</f>
        <v>27314.61</v>
      </c>
      <c r="D391" s="77">
        <f>IF('INGRESO DE DATOS'!$G$18="Guayas/Santa Elena",'Tablas Guayaquil'!D391,'Tablas Otros'!D391)</f>
        <v>19103.850000000002</v>
      </c>
      <c r="E391" s="77">
        <f>IF('INGRESO DE DATOS'!$G$18="Guayas/Santa Elena",'Tablas Guayaquil'!E391,'Tablas Otros'!E391)</f>
        <v>14784.35</v>
      </c>
      <c r="F391" s="77">
        <f>IF('INGRESO DE DATOS'!$G$18="Guayas/Santa Elena",'Tablas Guayaquil'!F391,'Tablas Otros'!F391)</f>
        <v>10469.620000000001</v>
      </c>
      <c r="G391" s="77">
        <f>IF('INGRESO DE DATOS'!$G$18="Guayas/Santa Elena",'Tablas Guayaquil'!G391,'Tablas Otros'!G391)</f>
        <v>7635.18</v>
      </c>
      <c r="H391" s="77">
        <f>IF('INGRESO DE DATOS'!$G$18="Guayas/Santa Elena",'Tablas Guayaquil'!H391,'Tablas Otros'!H391)</f>
        <v>6201.5300000000007</v>
      </c>
    </row>
    <row r="392" spans="1:8" hidden="1" x14ac:dyDescent="0.2">
      <c r="A392" s="183">
        <v>70</v>
      </c>
      <c r="B392" s="11"/>
      <c r="C392" s="77">
        <f>IF('INGRESO DE DATOS'!$G$18="Guayas/Santa Elena",'Tablas Guayaquil'!C392,'Tablas Otros'!C392)</f>
        <v>27901.32</v>
      </c>
      <c r="D392" s="77">
        <f>IF('INGRESO DE DATOS'!$G$18="Guayas/Santa Elena",'Tablas Guayaquil'!D392,'Tablas Otros'!D392)</f>
        <v>19352.95</v>
      </c>
      <c r="E392" s="77">
        <f>IF('INGRESO DE DATOS'!$G$18="Guayas/Santa Elena",'Tablas Guayaquil'!E392,'Tablas Otros'!E392)</f>
        <v>15015.43</v>
      </c>
      <c r="F392" s="77">
        <f>IF('INGRESO DE DATOS'!$G$18="Guayas/Santa Elena",'Tablas Guayaquil'!F392,'Tablas Otros'!F392)</f>
        <v>10631.27</v>
      </c>
      <c r="G392" s="77">
        <f>IF('INGRESO DE DATOS'!$G$18="Guayas/Santa Elena",'Tablas Guayaquil'!G392,'Tablas Otros'!G392)</f>
        <v>7781.46</v>
      </c>
      <c r="H392" s="77">
        <f>IF('INGRESO DE DATOS'!$G$18="Guayas/Santa Elena",'Tablas Guayaquil'!H392,'Tablas Otros'!H392)</f>
        <v>6282.09</v>
      </c>
    </row>
    <row r="393" spans="1:8" hidden="1" x14ac:dyDescent="0.2">
      <c r="A393" s="183">
        <v>71</v>
      </c>
      <c r="B393" s="11"/>
      <c r="C393" s="77">
        <f>IF('INGRESO DE DATOS'!$G$18="Guayas/Santa Elena",'Tablas Guayaquil'!C393,'Tablas Otros'!C393)</f>
        <v>31392.960000000003</v>
      </c>
      <c r="D393" s="77">
        <f>IF('INGRESO DE DATOS'!$G$18="Guayas/Santa Elena",'Tablas Guayaquil'!D393,'Tablas Otros'!D393)</f>
        <v>21778.760000000002</v>
      </c>
      <c r="E393" s="77">
        <f>IF('INGRESO DE DATOS'!$G$18="Guayas/Santa Elena",'Tablas Guayaquil'!E393,'Tablas Otros'!E393)</f>
        <v>16899.580000000002</v>
      </c>
      <c r="F393" s="77">
        <f>IF('INGRESO DE DATOS'!$G$18="Guayas/Santa Elena",'Tablas Guayaquil'!F393,'Tablas Otros'!F393)</f>
        <v>11964.75</v>
      </c>
      <c r="G393" s="77">
        <f>IF('INGRESO DE DATOS'!$G$18="Guayas/Santa Elena",'Tablas Guayaquil'!G393,'Tablas Otros'!G393)</f>
        <v>8753.48</v>
      </c>
      <c r="H393" s="77">
        <f>IF('INGRESO DE DATOS'!$G$18="Guayas/Santa Elena",'Tablas Guayaquil'!H393,'Tablas Otros'!H393)</f>
        <v>7071.26</v>
      </c>
    </row>
    <row r="394" spans="1:8" hidden="1" x14ac:dyDescent="0.2">
      <c r="A394" s="183">
        <v>72</v>
      </c>
      <c r="B394" s="11"/>
      <c r="C394" s="77">
        <f>IF('INGRESO DE DATOS'!$G$18="Guayas/Santa Elena",'Tablas Guayaquil'!C394,'Tablas Otros'!C394)</f>
        <v>34880.89</v>
      </c>
      <c r="D394" s="77">
        <f>IF('INGRESO DE DATOS'!$G$18="Guayas/Santa Elena",'Tablas Guayaquil'!D394,'Tablas Otros'!D394)</f>
        <v>24196.09</v>
      </c>
      <c r="E394" s="77">
        <f>IF('INGRESO DE DATOS'!$G$18="Guayas/Santa Elena",'Tablas Guayaquil'!E394,'Tablas Otros'!E394)</f>
        <v>18785.32</v>
      </c>
      <c r="F394" s="77">
        <f>IF('INGRESO DE DATOS'!$G$18="Guayas/Santa Elena",'Tablas Guayaquil'!F394,'Tablas Otros'!F394)</f>
        <v>13294.52</v>
      </c>
      <c r="G394" s="77">
        <f>IF('INGRESO DE DATOS'!$G$18="Guayas/Santa Elena",'Tablas Guayaquil'!G394,'Tablas Otros'!G394)</f>
        <v>9731.86</v>
      </c>
      <c r="H394" s="77">
        <f>IF('INGRESO DE DATOS'!$G$18="Guayas/Santa Elena",'Tablas Guayaquil'!H394,'Tablas Otros'!H394)</f>
        <v>7858.84</v>
      </c>
    </row>
    <row r="395" spans="1:8" hidden="1" x14ac:dyDescent="0.2">
      <c r="A395" s="183">
        <v>73</v>
      </c>
      <c r="B395" s="11"/>
      <c r="C395" s="77">
        <f>IF('INGRESO DE DATOS'!$G$18="Guayas/Santa Elena",'Tablas Guayaquil'!C395,'Tablas Otros'!C395)</f>
        <v>38375.18</v>
      </c>
      <c r="D395" s="77">
        <f>IF('INGRESO DE DATOS'!$G$18="Guayas/Santa Elena",'Tablas Guayaquil'!D395,'Tablas Otros'!D395)</f>
        <v>26626.140000000003</v>
      </c>
      <c r="E395" s="77">
        <f>IF('INGRESO DE DATOS'!$G$18="Guayas/Santa Elena",'Tablas Guayaquil'!E395,'Tablas Otros'!E395)</f>
        <v>20663.64</v>
      </c>
      <c r="F395" s="77">
        <f>IF('INGRESO DE DATOS'!$G$18="Guayas/Santa Elena",'Tablas Guayaquil'!F395,'Tablas Otros'!F395)</f>
        <v>14631.18</v>
      </c>
      <c r="G395" s="77">
        <f>IF('INGRESO DE DATOS'!$G$18="Guayas/Santa Elena",'Tablas Guayaquil'!G395,'Tablas Otros'!G395)</f>
        <v>10707.060000000001</v>
      </c>
      <c r="H395" s="77">
        <f>IF('INGRESO DE DATOS'!$G$18="Guayas/Santa Elena",'Tablas Guayaquil'!H395,'Tablas Otros'!H395)</f>
        <v>8647.48</v>
      </c>
    </row>
    <row r="396" spans="1:8" hidden="1" x14ac:dyDescent="0.2">
      <c r="A396" s="183">
        <v>74</v>
      </c>
      <c r="B396" s="11"/>
      <c r="C396" s="77">
        <f>IF('INGRESO DE DATOS'!$G$18="Guayas/Santa Elena",'Tablas Guayaquil'!C396,'Tablas Otros'!C396)</f>
        <v>41865.230000000003</v>
      </c>
      <c r="D396" s="77">
        <f>IF('INGRESO DE DATOS'!$G$18="Guayas/Santa Elena",'Tablas Guayaquil'!D396,'Tablas Otros'!D396)</f>
        <v>29053.010000000002</v>
      </c>
      <c r="E396" s="77">
        <f>IF('INGRESO DE DATOS'!$G$18="Guayas/Santa Elena",'Tablas Guayaquil'!E396,'Tablas Otros'!E396)</f>
        <v>22547.260000000002</v>
      </c>
      <c r="F396" s="77">
        <f>IF('INGRESO DE DATOS'!$G$18="Guayas/Santa Elena",'Tablas Guayaquil'!F396,'Tablas Otros'!F396)</f>
        <v>15965.720000000001</v>
      </c>
      <c r="G396" s="77">
        <f>IF('INGRESO DE DATOS'!$G$18="Guayas/Santa Elena",'Tablas Guayaquil'!G396,'Tablas Otros'!G396)</f>
        <v>11687.560000000001</v>
      </c>
      <c r="H396" s="77">
        <f>IF('INGRESO DE DATOS'!$G$18="Guayas/Santa Elena",'Tablas Guayaquil'!H396,'Tablas Otros'!H396)</f>
        <v>9441.42</v>
      </c>
    </row>
    <row r="397" spans="1:8" hidden="1" x14ac:dyDescent="0.2">
      <c r="A397" s="183">
        <v>75</v>
      </c>
      <c r="B397" s="11" t="s">
        <v>13</v>
      </c>
      <c r="C397" s="77">
        <f>IF('INGRESO DE DATOS'!$G$18="Guayas/Santa Elena",'Tablas Guayaquil'!C397,'Tablas Otros'!C397)</f>
        <v>45716.740000000005</v>
      </c>
      <c r="D397" s="77">
        <f>IF('INGRESO DE DATOS'!$G$18="Guayas/Santa Elena",'Tablas Guayaquil'!D397,'Tablas Otros'!D397)</f>
        <v>31775.620000000003</v>
      </c>
      <c r="E397" s="77">
        <f>IF('INGRESO DE DATOS'!$G$18="Guayas/Santa Elena",'Tablas Guayaquil'!E397,'Tablas Otros'!E397)</f>
        <v>25147.97</v>
      </c>
      <c r="F397" s="77">
        <f>IF('INGRESO DE DATOS'!$G$18="Guayas/Santa Elena",'Tablas Guayaquil'!F397,'Tablas Otros'!F397)</f>
        <v>18316.27</v>
      </c>
      <c r="G397" s="77">
        <f>IF('INGRESO DE DATOS'!$G$18="Guayas/Santa Elena",'Tablas Guayaquil'!G397,'Tablas Otros'!G397)</f>
        <v>12793.67</v>
      </c>
      <c r="H397" s="77">
        <f>IF('INGRESO DE DATOS'!$G$18="Guayas/Santa Elena",'Tablas Guayaquil'!H397,'Tablas Otros'!H397)</f>
        <v>10831.61</v>
      </c>
    </row>
    <row r="398" spans="1:8" hidden="1" x14ac:dyDescent="0.2">
      <c r="A398" s="183">
        <v>1</v>
      </c>
      <c r="B398" s="11" t="s">
        <v>14</v>
      </c>
      <c r="C398" s="77">
        <f>IF('INGRESO DE DATOS'!$G$18="Guayas/Santa Elena",'Tablas Guayaquil'!C398,'Tablas Otros'!C398)</f>
        <v>1878.8500000000001</v>
      </c>
      <c r="D398" s="77">
        <f>IF('INGRESO DE DATOS'!$G$18="Guayas/Santa Elena",'Tablas Guayaquil'!D398,'Tablas Otros'!D398)</f>
        <v>1444.25</v>
      </c>
      <c r="E398" s="77">
        <f>IF('INGRESO DE DATOS'!$G$18="Guayas/Santa Elena",'Tablas Guayaquil'!E398,'Tablas Otros'!E398)</f>
        <v>1031.3800000000001</v>
      </c>
      <c r="F398" s="77">
        <f>IF('INGRESO DE DATOS'!$G$18="Guayas/Santa Elena",'Tablas Guayaquil'!F398,'Tablas Otros'!F398)</f>
        <v>773.80000000000007</v>
      </c>
      <c r="G398" s="77">
        <f>IF('INGRESO DE DATOS'!$G$18="Guayas/Santa Elena",'Tablas Guayaquil'!G398,'Tablas Otros'!G398)</f>
        <v>634.94000000000005</v>
      </c>
      <c r="H398" s="77">
        <f>IF('INGRESO DE DATOS'!$G$18="Guayas/Santa Elena",'Tablas Guayaquil'!H398,'Tablas Otros'!H398)</f>
        <v>458.45000000000005</v>
      </c>
    </row>
    <row r="399" spans="1:8" hidden="1" x14ac:dyDescent="0.2">
      <c r="A399" s="183">
        <v>2</v>
      </c>
      <c r="B399" s="11" t="s">
        <v>1</v>
      </c>
      <c r="C399" s="77">
        <f>IF('INGRESO DE DATOS'!$G$18="Guayas/Santa Elena",'Tablas Guayaquil'!C399,'Tablas Otros'!C399)</f>
        <v>2890.6200000000003</v>
      </c>
      <c r="D399" s="77">
        <f>IF('INGRESO DE DATOS'!$G$18="Guayas/Santa Elena",'Tablas Guayaquil'!D399,'Tablas Otros'!D399)</f>
        <v>2354.2600000000002</v>
      </c>
      <c r="E399" s="77">
        <f>IF('INGRESO DE DATOS'!$G$18="Guayas/Santa Elena",'Tablas Guayaquil'!E399,'Tablas Otros'!E399)</f>
        <v>1628.16</v>
      </c>
      <c r="F399" s="77">
        <f>IF('INGRESO DE DATOS'!$G$18="Guayas/Santa Elena",'Tablas Guayaquil'!F399,'Tablas Otros'!F399)</f>
        <v>1223.77</v>
      </c>
      <c r="G399" s="77">
        <f>IF('INGRESO DE DATOS'!$G$18="Guayas/Santa Elena",'Tablas Guayaquil'!G399,'Tablas Otros'!G399)</f>
        <v>1001.7</v>
      </c>
      <c r="H399" s="77">
        <f>IF('INGRESO DE DATOS'!$G$18="Guayas/Santa Elena",'Tablas Guayaquil'!H399,'Tablas Otros'!H399)</f>
        <v>670.45</v>
      </c>
    </row>
    <row r="400" spans="1:8" hidden="1" x14ac:dyDescent="0.2">
      <c r="A400" s="183">
        <v>3</v>
      </c>
      <c r="B400" s="11" t="s">
        <v>15</v>
      </c>
      <c r="C400" s="77">
        <f>IF('INGRESO DE DATOS'!$G$18="Guayas/Santa Elena",'Tablas Guayaquil'!C400,'Tablas Otros'!C400)</f>
        <v>4216.1500000000005</v>
      </c>
      <c r="D400" s="77">
        <f>IF('INGRESO DE DATOS'!$G$18="Guayas/Santa Elena",'Tablas Guayaquil'!D400,'Tablas Otros'!D400)</f>
        <v>3449.77</v>
      </c>
      <c r="E400" s="77">
        <f>IF('INGRESO DE DATOS'!$G$18="Guayas/Santa Elena",'Tablas Guayaquil'!E400,'Tablas Otros'!E400)</f>
        <v>2369.63</v>
      </c>
      <c r="F400" s="77">
        <f>IF('INGRESO DE DATOS'!$G$18="Guayas/Santa Elena",'Tablas Guayaquil'!F400,'Tablas Otros'!F400)</f>
        <v>1783.45</v>
      </c>
      <c r="G400" s="77">
        <f>IF('INGRESO DE DATOS'!$G$18="Guayas/Santa Elena",'Tablas Guayaquil'!G400,'Tablas Otros'!G400)</f>
        <v>1446.9</v>
      </c>
      <c r="H400" s="77">
        <f>IF('INGRESO DE DATOS'!$G$18="Guayas/Santa Elena",'Tablas Guayaquil'!H400,'Tablas Otros'!H400)</f>
        <v>1018.6600000000001</v>
      </c>
    </row>
    <row r="401" spans="1:15" hidden="1" x14ac:dyDescent="0.2">
      <c r="A401" s="183">
        <v>1</v>
      </c>
      <c r="B401" s="11" t="s">
        <v>3</v>
      </c>
      <c r="C401" s="77">
        <f>IF('INGRESO DE DATOS'!$G$18="Guayas/Santa Elena",'Tablas Guayaquil'!C401,'Tablas Otros'!C401)</f>
        <v>119.25</v>
      </c>
      <c r="D401" s="77">
        <f>IF('INGRESO DE DATOS'!$G$18="Guayas/Santa Elena",'Tablas Guayaquil'!D401,'Tablas Otros'!D401)</f>
        <v>119.25</v>
      </c>
      <c r="E401" s="77">
        <f>IF('INGRESO DE DATOS'!$G$18="Guayas/Santa Elena",'Tablas Guayaquil'!E401,'Tablas Otros'!E401)</f>
        <v>119.25</v>
      </c>
      <c r="F401" s="77">
        <f>IF('INGRESO DE DATOS'!$G$18="Guayas/Santa Elena",'Tablas Guayaquil'!F401,'Tablas Otros'!F401)</f>
        <v>119.25</v>
      </c>
      <c r="G401" s="77">
        <f>IF('INGRESO DE DATOS'!$G$18="Guayas/Santa Elena",'Tablas Guayaquil'!G401,'Tablas Otros'!G401)</f>
        <v>119.25</v>
      </c>
      <c r="H401" s="77">
        <f>IF('INGRESO DE DATOS'!$G$18="Guayas/Santa Elena",'Tablas Guayaquil'!H401,'Tablas Otros'!H401)</f>
        <v>119.25</v>
      </c>
    </row>
    <row r="402" spans="1:15" ht="13.5" hidden="1" thickBot="1" x14ac:dyDescent="0.25">
      <c r="A402" s="194">
        <v>1</v>
      </c>
      <c r="B402" s="17" t="s">
        <v>2</v>
      </c>
      <c r="C402" s="77">
        <f>IF('INGRESO DE DATOS'!$G$18="Guayas/Santa Elena",'Tablas Guayaquil'!C402,'Tablas Otros'!C402)</f>
        <v>159</v>
      </c>
      <c r="D402" s="77">
        <f>IF('INGRESO DE DATOS'!$G$18="Guayas/Santa Elena",'Tablas Guayaquil'!D402,'Tablas Otros'!D402)</f>
        <v>159</v>
      </c>
      <c r="E402" s="77">
        <f>IF('INGRESO DE DATOS'!$G$18="Guayas/Santa Elena",'Tablas Guayaquil'!E402,'Tablas Otros'!E402)</f>
        <v>159</v>
      </c>
      <c r="F402" s="77">
        <f>IF('INGRESO DE DATOS'!$G$18="Guayas/Santa Elena",'Tablas Guayaquil'!F402,'Tablas Otros'!F402)</f>
        <v>159</v>
      </c>
      <c r="G402" s="77">
        <f>IF('INGRESO DE DATOS'!$G$18="Guayas/Santa Elena",'Tablas Guayaquil'!G402,'Tablas Otros'!G402)</f>
        <v>159</v>
      </c>
      <c r="H402" s="77">
        <f>IF('INGRESO DE DATOS'!$G$18="Guayas/Santa Elena",'Tablas Guayaquil'!H402,'Tablas Otros'!H402)</f>
        <v>159</v>
      </c>
    </row>
    <row r="403" spans="1:15" ht="13.5" hidden="1" thickBot="1" x14ac:dyDescent="0.25">
      <c r="A403" s="183"/>
      <c r="C403" s="77">
        <f>IF('INGRESO DE DATOS'!$G$18="Guayas/Santa Elena",'Tablas Guayaquil'!C403,'Tablas Otros'!C403)</f>
        <v>0</v>
      </c>
      <c r="D403" s="77">
        <f>IF('INGRESO DE DATOS'!$G$18="Guayas/Santa Elena",'Tablas Guayaquil'!D403,'Tablas Otros'!D403)</f>
        <v>0</v>
      </c>
      <c r="E403" s="77">
        <f>IF('INGRESO DE DATOS'!$G$18="Guayas/Santa Elena",'Tablas Guayaquil'!E403,'Tablas Otros'!E403)</f>
        <v>0</v>
      </c>
      <c r="F403" s="77">
        <f>IF('INGRESO DE DATOS'!$G$18="Guayas/Santa Elena",'Tablas Guayaquil'!F403,'Tablas Otros'!F403)</f>
        <v>0</v>
      </c>
      <c r="G403" s="77">
        <f>IF('INGRESO DE DATOS'!$G$18="Guayas/Santa Elena",'Tablas Guayaquil'!G403,'Tablas Otros'!G403)</f>
        <v>0</v>
      </c>
      <c r="H403" s="77">
        <f>IF('INGRESO DE DATOS'!$G$18="Guayas/Santa Elena",'Tablas Guayaquil'!H403,'Tablas Otros'!H403)</f>
        <v>0</v>
      </c>
    </row>
    <row r="404" spans="1:15" ht="18" hidden="1" x14ac:dyDescent="0.25">
      <c r="A404" s="195" t="s">
        <v>74</v>
      </c>
      <c r="B404" s="177"/>
      <c r="C404" s="77">
        <f>IF('INGRESO DE DATOS'!$G$18="Guayas/Santa Elena",'Tablas Guayaquil'!C404,'Tablas Otros'!C404)</f>
        <v>0</v>
      </c>
      <c r="D404" s="77">
        <f>IF('INGRESO DE DATOS'!$G$18="Guayas/Santa Elena",'Tablas Guayaquil'!D404,'Tablas Otros'!D404)</f>
        <v>0</v>
      </c>
      <c r="E404" s="77">
        <f>IF('INGRESO DE DATOS'!$G$18="Guayas/Santa Elena",'Tablas Guayaquil'!E404,'Tablas Otros'!E404)</f>
        <v>0</v>
      </c>
      <c r="F404" s="77">
        <f>IF('INGRESO DE DATOS'!$G$18="Guayas/Santa Elena",'Tablas Guayaquil'!F404,'Tablas Otros'!F404)</f>
        <v>0</v>
      </c>
      <c r="G404" s="77">
        <f>IF('INGRESO DE DATOS'!$G$18="Guayas/Santa Elena",'Tablas Guayaquil'!G404,'Tablas Otros'!G404)</f>
        <v>0</v>
      </c>
      <c r="H404" s="77">
        <f>IF('INGRESO DE DATOS'!$G$18="Guayas/Santa Elena",'Tablas Guayaquil'!H404,'Tablas Otros'!H404)</f>
        <v>0</v>
      </c>
      <c r="I404" s="30"/>
      <c r="J404" s="30"/>
    </row>
    <row r="405" spans="1:15" ht="18" hidden="1" x14ac:dyDescent="0.25">
      <c r="A405" s="191" t="s">
        <v>30</v>
      </c>
      <c r="B405" s="178"/>
      <c r="C405" s="77">
        <f>IF('INGRESO DE DATOS'!$G$18="Guayas/Santa Elena",'Tablas Guayaquil'!C405,'Tablas Otros'!C405)</f>
        <v>0</v>
      </c>
      <c r="D405" s="77">
        <f>IF('INGRESO DE DATOS'!$G$18="Guayas/Santa Elena",'Tablas Guayaquil'!D405,'Tablas Otros'!D405)</f>
        <v>0</v>
      </c>
      <c r="E405" s="77">
        <f>IF('INGRESO DE DATOS'!$G$18="Guayas/Santa Elena",'Tablas Guayaquil'!E405,'Tablas Otros'!E405)</f>
        <v>0</v>
      </c>
      <c r="F405" s="77">
        <f>IF('INGRESO DE DATOS'!$G$18="Guayas/Santa Elena",'Tablas Guayaquil'!F405,'Tablas Otros'!F405)</f>
        <v>0</v>
      </c>
      <c r="G405" s="77">
        <f>IF('INGRESO DE DATOS'!$G$18="Guayas/Santa Elena",'Tablas Guayaquil'!G405,'Tablas Otros'!G405)</f>
        <v>0</v>
      </c>
      <c r="H405" s="77">
        <f>IF('INGRESO DE DATOS'!$G$18="Guayas/Santa Elena",'Tablas Guayaquil'!H405,'Tablas Otros'!H405)</f>
        <v>0</v>
      </c>
    </row>
    <row r="406" spans="1:15" hidden="1" x14ac:dyDescent="0.2">
      <c r="A406" s="255" t="s">
        <v>0</v>
      </c>
      <c r="B406" s="244"/>
      <c r="C406" s="77">
        <f>IF('INGRESO DE DATOS'!$G$18="Guayas/Santa Elena",'Tablas Guayaquil'!C406,'Tablas Otros'!C406)</f>
        <v>0</v>
      </c>
      <c r="D406" s="77">
        <f>IF('INGRESO DE DATOS'!$G$18="Guayas/Santa Elena",'Tablas Guayaquil'!D406,'Tablas Otros'!D406)</f>
        <v>0</v>
      </c>
      <c r="E406" s="77">
        <f>IF('INGRESO DE DATOS'!$G$18="Guayas/Santa Elena",'Tablas Guayaquil'!E406,'Tablas Otros'!E406)</f>
        <v>0</v>
      </c>
      <c r="F406" s="77">
        <f>IF('INGRESO DE DATOS'!$G$18="Guayas/Santa Elena",'Tablas Guayaquil'!F406,'Tablas Otros'!F406)</f>
        <v>0</v>
      </c>
      <c r="G406" s="77">
        <f>IF('INGRESO DE DATOS'!$G$18="Guayas/Santa Elena",'Tablas Guayaquil'!G406,'Tablas Otros'!G406)</f>
        <v>0</v>
      </c>
      <c r="H406" s="77">
        <f>IF('INGRESO DE DATOS'!$G$18="Guayas/Santa Elena",'Tablas Guayaquil'!H406,'Tablas Otros'!H406)</f>
        <v>0</v>
      </c>
    </row>
    <row r="407" spans="1:15" hidden="1" x14ac:dyDescent="0.2">
      <c r="A407" s="183" t="s">
        <v>5</v>
      </c>
      <c r="B407" s="10" t="s">
        <v>5</v>
      </c>
      <c r="C407" s="77" t="str">
        <f>IF('INGRESO DE DATOS'!$G$18="Guayas/Santa Elena",'Tablas Guayaquil'!C407,'Tablas Otros'!C407)</f>
        <v>SE1</v>
      </c>
      <c r="D407" s="77" t="str">
        <f>IF('INGRESO DE DATOS'!$G$18="Guayas/Santa Elena",'Tablas Guayaquil'!D407,'Tablas Otros'!D407)</f>
        <v>SE2</v>
      </c>
      <c r="E407" s="77" t="str">
        <f>IF('INGRESO DE DATOS'!$G$18="Guayas/Santa Elena",'Tablas Guayaquil'!E407,'Tablas Otros'!E407)</f>
        <v>SE3</v>
      </c>
      <c r="F407" s="77" t="str">
        <f>IF('INGRESO DE DATOS'!$G$18="Guayas/Santa Elena",'Tablas Guayaquil'!F407,'Tablas Otros'!F407)</f>
        <v>SE4</v>
      </c>
      <c r="G407" s="77" t="str">
        <f>IF('INGRESO DE DATOS'!$G$18="Guayas/Santa Elena",'Tablas Guayaquil'!G407,'Tablas Otros'!G407)</f>
        <v>SE5</v>
      </c>
      <c r="H407" s="77" t="str">
        <f>IF('INGRESO DE DATOS'!$G$18="Guayas/Santa Elena",'Tablas Guayaquil'!H407,'Tablas Otros'!H407)</f>
        <v>SE6</v>
      </c>
    </row>
    <row r="408" spans="1:15" hidden="1" x14ac:dyDescent="0.2">
      <c r="A408" s="183">
        <v>18</v>
      </c>
      <c r="B408" s="11" t="s">
        <v>162</v>
      </c>
      <c r="C408" s="77">
        <f>IF('INGRESO DE DATOS'!$G$18="Guayas/Santa Elena",'Tablas Guayaquil'!C408,'Tablas Otros'!C408)</f>
        <v>7072</v>
      </c>
      <c r="D408" s="77">
        <f>IF('INGRESO DE DATOS'!$G$18="Guayas/Santa Elena",'Tablas Guayaquil'!D408,'Tablas Otros'!D408)</f>
        <v>5975</v>
      </c>
      <c r="E408" s="77">
        <f>IF('INGRESO DE DATOS'!$G$18="Guayas/Santa Elena",'Tablas Guayaquil'!E408,'Tablas Otros'!E408)</f>
        <v>4687</v>
      </c>
      <c r="F408" s="77">
        <f>IF('INGRESO DE DATOS'!$G$18="Guayas/Santa Elena",'Tablas Guayaquil'!F408,'Tablas Otros'!F408)</f>
        <v>3419</v>
      </c>
      <c r="G408" s="77">
        <f>IF('INGRESO DE DATOS'!$G$18="Guayas/Santa Elena",'Tablas Guayaquil'!G408,'Tablas Otros'!G408)</f>
        <v>2725</v>
      </c>
      <c r="H408" s="77">
        <f>IF('INGRESO DE DATOS'!$G$18="Guayas/Santa Elena",'Tablas Guayaquil'!H408,'Tablas Otros'!H408)</f>
        <v>2073</v>
      </c>
      <c r="J408" s="28"/>
      <c r="K408" s="28"/>
      <c r="L408" s="28"/>
      <c r="M408" s="28"/>
      <c r="N408" s="28"/>
      <c r="O408" s="28"/>
    </row>
    <row r="409" spans="1:15" hidden="1" x14ac:dyDescent="0.2">
      <c r="A409" s="183">
        <v>25</v>
      </c>
      <c r="B409" s="11" t="s">
        <v>6</v>
      </c>
      <c r="C409" s="77">
        <f>IF('INGRESO DE DATOS'!$G$18="Guayas/Santa Elena",'Tablas Guayaquil'!C409,'Tablas Otros'!C409)</f>
        <v>7848</v>
      </c>
      <c r="D409" s="77">
        <f>IF('INGRESO DE DATOS'!$G$18="Guayas/Santa Elena",'Tablas Guayaquil'!D409,'Tablas Otros'!D409)</f>
        <v>6585</v>
      </c>
      <c r="E409" s="77">
        <f>IF('INGRESO DE DATOS'!$G$18="Guayas/Santa Elena",'Tablas Guayaquil'!E409,'Tablas Otros'!E409)</f>
        <v>5275</v>
      </c>
      <c r="F409" s="77">
        <f>IF('INGRESO DE DATOS'!$G$18="Guayas/Santa Elena",'Tablas Guayaquil'!F409,'Tablas Otros'!F409)</f>
        <v>3801</v>
      </c>
      <c r="G409" s="77">
        <f>IF('INGRESO DE DATOS'!$G$18="Guayas/Santa Elena",'Tablas Guayaquil'!G409,'Tablas Otros'!G409)</f>
        <v>3032</v>
      </c>
      <c r="H409" s="77">
        <f>IF('INGRESO DE DATOS'!$G$18="Guayas/Santa Elena",'Tablas Guayaquil'!H409,'Tablas Otros'!H409)</f>
        <v>2297</v>
      </c>
      <c r="J409" s="28"/>
      <c r="K409" s="28"/>
      <c r="L409" s="28"/>
      <c r="M409" s="28"/>
      <c r="N409" s="28"/>
      <c r="O409" s="28"/>
    </row>
    <row r="410" spans="1:15" hidden="1" x14ac:dyDescent="0.2">
      <c r="A410" s="183">
        <v>30</v>
      </c>
      <c r="B410" s="11" t="s">
        <v>7</v>
      </c>
      <c r="C410" s="77">
        <f>IF('INGRESO DE DATOS'!$G$18="Guayas/Santa Elena",'Tablas Guayaquil'!C410,'Tablas Otros'!C410)</f>
        <v>9053</v>
      </c>
      <c r="D410" s="77">
        <f>IF('INGRESO DE DATOS'!$G$18="Guayas/Santa Elena",'Tablas Guayaquil'!D410,'Tablas Otros'!D410)</f>
        <v>7541</v>
      </c>
      <c r="E410" s="77">
        <f>IF('INGRESO DE DATOS'!$G$18="Guayas/Santa Elena",'Tablas Guayaquil'!E410,'Tablas Otros'!E410)</f>
        <v>6201</v>
      </c>
      <c r="F410" s="77">
        <f>IF('INGRESO DE DATOS'!$G$18="Guayas/Santa Elena",'Tablas Guayaquil'!F410,'Tablas Otros'!F410)</f>
        <v>4413</v>
      </c>
      <c r="G410" s="77">
        <f>IF('INGRESO DE DATOS'!$G$18="Guayas/Santa Elena",'Tablas Guayaquil'!G410,'Tablas Otros'!G410)</f>
        <v>3525</v>
      </c>
      <c r="H410" s="77">
        <f>IF('INGRESO DE DATOS'!$G$18="Guayas/Santa Elena",'Tablas Guayaquil'!H410,'Tablas Otros'!H410)</f>
        <v>2666</v>
      </c>
      <c r="J410" s="28"/>
      <c r="K410" s="28"/>
      <c r="L410" s="28"/>
      <c r="M410" s="28"/>
      <c r="N410" s="28"/>
      <c r="O410" s="28"/>
    </row>
    <row r="411" spans="1:15" hidden="1" x14ac:dyDescent="0.2">
      <c r="A411" s="183">
        <v>35</v>
      </c>
      <c r="B411" s="11" t="s">
        <v>8</v>
      </c>
      <c r="C411" s="77">
        <f>IF('INGRESO DE DATOS'!$G$18="Guayas/Santa Elena",'Tablas Guayaquil'!C411,'Tablas Otros'!C411)</f>
        <v>10023</v>
      </c>
      <c r="D411" s="77">
        <f>IF('INGRESO DE DATOS'!$G$18="Guayas/Santa Elena",'Tablas Guayaquil'!D411,'Tablas Otros'!D411)</f>
        <v>8312</v>
      </c>
      <c r="E411" s="77">
        <f>IF('INGRESO DE DATOS'!$G$18="Guayas/Santa Elena",'Tablas Guayaquil'!E411,'Tablas Otros'!E411)</f>
        <v>6941</v>
      </c>
      <c r="F411" s="77">
        <f>IF('INGRESO DE DATOS'!$G$18="Guayas/Santa Elena",'Tablas Guayaquil'!F411,'Tablas Otros'!F411)</f>
        <v>4912</v>
      </c>
      <c r="G411" s="77">
        <f>IF('INGRESO DE DATOS'!$G$18="Guayas/Santa Elena",'Tablas Guayaquil'!G411,'Tablas Otros'!G411)</f>
        <v>3915</v>
      </c>
      <c r="H411" s="77">
        <f>IF('INGRESO DE DATOS'!$G$18="Guayas/Santa Elena",'Tablas Guayaquil'!H411,'Tablas Otros'!H411)</f>
        <v>2953</v>
      </c>
      <c r="J411" s="28"/>
      <c r="K411" s="28"/>
      <c r="L411" s="28"/>
      <c r="M411" s="28"/>
      <c r="N411" s="28"/>
      <c r="O411" s="28"/>
    </row>
    <row r="412" spans="1:15" hidden="1" x14ac:dyDescent="0.2">
      <c r="A412" s="183">
        <v>40</v>
      </c>
      <c r="B412" s="11" t="s">
        <v>9</v>
      </c>
      <c r="C412" s="77">
        <f>IF('INGRESO DE DATOS'!$G$18="Guayas/Santa Elena",'Tablas Guayaquil'!C412,'Tablas Otros'!C412)</f>
        <v>11307</v>
      </c>
      <c r="D412" s="77">
        <f>IF('INGRESO DE DATOS'!$G$18="Guayas/Santa Elena",'Tablas Guayaquil'!D412,'Tablas Otros'!D412)</f>
        <v>9327</v>
      </c>
      <c r="E412" s="77">
        <f>IF('INGRESO DE DATOS'!$G$18="Guayas/Santa Elena",'Tablas Guayaquil'!E412,'Tablas Otros'!E412)</f>
        <v>7925</v>
      </c>
      <c r="F412" s="77">
        <f>IF('INGRESO DE DATOS'!$G$18="Guayas/Santa Elena",'Tablas Guayaquil'!F412,'Tablas Otros'!F412)</f>
        <v>5556</v>
      </c>
      <c r="G412" s="77">
        <f>IF('INGRESO DE DATOS'!$G$18="Guayas/Santa Elena",'Tablas Guayaquil'!G412,'Tablas Otros'!G412)</f>
        <v>4433</v>
      </c>
      <c r="H412" s="77">
        <f>IF('INGRESO DE DATOS'!$G$18="Guayas/Santa Elena",'Tablas Guayaquil'!H412,'Tablas Otros'!H412)</f>
        <v>3333</v>
      </c>
      <c r="J412" s="28"/>
      <c r="K412" s="28"/>
      <c r="L412" s="28"/>
      <c r="M412" s="28"/>
      <c r="N412" s="28"/>
      <c r="O412" s="28"/>
    </row>
    <row r="413" spans="1:15" hidden="1" x14ac:dyDescent="0.2">
      <c r="A413" s="183">
        <v>45</v>
      </c>
      <c r="B413" s="11" t="s">
        <v>10</v>
      </c>
      <c r="C413" s="77">
        <f>IF('INGRESO DE DATOS'!$G$18="Guayas/Santa Elena",'Tablas Guayaquil'!C413,'Tablas Otros'!C413)</f>
        <v>13089</v>
      </c>
      <c r="D413" s="77">
        <f>IF('INGRESO DE DATOS'!$G$18="Guayas/Santa Elena",'Tablas Guayaquil'!D413,'Tablas Otros'!D413)</f>
        <v>10736</v>
      </c>
      <c r="E413" s="77">
        <f>IF('INGRESO DE DATOS'!$G$18="Guayas/Santa Elena",'Tablas Guayaquil'!E413,'Tablas Otros'!E413)</f>
        <v>9280</v>
      </c>
      <c r="F413" s="77">
        <f>IF('INGRESO DE DATOS'!$G$18="Guayas/Santa Elena",'Tablas Guayaquil'!F413,'Tablas Otros'!F413)</f>
        <v>6459</v>
      </c>
      <c r="G413" s="77">
        <f>IF('INGRESO DE DATOS'!$G$18="Guayas/Santa Elena",'Tablas Guayaquil'!G413,'Tablas Otros'!G413)</f>
        <v>5140</v>
      </c>
      <c r="H413" s="77">
        <f>IF('INGRESO DE DATOS'!$G$18="Guayas/Santa Elena",'Tablas Guayaquil'!H413,'Tablas Otros'!H413)</f>
        <v>3877</v>
      </c>
      <c r="J413" s="28"/>
      <c r="K413" s="28"/>
      <c r="L413" s="28"/>
      <c r="M413" s="28"/>
      <c r="N413" s="28"/>
      <c r="O413" s="28"/>
    </row>
    <row r="414" spans="1:15" hidden="1" x14ac:dyDescent="0.2">
      <c r="A414" s="183">
        <v>50</v>
      </c>
      <c r="B414" s="11" t="s">
        <v>11</v>
      </c>
      <c r="C414" s="77">
        <f>IF('INGRESO DE DATOS'!$G$18="Guayas/Santa Elena",'Tablas Guayaquil'!C414,'Tablas Otros'!C414)</f>
        <v>14320</v>
      </c>
      <c r="D414" s="77">
        <f>IF('INGRESO DE DATOS'!$G$18="Guayas/Santa Elena",'Tablas Guayaquil'!D414,'Tablas Otros'!D414)</f>
        <v>11704</v>
      </c>
      <c r="E414" s="77">
        <f>IF('INGRESO DE DATOS'!$G$18="Guayas/Santa Elena",'Tablas Guayaquil'!E414,'Tablas Otros'!E414)</f>
        <v>10215</v>
      </c>
      <c r="F414" s="77">
        <f>IF('INGRESO DE DATOS'!$G$18="Guayas/Santa Elena",'Tablas Guayaquil'!F414,'Tablas Otros'!F414)</f>
        <v>7081</v>
      </c>
      <c r="G414" s="77">
        <f>IF('INGRESO DE DATOS'!$G$18="Guayas/Santa Elena",'Tablas Guayaquil'!G414,'Tablas Otros'!G414)</f>
        <v>5648</v>
      </c>
      <c r="H414" s="77">
        <f>IF('INGRESO DE DATOS'!$G$18="Guayas/Santa Elena",'Tablas Guayaquil'!H414,'Tablas Otros'!H414)</f>
        <v>4227</v>
      </c>
      <c r="J414" s="28"/>
      <c r="K414" s="28"/>
      <c r="L414" s="28"/>
      <c r="M414" s="28"/>
      <c r="N414" s="28"/>
      <c r="O414" s="28"/>
    </row>
    <row r="415" spans="1:15" hidden="1" x14ac:dyDescent="0.2">
      <c r="A415" s="183">
        <v>55</v>
      </c>
      <c r="B415" s="11" t="s">
        <v>12</v>
      </c>
      <c r="C415" s="77">
        <f>IF('INGRESO DE DATOS'!$G$18="Guayas/Santa Elena",'Tablas Guayaquil'!C415,'Tablas Otros'!C415)</f>
        <v>16915</v>
      </c>
      <c r="D415" s="77">
        <f>IF('INGRESO DE DATOS'!$G$18="Guayas/Santa Elena",'Tablas Guayaquil'!D415,'Tablas Otros'!D415)</f>
        <v>13765</v>
      </c>
      <c r="E415" s="77">
        <f>IF('INGRESO DE DATOS'!$G$18="Guayas/Santa Elena",'Tablas Guayaquil'!E415,'Tablas Otros'!E415)</f>
        <v>12200</v>
      </c>
      <c r="F415" s="77">
        <f>IF('INGRESO DE DATOS'!$G$18="Guayas/Santa Elena",'Tablas Guayaquil'!F415,'Tablas Otros'!F415)</f>
        <v>8400</v>
      </c>
      <c r="G415" s="77">
        <f>IF('INGRESO DE DATOS'!$G$18="Guayas/Santa Elena",'Tablas Guayaquil'!G415,'Tablas Otros'!G415)</f>
        <v>6685</v>
      </c>
      <c r="H415" s="77">
        <f>IF('INGRESO DE DATOS'!$G$18="Guayas/Santa Elena",'Tablas Guayaquil'!H415,'Tablas Otros'!H415)</f>
        <v>5009</v>
      </c>
      <c r="J415" s="28"/>
      <c r="K415" s="28"/>
      <c r="L415" s="28"/>
      <c r="M415" s="28"/>
      <c r="N415" s="28"/>
      <c r="O415" s="28"/>
    </row>
    <row r="416" spans="1:15" hidden="1" x14ac:dyDescent="0.2">
      <c r="A416" s="183">
        <v>60</v>
      </c>
      <c r="B416" s="11"/>
      <c r="C416" s="77">
        <f>IF('INGRESO DE DATOS'!$G$18="Guayas/Santa Elena",'Tablas Guayaquil'!C416,'Tablas Otros'!C416)</f>
        <v>17835</v>
      </c>
      <c r="D416" s="77">
        <f>IF('INGRESO DE DATOS'!$G$18="Guayas/Santa Elena",'Tablas Guayaquil'!D416,'Tablas Otros'!D416)</f>
        <v>14406</v>
      </c>
      <c r="E416" s="77">
        <f>IF('INGRESO DE DATOS'!$G$18="Guayas/Santa Elena",'Tablas Guayaquil'!E416,'Tablas Otros'!E416)</f>
        <v>13033</v>
      </c>
      <c r="F416" s="77">
        <f>IF('INGRESO DE DATOS'!$G$18="Guayas/Santa Elena",'Tablas Guayaquil'!F416,'Tablas Otros'!F416)</f>
        <v>8892</v>
      </c>
      <c r="G416" s="77">
        <f>IF('INGRESO DE DATOS'!$G$18="Guayas/Santa Elena",'Tablas Guayaquil'!G416,'Tablas Otros'!G416)</f>
        <v>7077</v>
      </c>
      <c r="H416" s="77">
        <f>IF('INGRESO DE DATOS'!$G$18="Guayas/Santa Elena",'Tablas Guayaquil'!H416,'Tablas Otros'!H416)</f>
        <v>5290</v>
      </c>
      <c r="J416" s="28"/>
      <c r="K416" s="28"/>
      <c r="L416" s="28"/>
      <c r="M416" s="28"/>
      <c r="N416" s="28"/>
      <c r="O416" s="28"/>
    </row>
    <row r="417" spans="1:15" hidden="1" x14ac:dyDescent="0.2">
      <c r="A417" s="183">
        <v>61</v>
      </c>
      <c r="B417" s="11"/>
      <c r="C417" s="77">
        <f>IF('INGRESO DE DATOS'!$G$18="Guayas/Santa Elena",'Tablas Guayaquil'!C417,'Tablas Otros'!C417)</f>
        <v>20075</v>
      </c>
      <c r="D417" s="77">
        <f>IF('INGRESO DE DATOS'!$G$18="Guayas/Santa Elena",'Tablas Guayaquil'!D417,'Tablas Otros'!D417)</f>
        <v>16214</v>
      </c>
      <c r="E417" s="77">
        <f>IF('INGRESO DE DATOS'!$G$18="Guayas/Santa Elena",'Tablas Guayaquil'!E417,'Tablas Otros'!E417)</f>
        <v>14668</v>
      </c>
      <c r="F417" s="77">
        <f>IF('INGRESO DE DATOS'!$G$18="Guayas/Santa Elena",'Tablas Guayaquil'!F417,'Tablas Otros'!F417)</f>
        <v>10009</v>
      </c>
      <c r="G417" s="77">
        <f>IF('INGRESO DE DATOS'!$G$18="Guayas/Santa Elena",'Tablas Guayaquil'!G417,'Tablas Otros'!G417)</f>
        <v>7972</v>
      </c>
      <c r="H417" s="77">
        <f>IF('INGRESO DE DATOS'!$G$18="Guayas/Santa Elena",'Tablas Guayaquil'!H417,'Tablas Otros'!H417)</f>
        <v>5961</v>
      </c>
      <c r="J417" s="28"/>
      <c r="K417" s="28"/>
      <c r="L417" s="28"/>
      <c r="M417" s="28"/>
      <c r="N417" s="28"/>
      <c r="O417" s="28"/>
    </row>
    <row r="418" spans="1:15" hidden="1" x14ac:dyDescent="0.2">
      <c r="A418" s="183">
        <v>62</v>
      </c>
      <c r="B418" s="11"/>
      <c r="C418" s="77">
        <f>IF('INGRESO DE DATOS'!$G$18="Guayas/Santa Elena",'Tablas Guayaquil'!C418,'Tablas Otros'!C418)</f>
        <v>22318</v>
      </c>
      <c r="D418" s="77">
        <f>IF('INGRESO DE DATOS'!$G$18="Guayas/Santa Elena",'Tablas Guayaquil'!D418,'Tablas Otros'!D418)</f>
        <v>18021</v>
      </c>
      <c r="E418" s="77">
        <f>IF('INGRESO DE DATOS'!$G$18="Guayas/Santa Elena",'Tablas Guayaquil'!E418,'Tablas Otros'!E418)</f>
        <v>16313</v>
      </c>
      <c r="F418" s="77">
        <f>IF('INGRESO DE DATOS'!$G$18="Guayas/Santa Elena",'Tablas Guayaquil'!F418,'Tablas Otros'!F418)</f>
        <v>11129</v>
      </c>
      <c r="G418" s="77">
        <f>IF('INGRESO DE DATOS'!$G$18="Guayas/Santa Elena",'Tablas Guayaquil'!G418,'Tablas Otros'!G418)</f>
        <v>8865</v>
      </c>
      <c r="H418" s="77">
        <f>IF('INGRESO DE DATOS'!$G$18="Guayas/Santa Elena",'Tablas Guayaquil'!H418,'Tablas Otros'!H418)</f>
        <v>6634</v>
      </c>
      <c r="J418" s="28"/>
      <c r="K418" s="28"/>
      <c r="L418" s="28"/>
      <c r="M418" s="28"/>
      <c r="N418" s="28"/>
      <c r="O418" s="28"/>
    </row>
    <row r="419" spans="1:15" hidden="1" x14ac:dyDescent="0.2">
      <c r="A419" s="183">
        <v>63</v>
      </c>
      <c r="B419" s="11"/>
      <c r="C419" s="77">
        <f>IF('INGRESO DE DATOS'!$G$18="Guayas/Santa Elena",'Tablas Guayaquil'!C419,'Tablas Otros'!C419)</f>
        <v>24554</v>
      </c>
      <c r="D419" s="77">
        <f>IF('INGRESO DE DATOS'!$G$18="Guayas/Santa Elena",'Tablas Guayaquil'!D419,'Tablas Otros'!D419)</f>
        <v>19831</v>
      </c>
      <c r="E419" s="77">
        <f>IF('INGRESO DE DATOS'!$G$18="Guayas/Santa Elena",'Tablas Guayaquil'!E419,'Tablas Otros'!E419)</f>
        <v>17938</v>
      </c>
      <c r="F419" s="77">
        <f>IF('INGRESO DE DATOS'!$G$18="Guayas/Santa Elena",'Tablas Guayaquil'!F419,'Tablas Otros'!F419)</f>
        <v>12250</v>
      </c>
      <c r="G419" s="77">
        <f>IF('INGRESO DE DATOS'!$G$18="Guayas/Santa Elena",'Tablas Guayaquil'!G419,'Tablas Otros'!G419)</f>
        <v>9752</v>
      </c>
      <c r="H419" s="77">
        <f>IF('INGRESO DE DATOS'!$G$18="Guayas/Santa Elena",'Tablas Guayaquil'!H419,'Tablas Otros'!H419)</f>
        <v>7303</v>
      </c>
      <c r="J419" s="28"/>
      <c r="K419" s="28"/>
      <c r="L419" s="28"/>
      <c r="M419" s="28"/>
      <c r="N419" s="28"/>
      <c r="O419" s="28"/>
    </row>
    <row r="420" spans="1:15" hidden="1" x14ac:dyDescent="0.2">
      <c r="A420" s="183">
        <v>64</v>
      </c>
      <c r="B420" s="11"/>
      <c r="C420" s="77">
        <f>IF('INGRESO DE DATOS'!$G$18="Guayas/Santa Elena",'Tablas Guayaquil'!C420,'Tablas Otros'!C420)</f>
        <v>26791</v>
      </c>
      <c r="D420" s="77">
        <f>IF('INGRESO DE DATOS'!$G$18="Guayas/Santa Elena",'Tablas Guayaquil'!D420,'Tablas Otros'!D420)</f>
        <v>21637</v>
      </c>
      <c r="E420" s="77">
        <f>IF('INGRESO DE DATOS'!$G$18="Guayas/Santa Elena",'Tablas Guayaquil'!E420,'Tablas Otros'!E420)</f>
        <v>19585</v>
      </c>
      <c r="F420" s="77">
        <f>IF('INGRESO DE DATOS'!$G$18="Guayas/Santa Elena",'Tablas Guayaquil'!F420,'Tablas Otros'!F420)</f>
        <v>13362</v>
      </c>
      <c r="G420" s="77">
        <f>IF('INGRESO DE DATOS'!$G$18="Guayas/Santa Elena",'Tablas Guayaquil'!G420,'Tablas Otros'!G420)</f>
        <v>10646</v>
      </c>
      <c r="H420" s="77">
        <f>IF('INGRESO DE DATOS'!$G$18="Guayas/Santa Elena",'Tablas Guayaquil'!H420,'Tablas Otros'!H420)</f>
        <v>7972</v>
      </c>
      <c r="J420" s="28"/>
      <c r="K420" s="28"/>
      <c r="L420" s="28"/>
      <c r="M420" s="28"/>
      <c r="N420" s="28"/>
      <c r="O420" s="28"/>
    </row>
    <row r="421" spans="1:15" hidden="1" x14ac:dyDescent="0.2">
      <c r="A421" s="183">
        <v>65</v>
      </c>
      <c r="B421" s="11"/>
      <c r="C421" s="77">
        <f>IF('INGRESO DE DATOS'!$G$18="Guayas/Santa Elena",'Tablas Guayaquil'!C421,'Tablas Otros'!C421)</f>
        <v>26896</v>
      </c>
      <c r="D421" s="77">
        <f>IF('INGRESO DE DATOS'!$G$18="Guayas/Santa Elena",'Tablas Guayaquil'!D421,'Tablas Otros'!D421)</f>
        <v>21666</v>
      </c>
      <c r="E421" s="77">
        <f>IF('INGRESO DE DATOS'!$G$18="Guayas/Santa Elena",'Tablas Guayaquil'!E421,'Tablas Otros'!E421)</f>
        <v>19774</v>
      </c>
      <c r="F421" s="77">
        <f>IF('INGRESO DE DATOS'!$G$18="Guayas/Santa Elena",'Tablas Guayaquil'!F421,'Tablas Otros'!F421)</f>
        <v>13449</v>
      </c>
      <c r="G421" s="77">
        <f>IF('INGRESO DE DATOS'!$G$18="Guayas/Santa Elena",'Tablas Guayaquil'!G421,'Tablas Otros'!G421)</f>
        <v>10709</v>
      </c>
      <c r="H421" s="77">
        <f>IF('INGRESO DE DATOS'!$G$18="Guayas/Santa Elena",'Tablas Guayaquil'!H421,'Tablas Otros'!H421)</f>
        <v>8007</v>
      </c>
      <c r="J421" s="28"/>
      <c r="K421" s="28"/>
      <c r="L421" s="28"/>
      <c r="M421" s="28"/>
      <c r="N421" s="28"/>
      <c r="O421" s="28"/>
    </row>
    <row r="422" spans="1:15" hidden="1" x14ac:dyDescent="0.2">
      <c r="A422" s="183">
        <v>66</v>
      </c>
      <c r="B422" s="11"/>
      <c r="C422" s="77">
        <f>IF('INGRESO DE DATOS'!$G$18="Guayas/Santa Elena",'Tablas Guayaquil'!C422,'Tablas Otros'!C422)</f>
        <v>26999</v>
      </c>
      <c r="D422" s="77">
        <f>IF('INGRESO DE DATOS'!$G$18="Guayas/Santa Elena",'Tablas Guayaquil'!D422,'Tablas Otros'!D422)</f>
        <v>21696</v>
      </c>
      <c r="E422" s="77">
        <f>IF('INGRESO DE DATOS'!$G$18="Guayas/Santa Elena",'Tablas Guayaquil'!E422,'Tablas Otros'!E422)</f>
        <v>19950</v>
      </c>
      <c r="F422" s="77">
        <f>IF('INGRESO DE DATOS'!$G$18="Guayas/Santa Elena",'Tablas Guayaquil'!F422,'Tablas Otros'!F422)</f>
        <v>13524</v>
      </c>
      <c r="G422" s="77">
        <f>IF('INGRESO DE DATOS'!$G$18="Guayas/Santa Elena",'Tablas Guayaquil'!G422,'Tablas Otros'!G422)</f>
        <v>10761</v>
      </c>
      <c r="H422" s="77">
        <f>IF('INGRESO DE DATOS'!$G$18="Guayas/Santa Elena",'Tablas Guayaquil'!H422,'Tablas Otros'!H422)</f>
        <v>8033</v>
      </c>
      <c r="J422" s="28"/>
      <c r="K422" s="28"/>
      <c r="L422" s="28"/>
      <c r="M422" s="28"/>
      <c r="N422" s="28"/>
      <c r="O422" s="28"/>
    </row>
    <row r="423" spans="1:15" hidden="1" x14ac:dyDescent="0.2">
      <c r="A423" s="183">
        <v>67</v>
      </c>
      <c r="B423" s="11"/>
      <c r="C423" s="77">
        <f>IF('INGRESO DE DATOS'!$G$18="Guayas/Santa Elena",'Tablas Guayaquil'!C423,'Tablas Otros'!C423)</f>
        <v>30008</v>
      </c>
      <c r="D423" s="77">
        <f>IF('INGRESO DE DATOS'!$G$18="Guayas/Santa Elena",'Tablas Guayaquil'!D423,'Tablas Otros'!D423)</f>
        <v>24102</v>
      </c>
      <c r="E423" s="77">
        <f>IF('INGRESO DE DATOS'!$G$18="Guayas/Santa Elena",'Tablas Guayaquil'!E423,'Tablas Otros'!E423)</f>
        <v>22178</v>
      </c>
      <c r="F423" s="77">
        <f>IF('INGRESO DE DATOS'!$G$18="Guayas/Santa Elena",'Tablas Guayaquil'!F423,'Tablas Otros'!F423)</f>
        <v>15045</v>
      </c>
      <c r="G423" s="77">
        <f>IF('INGRESO DE DATOS'!$G$18="Guayas/Santa Elena",'Tablas Guayaquil'!G423,'Tablas Otros'!G423)</f>
        <v>11956</v>
      </c>
      <c r="H423" s="77">
        <f>IF('INGRESO DE DATOS'!$G$18="Guayas/Santa Elena",'Tablas Guayaquil'!H423,'Tablas Otros'!H423)</f>
        <v>8924</v>
      </c>
      <c r="J423" s="28"/>
      <c r="K423" s="28"/>
      <c r="L423" s="28"/>
      <c r="M423" s="28"/>
      <c r="N423" s="28"/>
      <c r="O423" s="28"/>
    </row>
    <row r="424" spans="1:15" hidden="1" x14ac:dyDescent="0.2">
      <c r="A424" s="183">
        <v>68</v>
      </c>
      <c r="B424" s="11"/>
      <c r="C424" s="77">
        <f>IF('INGRESO DE DATOS'!$G$18="Guayas/Santa Elena",'Tablas Guayaquil'!C424,'Tablas Otros'!C424)</f>
        <v>33020</v>
      </c>
      <c r="D424" s="77">
        <f>IF('INGRESO DE DATOS'!$G$18="Guayas/Santa Elena",'Tablas Guayaquil'!D424,'Tablas Otros'!D424)</f>
        <v>26520</v>
      </c>
      <c r="E424" s="77">
        <f>IF('INGRESO DE DATOS'!$G$18="Guayas/Santa Elena",'Tablas Guayaquil'!E424,'Tablas Otros'!E424)</f>
        <v>24403</v>
      </c>
      <c r="F424" s="77">
        <f>IF('INGRESO DE DATOS'!$G$18="Guayas/Santa Elena",'Tablas Guayaquil'!F424,'Tablas Otros'!F424)</f>
        <v>16543</v>
      </c>
      <c r="G424" s="77">
        <f>IF('INGRESO DE DATOS'!$G$18="Guayas/Santa Elena",'Tablas Guayaquil'!G424,'Tablas Otros'!G424)</f>
        <v>13164</v>
      </c>
      <c r="H424" s="77">
        <f>IF('INGRESO DE DATOS'!$G$18="Guayas/Santa Elena",'Tablas Guayaquil'!H424,'Tablas Otros'!H424)</f>
        <v>9832</v>
      </c>
      <c r="J424" s="28"/>
      <c r="K424" s="28"/>
      <c r="L424" s="28"/>
      <c r="M424" s="28"/>
      <c r="N424" s="28"/>
      <c r="O424" s="28"/>
    </row>
    <row r="425" spans="1:15" hidden="1" x14ac:dyDescent="0.2">
      <c r="A425" s="183">
        <v>69</v>
      </c>
      <c r="B425" s="11"/>
      <c r="C425" s="77">
        <f>IF('INGRESO DE DATOS'!$G$18="Guayas/Santa Elena",'Tablas Guayaquil'!C425,'Tablas Otros'!C425)</f>
        <v>34518</v>
      </c>
      <c r="D425" s="77">
        <f>IF('INGRESO DE DATOS'!$G$18="Guayas/Santa Elena",'Tablas Guayaquil'!D425,'Tablas Otros'!D425)</f>
        <v>27735</v>
      </c>
      <c r="E425" s="77">
        <f>IF('INGRESO DE DATOS'!$G$18="Guayas/Santa Elena",'Tablas Guayaquil'!E425,'Tablas Otros'!E425)</f>
        <v>25506</v>
      </c>
      <c r="F425" s="77">
        <f>IF('INGRESO DE DATOS'!$G$18="Guayas/Santa Elena",'Tablas Guayaquil'!F425,'Tablas Otros'!F425)</f>
        <v>17303</v>
      </c>
      <c r="G425" s="77">
        <f>IF('INGRESO DE DATOS'!$G$18="Guayas/Santa Elena",'Tablas Guayaquil'!G425,'Tablas Otros'!G425)</f>
        <v>13757</v>
      </c>
      <c r="H425" s="77">
        <f>IF('INGRESO DE DATOS'!$G$18="Guayas/Santa Elena",'Tablas Guayaquil'!H425,'Tablas Otros'!H425)</f>
        <v>10282</v>
      </c>
      <c r="J425" s="28"/>
      <c r="K425" s="28"/>
      <c r="L425" s="28"/>
      <c r="M425" s="28"/>
      <c r="N425" s="28"/>
      <c r="O425" s="28"/>
    </row>
    <row r="426" spans="1:15" hidden="1" x14ac:dyDescent="0.2">
      <c r="A426" s="183">
        <v>70</v>
      </c>
      <c r="B426" s="11"/>
      <c r="C426" s="77">
        <f>IF('INGRESO DE DATOS'!$G$18="Guayas/Santa Elena",'Tablas Guayaquil'!C426,'Tablas Otros'!C426)</f>
        <v>34762</v>
      </c>
      <c r="D426" s="77">
        <f>IF('INGRESO DE DATOS'!$G$18="Guayas/Santa Elena",'Tablas Guayaquil'!D426,'Tablas Otros'!D426)</f>
        <v>27776</v>
      </c>
      <c r="E426" s="77">
        <f>IF('INGRESO DE DATOS'!$G$18="Guayas/Santa Elena",'Tablas Guayaquil'!E426,'Tablas Otros'!E426)</f>
        <v>25941</v>
      </c>
      <c r="F426" s="77">
        <f>IF('INGRESO DE DATOS'!$G$18="Guayas/Santa Elena",'Tablas Guayaquil'!F426,'Tablas Otros'!F426)</f>
        <v>17477</v>
      </c>
      <c r="G426" s="77">
        <f>IF('INGRESO DE DATOS'!$G$18="Guayas/Santa Elena",'Tablas Guayaquil'!G426,'Tablas Otros'!G426)</f>
        <v>13897</v>
      </c>
      <c r="H426" s="77">
        <f>IF('INGRESO DE DATOS'!$G$18="Guayas/Santa Elena",'Tablas Guayaquil'!H426,'Tablas Otros'!H426)</f>
        <v>10326</v>
      </c>
      <c r="J426" s="28"/>
      <c r="K426" s="28"/>
      <c r="L426" s="28"/>
      <c r="M426" s="28"/>
      <c r="N426" s="28"/>
      <c r="O426" s="28"/>
    </row>
    <row r="427" spans="1:15" hidden="1" x14ac:dyDescent="0.2">
      <c r="A427" s="183">
        <v>71</v>
      </c>
      <c r="B427" s="11"/>
      <c r="C427" s="77">
        <f>IF('INGRESO DE DATOS'!$G$18="Guayas/Santa Elena",'Tablas Guayaquil'!C427,'Tablas Otros'!C427)</f>
        <v>39118</v>
      </c>
      <c r="D427" s="77">
        <f>IF('INGRESO DE DATOS'!$G$18="Guayas/Santa Elena",'Tablas Guayaquil'!D427,'Tablas Otros'!D427)</f>
        <v>31265</v>
      </c>
      <c r="E427" s="77">
        <f>IF('INGRESO DE DATOS'!$G$18="Guayas/Santa Elena",'Tablas Guayaquil'!E427,'Tablas Otros'!E427)</f>
        <v>29190</v>
      </c>
      <c r="F427" s="77">
        <f>IF('INGRESO DE DATOS'!$G$18="Guayas/Santa Elena",'Tablas Guayaquil'!F427,'Tablas Otros'!F427)</f>
        <v>19676</v>
      </c>
      <c r="G427" s="77">
        <f>IF('INGRESO DE DATOS'!$G$18="Guayas/Santa Elena",'Tablas Guayaquil'!G427,'Tablas Otros'!G427)</f>
        <v>15643</v>
      </c>
      <c r="H427" s="77">
        <f>IF('INGRESO DE DATOS'!$G$18="Guayas/Santa Elena",'Tablas Guayaquil'!H427,'Tablas Otros'!H427)</f>
        <v>11627</v>
      </c>
      <c r="J427" s="28"/>
      <c r="K427" s="28"/>
      <c r="L427" s="28"/>
      <c r="M427" s="28"/>
      <c r="N427" s="28"/>
      <c r="O427" s="28"/>
    </row>
    <row r="428" spans="1:15" hidden="1" x14ac:dyDescent="0.2">
      <c r="A428" s="183">
        <v>72</v>
      </c>
      <c r="B428" s="11"/>
      <c r="C428" s="77">
        <f>IF('INGRESO DE DATOS'!$G$18="Guayas/Santa Elena",'Tablas Guayaquil'!C428,'Tablas Otros'!C428)</f>
        <v>43472</v>
      </c>
      <c r="D428" s="77">
        <f>IF('INGRESO DE DATOS'!$G$18="Guayas/Santa Elena",'Tablas Guayaquil'!D428,'Tablas Otros'!D428)</f>
        <v>34741</v>
      </c>
      <c r="E428" s="77">
        <f>IF('INGRESO DE DATOS'!$G$18="Guayas/Santa Elena",'Tablas Guayaquil'!E428,'Tablas Otros'!E428)</f>
        <v>32450</v>
      </c>
      <c r="F428" s="77">
        <f>IF('INGRESO DE DATOS'!$G$18="Guayas/Santa Elena",'Tablas Guayaquil'!F428,'Tablas Otros'!F428)</f>
        <v>21869</v>
      </c>
      <c r="G428" s="77">
        <f>IF('INGRESO DE DATOS'!$G$18="Guayas/Santa Elena",'Tablas Guayaquil'!G428,'Tablas Otros'!G428)</f>
        <v>17393</v>
      </c>
      <c r="H428" s="77">
        <f>IF('INGRESO DE DATOS'!$G$18="Guayas/Santa Elena",'Tablas Guayaquil'!H428,'Tablas Otros'!H428)</f>
        <v>12925</v>
      </c>
      <c r="J428" s="28"/>
      <c r="K428" s="28"/>
      <c r="L428" s="28"/>
      <c r="M428" s="28"/>
      <c r="N428" s="28"/>
      <c r="O428" s="28"/>
    </row>
    <row r="429" spans="1:15" hidden="1" x14ac:dyDescent="0.2">
      <c r="A429" s="183">
        <v>73</v>
      </c>
      <c r="B429" s="11"/>
      <c r="C429" s="77">
        <f>IF('INGRESO DE DATOS'!$G$18="Guayas/Santa Elena",'Tablas Guayaquil'!C429,'Tablas Otros'!C429)</f>
        <v>47833</v>
      </c>
      <c r="D429" s="77">
        <f>IF('INGRESO DE DATOS'!$G$18="Guayas/Santa Elena",'Tablas Guayaquil'!D429,'Tablas Otros'!D429)</f>
        <v>38230</v>
      </c>
      <c r="E429" s="77">
        <f>IF('INGRESO DE DATOS'!$G$18="Guayas/Santa Elena",'Tablas Guayaquil'!E429,'Tablas Otros'!E429)</f>
        <v>35690</v>
      </c>
      <c r="F429" s="77">
        <f>IF('INGRESO DE DATOS'!$G$18="Guayas/Santa Elena",'Tablas Guayaquil'!F429,'Tablas Otros'!F429)</f>
        <v>24060</v>
      </c>
      <c r="G429" s="77">
        <f>IF('INGRESO DE DATOS'!$G$18="Guayas/Santa Elena",'Tablas Guayaquil'!G429,'Tablas Otros'!G429)</f>
        <v>19131</v>
      </c>
      <c r="H429" s="77">
        <f>IF('INGRESO DE DATOS'!$G$18="Guayas/Santa Elena",'Tablas Guayaquil'!H429,'Tablas Otros'!H429)</f>
        <v>14230</v>
      </c>
      <c r="J429" s="28"/>
      <c r="K429" s="28"/>
      <c r="L429" s="28"/>
      <c r="M429" s="28"/>
      <c r="N429" s="28"/>
      <c r="O429" s="28"/>
    </row>
    <row r="430" spans="1:15" hidden="1" x14ac:dyDescent="0.2">
      <c r="A430" s="183">
        <v>74</v>
      </c>
      <c r="B430" s="11"/>
      <c r="C430" s="77">
        <f>IF('INGRESO DE DATOS'!$G$18="Guayas/Santa Elena",'Tablas Guayaquil'!C430,'Tablas Otros'!C430)</f>
        <v>52184</v>
      </c>
      <c r="D430" s="77">
        <f>IF('INGRESO DE DATOS'!$G$18="Guayas/Santa Elena",'Tablas Guayaquil'!D430,'Tablas Otros'!D430)</f>
        <v>41710</v>
      </c>
      <c r="E430" s="77">
        <f>IF('INGRESO DE DATOS'!$G$18="Guayas/Santa Elena",'Tablas Guayaquil'!E430,'Tablas Otros'!E430)</f>
        <v>38940</v>
      </c>
      <c r="F430" s="77">
        <f>IF('INGRESO DE DATOS'!$G$18="Guayas/Santa Elena",'Tablas Guayaquil'!F430,'Tablas Otros'!F430)</f>
        <v>26254</v>
      </c>
      <c r="G430" s="77">
        <f>IF('INGRESO DE DATOS'!$G$18="Guayas/Santa Elena",'Tablas Guayaquil'!G430,'Tablas Otros'!G430)</f>
        <v>20873</v>
      </c>
      <c r="H430" s="77">
        <f>IF('INGRESO DE DATOS'!$G$18="Guayas/Santa Elena",'Tablas Guayaquil'!H430,'Tablas Otros'!H430)</f>
        <v>15529</v>
      </c>
      <c r="J430" s="28"/>
      <c r="K430" s="28"/>
      <c r="L430" s="28"/>
      <c r="M430" s="28"/>
      <c r="N430" s="28"/>
      <c r="O430" s="28"/>
    </row>
    <row r="431" spans="1:15" hidden="1" x14ac:dyDescent="0.2">
      <c r="A431" s="183">
        <v>75</v>
      </c>
      <c r="B431" s="11" t="s">
        <v>13</v>
      </c>
      <c r="C431" s="77">
        <f>IF('INGRESO DE DATOS'!$G$18="Guayas/Santa Elena",'Tablas Guayaquil'!C431,'Tablas Otros'!C431)</f>
        <v>57003</v>
      </c>
      <c r="D431" s="77">
        <f>IF('INGRESO DE DATOS'!$G$18="Guayas/Santa Elena",'Tablas Guayaquil'!D431,'Tablas Otros'!D431)</f>
        <v>45453</v>
      </c>
      <c r="E431" s="77">
        <f>IF('INGRESO DE DATOS'!$G$18="Guayas/Santa Elena",'Tablas Guayaquil'!E431,'Tablas Otros'!E431)</f>
        <v>42717</v>
      </c>
      <c r="F431" s="77">
        <f>IF('INGRESO DE DATOS'!$G$18="Guayas/Santa Elena",'Tablas Guayaquil'!F431,'Tablas Otros'!F431)</f>
        <v>28714</v>
      </c>
      <c r="G431" s="77">
        <f>IF('INGRESO DE DATOS'!$G$18="Guayas/Santa Elena",'Tablas Guayaquil'!G431,'Tablas Otros'!G431)</f>
        <v>22834</v>
      </c>
      <c r="H431" s="77">
        <f>IF('INGRESO DE DATOS'!$G$18="Guayas/Santa Elena",'Tablas Guayaquil'!H431,'Tablas Otros'!H431)</f>
        <v>16963</v>
      </c>
      <c r="J431" s="28"/>
      <c r="K431" s="28"/>
      <c r="L431" s="28"/>
      <c r="M431" s="28"/>
      <c r="N431" s="28"/>
      <c r="O431" s="28"/>
    </row>
    <row r="432" spans="1:15" hidden="1" x14ac:dyDescent="0.2">
      <c r="A432" s="183">
        <v>1</v>
      </c>
      <c r="B432" s="11" t="s">
        <v>14</v>
      </c>
      <c r="C432" s="77">
        <f>IF('INGRESO DE DATOS'!$G$18="Guayas/Santa Elena",'Tablas Guayaquil'!C432,'Tablas Otros'!C432)</f>
        <v>3205</v>
      </c>
      <c r="D432" s="77">
        <f>IF('INGRESO DE DATOS'!$G$18="Guayas/Santa Elena",'Tablas Guayaquil'!D432,'Tablas Otros'!D432)</f>
        <v>2886</v>
      </c>
      <c r="E432" s="77">
        <f>IF('INGRESO DE DATOS'!$G$18="Guayas/Santa Elena",'Tablas Guayaquil'!E432,'Tablas Otros'!E432)</f>
        <v>1699</v>
      </c>
      <c r="F432" s="77">
        <f>IF('INGRESO DE DATOS'!$G$18="Guayas/Santa Elena",'Tablas Guayaquil'!F432,'Tablas Otros'!F432)</f>
        <v>1379</v>
      </c>
      <c r="G432" s="77">
        <f>IF('INGRESO DE DATOS'!$G$18="Guayas/Santa Elena",'Tablas Guayaquil'!G432,'Tablas Otros'!G432)</f>
        <v>1095</v>
      </c>
      <c r="H432" s="77">
        <f>IF('INGRESO DE DATOS'!$G$18="Guayas/Santa Elena",'Tablas Guayaquil'!H432,'Tablas Otros'!H432)</f>
        <v>809</v>
      </c>
      <c r="J432" s="28"/>
      <c r="K432" s="28"/>
      <c r="L432" s="28"/>
      <c r="M432" s="28"/>
      <c r="N432" s="28"/>
      <c r="O432" s="28"/>
    </row>
    <row r="433" spans="1:15" hidden="1" x14ac:dyDescent="0.2">
      <c r="A433" s="183">
        <v>2</v>
      </c>
      <c r="B433" s="11" t="s">
        <v>1</v>
      </c>
      <c r="C433" s="77">
        <f>IF('INGRESO DE DATOS'!$G$18="Guayas/Santa Elena",'Tablas Guayaquil'!C433,'Tablas Otros'!C433)</f>
        <v>5257</v>
      </c>
      <c r="D433" s="77">
        <f>IF('INGRESO DE DATOS'!$G$18="Guayas/Santa Elena",'Tablas Guayaquil'!D433,'Tablas Otros'!D433)</f>
        <v>4857</v>
      </c>
      <c r="E433" s="77">
        <f>IF('INGRESO DE DATOS'!$G$18="Guayas/Santa Elena",'Tablas Guayaquil'!E433,'Tablas Otros'!E433)</f>
        <v>2530</v>
      </c>
      <c r="F433" s="77">
        <f>IF('INGRESO DE DATOS'!$G$18="Guayas/Santa Elena",'Tablas Guayaquil'!F433,'Tablas Otros'!F433)</f>
        <v>2164</v>
      </c>
      <c r="G433" s="77">
        <f>IF('INGRESO DE DATOS'!$G$18="Guayas/Santa Elena",'Tablas Guayaquil'!G433,'Tablas Otros'!G433)</f>
        <v>1729</v>
      </c>
      <c r="H433" s="77">
        <f>IF('INGRESO DE DATOS'!$G$18="Guayas/Santa Elena",'Tablas Guayaquil'!H433,'Tablas Otros'!H433)</f>
        <v>1276</v>
      </c>
      <c r="J433" s="28"/>
      <c r="K433" s="28"/>
      <c r="L433" s="28"/>
      <c r="M433" s="28"/>
      <c r="N433" s="28"/>
      <c r="O433" s="28"/>
    </row>
    <row r="434" spans="1:15" hidden="1" x14ac:dyDescent="0.2">
      <c r="A434" s="183">
        <v>3</v>
      </c>
      <c r="B434" s="11" t="s">
        <v>15</v>
      </c>
      <c r="C434" s="77">
        <f>IF('INGRESO DE DATOS'!$G$18="Guayas/Santa Elena",'Tablas Guayaquil'!C434,'Tablas Otros'!C434)</f>
        <v>7686</v>
      </c>
      <c r="D434" s="77">
        <f>IF('INGRESO DE DATOS'!$G$18="Guayas/Santa Elena",'Tablas Guayaquil'!D434,'Tablas Otros'!D434)</f>
        <v>7134</v>
      </c>
      <c r="E434" s="77">
        <f>IF('INGRESO DE DATOS'!$G$18="Guayas/Santa Elena",'Tablas Guayaquil'!E434,'Tablas Otros'!E434)</f>
        <v>3635</v>
      </c>
      <c r="F434" s="77">
        <f>IF('INGRESO DE DATOS'!$G$18="Guayas/Santa Elena",'Tablas Guayaquil'!F434,'Tablas Otros'!F434)</f>
        <v>3145</v>
      </c>
      <c r="G434" s="77">
        <f>IF('INGRESO DE DATOS'!$G$18="Guayas/Santa Elena",'Tablas Guayaquil'!G434,'Tablas Otros'!G434)</f>
        <v>2501</v>
      </c>
      <c r="H434" s="77">
        <f>IF('INGRESO DE DATOS'!$G$18="Guayas/Santa Elena",'Tablas Guayaquil'!H434,'Tablas Otros'!H434)</f>
        <v>1851</v>
      </c>
      <c r="J434" s="28"/>
      <c r="K434" s="28"/>
      <c r="L434" s="28"/>
      <c r="M434" s="28"/>
      <c r="N434" s="28"/>
      <c r="O434" s="28"/>
    </row>
    <row r="435" spans="1:15" hidden="1" x14ac:dyDescent="0.2">
      <c r="A435" s="183">
        <v>1</v>
      </c>
      <c r="B435" s="11" t="s">
        <v>3</v>
      </c>
      <c r="C435" s="77">
        <f>IF('INGRESO DE DATOS'!$G$18="Guayas/Santa Elena",'Tablas Guayaquil'!C435,'Tablas Otros'!C435)</f>
        <v>225</v>
      </c>
      <c r="D435" s="77">
        <f>IF('INGRESO DE DATOS'!$G$18="Guayas/Santa Elena",'Tablas Guayaquil'!D435,'Tablas Otros'!D435)</f>
        <v>225</v>
      </c>
      <c r="E435" s="77">
        <f>IF('INGRESO DE DATOS'!$G$18="Guayas/Santa Elena",'Tablas Guayaquil'!E435,'Tablas Otros'!E435)</f>
        <v>225</v>
      </c>
      <c r="F435" s="77">
        <f>IF('INGRESO DE DATOS'!$G$18="Guayas/Santa Elena",'Tablas Guayaquil'!F435,'Tablas Otros'!F435)</f>
        <v>225</v>
      </c>
      <c r="G435" s="77">
        <f>IF('INGRESO DE DATOS'!$G$18="Guayas/Santa Elena",'Tablas Guayaquil'!G435,'Tablas Otros'!G435)</f>
        <v>225</v>
      </c>
      <c r="H435" s="77">
        <f>IF('INGRESO DE DATOS'!$G$18="Guayas/Santa Elena",'Tablas Guayaquil'!H435,'Tablas Otros'!H435)</f>
        <v>225</v>
      </c>
      <c r="J435" s="28"/>
      <c r="K435" s="28"/>
      <c r="L435" s="28"/>
      <c r="M435" s="28"/>
      <c r="N435" s="28"/>
      <c r="O435" s="28"/>
    </row>
    <row r="436" spans="1:15" hidden="1" x14ac:dyDescent="0.2">
      <c r="A436" s="183">
        <v>1</v>
      </c>
      <c r="B436" s="11" t="s">
        <v>2</v>
      </c>
      <c r="C436" s="77">
        <f>IF('INGRESO DE DATOS'!$G$18="Guayas/Santa Elena",'Tablas Guayaquil'!C436,'Tablas Otros'!C436)</f>
        <v>300</v>
      </c>
      <c r="D436" s="77">
        <f>IF('INGRESO DE DATOS'!$G$18="Guayas/Santa Elena",'Tablas Guayaquil'!D436,'Tablas Otros'!D436)</f>
        <v>300</v>
      </c>
      <c r="E436" s="77">
        <f>IF('INGRESO DE DATOS'!$G$18="Guayas/Santa Elena",'Tablas Guayaquil'!E436,'Tablas Otros'!E436)</f>
        <v>300</v>
      </c>
      <c r="F436" s="77">
        <f>IF('INGRESO DE DATOS'!$G$18="Guayas/Santa Elena",'Tablas Guayaquil'!F436,'Tablas Otros'!F436)</f>
        <v>300</v>
      </c>
      <c r="G436" s="77">
        <f>IF('INGRESO DE DATOS'!$G$18="Guayas/Santa Elena",'Tablas Guayaquil'!G436,'Tablas Otros'!G436)</f>
        <v>300</v>
      </c>
      <c r="H436" s="77">
        <f>IF('INGRESO DE DATOS'!$G$18="Guayas/Santa Elena",'Tablas Guayaquil'!H436,'Tablas Otros'!H436)</f>
        <v>300</v>
      </c>
      <c r="J436" s="28"/>
      <c r="K436" s="28"/>
      <c r="L436" s="28"/>
      <c r="M436" s="28"/>
      <c r="N436" s="28"/>
      <c r="O436" s="28"/>
    </row>
    <row r="437" spans="1:15" hidden="1" x14ac:dyDescent="0.2">
      <c r="A437" s="183"/>
      <c r="C437" s="77">
        <f>IF('INGRESO DE DATOS'!$G$18="Guayas/Santa Elena",'Tablas Guayaquil'!C437,'Tablas Otros'!C437)</f>
        <v>0</v>
      </c>
      <c r="D437" s="77">
        <f>IF('INGRESO DE DATOS'!$G$18="Guayas/Santa Elena",'Tablas Guayaquil'!D437,'Tablas Otros'!D437)</f>
        <v>0</v>
      </c>
      <c r="E437" s="77">
        <f>IF('INGRESO DE DATOS'!$G$18="Guayas/Santa Elena",'Tablas Guayaquil'!E437,'Tablas Otros'!E437)</f>
        <v>0</v>
      </c>
      <c r="F437" s="77">
        <f>IF('INGRESO DE DATOS'!$G$18="Guayas/Santa Elena",'Tablas Guayaquil'!F437,'Tablas Otros'!F437)</f>
        <v>0</v>
      </c>
      <c r="G437" s="77">
        <f>IF('INGRESO DE DATOS'!$G$18="Guayas/Santa Elena",'Tablas Guayaquil'!G437,'Tablas Otros'!G437)</f>
        <v>0</v>
      </c>
      <c r="H437" s="77">
        <f>IF('INGRESO DE DATOS'!$G$18="Guayas/Santa Elena",'Tablas Guayaquil'!H437,'Tablas Otros'!H437)</f>
        <v>0</v>
      </c>
    </row>
    <row r="438" spans="1:15" ht="18" hidden="1" x14ac:dyDescent="0.25">
      <c r="A438" s="191" t="s">
        <v>37</v>
      </c>
      <c r="B438" s="178"/>
      <c r="C438" s="77">
        <f>IF('INGRESO DE DATOS'!$G$18="Guayas/Santa Elena",'Tablas Guayaquil'!C438,'Tablas Otros'!C438)</f>
        <v>0</v>
      </c>
      <c r="D438" s="77">
        <f>IF('INGRESO DE DATOS'!$G$18="Guayas/Santa Elena",'Tablas Guayaquil'!D438,'Tablas Otros'!D438)</f>
        <v>0</v>
      </c>
      <c r="E438" s="77">
        <f>IF('INGRESO DE DATOS'!$G$18="Guayas/Santa Elena",'Tablas Guayaquil'!E438,'Tablas Otros'!E438)</f>
        <v>0</v>
      </c>
      <c r="F438" s="77">
        <f>IF('INGRESO DE DATOS'!$G$18="Guayas/Santa Elena",'Tablas Guayaquil'!F438,'Tablas Otros'!F438)</f>
        <v>0</v>
      </c>
      <c r="G438" s="77">
        <f>IF('INGRESO DE DATOS'!$G$18="Guayas/Santa Elena",'Tablas Guayaquil'!G438,'Tablas Otros'!G438)</f>
        <v>0</v>
      </c>
      <c r="H438" s="77">
        <f>IF('INGRESO DE DATOS'!$G$18="Guayas/Santa Elena",'Tablas Guayaquil'!H438,'Tablas Otros'!H438)</f>
        <v>0</v>
      </c>
    </row>
    <row r="439" spans="1:15" hidden="1" x14ac:dyDescent="0.2">
      <c r="A439" s="255" t="s">
        <v>0</v>
      </c>
      <c r="B439" s="244"/>
      <c r="C439" s="77">
        <f>IF('INGRESO DE DATOS'!$G$18="Guayas/Santa Elena",'Tablas Guayaquil'!C439,'Tablas Otros'!C439)</f>
        <v>0</v>
      </c>
      <c r="D439" s="77">
        <f>IF('INGRESO DE DATOS'!$G$18="Guayas/Santa Elena",'Tablas Guayaquil'!D439,'Tablas Otros'!D439)</f>
        <v>0</v>
      </c>
      <c r="E439" s="77">
        <f>IF('INGRESO DE DATOS'!$G$18="Guayas/Santa Elena",'Tablas Guayaquil'!E439,'Tablas Otros'!E439)</f>
        <v>0</v>
      </c>
      <c r="F439" s="77">
        <f>IF('INGRESO DE DATOS'!$G$18="Guayas/Santa Elena",'Tablas Guayaquil'!F439,'Tablas Otros'!F439)</f>
        <v>0</v>
      </c>
      <c r="G439" s="77">
        <f>IF('INGRESO DE DATOS'!$G$18="Guayas/Santa Elena",'Tablas Guayaquil'!G439,'Tablas Otros'!G439)</f>
        <v>0</v>
      </c>
      <c r="H439" s="77">
        <f>IF('INGRESO DE DATOS'!$G$18="Guayas/Santa Elena",'Tablas Guayaquil'!H439,'Tablas Otros'!H439)</f>
        <v>0</v>
      </c>
    </row>
    <row r="440" spans="1:15" hidden="1" x14ac:dyDescent="0.2">
      <c r="A440" s="183" t="s">
        <v>5</v>
      </c>
      <c r="B440" s="10" t="s">
        <v>5</v>
      </c>
      <c r="C440" s="77" t="str">
        <f>IF('INGRESO DE DATOS'!$G$18="Guayas/Santa Elena",'Tablas Guayaquil'!C440,'Tablas Otros'!C440)</f>
        <v>SE1</v>
      </c>
      <c r="D440" s="77" t="str">
        <f>IF('INGRESO DE DATOS'!$G$18="Guayas/Santa Elena",'Tablas Guayaquil'!D440,'Tablas Otros'!D440)</f>
        <v>SE2</v>
      </c>
      <c r="E440" s="77" t="str">
        <f>IF('INGRESO DE DATOS'!$G$18="Guayas/Santa Elena",'Tablas Guayaquil'!E440,'Tablas Otros'!E440)</f>
        <v>SE3</v>
      </c>
      <c r="F440" s="77" t="str">
        <f>IF('INGRESO DE DATOS'!$G$18="Guayas/Santa Elena",'Tablas Guayaquil'!F440,'Tablas Otros'!F440)</f>
        <v>SE4</v>
      </c>
      <c r="G440" s="77" t="str">
        <f>IF('INGRESO DE DATOS'!$G$18="Guayas/Santa Elena",'Tablas Guayaquil'!G440,'Tablas Otros'!G440)</f>
        <v>SE5</v>
      </c>
      <c r="H440" s="77" t="str">
        <f>IF('INGRESO DE DATOS'!$G$18="Guayas/Santa Elena",'Tablas Guayaquil'!H440,'Tablas Otros'!H440)</f>
        <v>SE6</v>
      </c>
    </row>
    <row r="441" spans="1:15" hidden="1" x14ac:dyDescent="0.2">
      <c r="A441" s="183">
        <v>18</v>
      </c>
      <c r="B441" s="11" t="s">
        <v>162</v>
      </c>
      <c r="C441" s="77">
        <f>IF('INGRESO DE DATOS'!$G$18="Guayas/Santa Elena",'Tablas Guayaquil'!C441,'Tablas Otros'!C441)</f>
        <v>3748.1600000000003</v>
      </c>
      <c r="D441" s="77">
        <f>IF('INGRESO DE DATOS'!$G$18="Guayas/Santa Elena",'Tablas Guayaquil'!D441,'Tablas Otros'!D441)</f>
        <v>3166.75</v>
      </c>
      <c r="E441" s="77">
        <f>IF('INGRESO DE DATOS'!$G$18="Guayas/Santa Elena",'Tablas Guayaquil'!E441,'Tablas Otros'!E441)</f>
        <v>2484.11</v>
      </c>
      <c r="F441" s="77">
        <f>IF('INGRESO DE DATOS'!$G$18="Guayas/Santa Elena",'Tablas Guayaquil'!F441,'Tablas Otros'!F441)</f>
        <v>1812.0700000000002</v>
      </c>
      <c r="G441" s="77">
        <f>IF('INGRESO DE DATOS'!$G$18="Guayas/Santa Elena",'Tablas Guayaquil'!G441,'Tablas Otros'!G441)</f>
        <v>1444.25</v>
      </c>
      <c r="H441" s="77">
        <f>IF('INGRESO DE DATOS'!$G$18="Guayas/Santa Elena",'Tablas Guayaquil'!H441,'Tablas Otros'!H441)</f>
        <v>1098.69</v>
      </c>
    </row>
    <row r="442" spans="1:15" hidden="1" x14ac:dyDescent="0.2">
      <c r="A442" s="183">
        <v>25</v>
      </c>
      <c r="B442" s="11" t="s">
        <v>6</v>
      </c>
      <c r="C442" s="77">
        <f>IF('INGRESO DE DATOS'!$G$18="Guayas/Santa Elena",'Tablas Guayaquil'!C442,'Tablas Otros'!C442)</f>
        <v>4159.4400000000005</v>
      </c>
      <c r="D442" s="77">
        <f>IF('INGRESO DE DATOS'!$G$18="Guayas/Santa Elena",'Tablas Guayaquil'!D442,'Tablas Otros'!D442)</f>
        <v>3490.05</v>
      </c>
      <c r="E442" s="77">
        <f>IF('INGRESO DE DATOS'!$G$18="Guayas/Santa Elena",'Tablas Guayaquil'!E442,'Tablas Otros'!E442)</f>
        <v>2795.75</v>
      </c>
      <c r="F442" s="77">
        <f>IF('INGRESO DE DATOS'!$G$18="Guayas/Santa Elena",'Tablas Guayaquil'!F442,'Tablas Otros'!F442)</f>
        <v>2014.5300000000002</v>
      </c>
      <c r="G442" s="77">
        <f>IF('INGRESO DE DATOS'!$G$18="Guayas/Santa Elena",'Tablas Guayaquil'!G442,'Tablas Otros'!G442)</f>
        <v>1606.96</v>
      </c>
      <c r="H442" s="77">
        <f>IF('INGRESO DE DATOS'!$G$18="Guayas/Santa Elena",'Tablas Guayaquil'!H442,'Tablas Otros'!H442)</f>
        <v>1217.4100000000001</v>
      </c>
    </row>
    <row r="443" spans="1:15" hidden="1" x14ac:dyDescent="0.2">
      <c r="A443" s="183">
        <v>30</v>
      </c>
      <c r="B443" s="11" t="s">
        <v>7</v>
      </c>
      <c r="C443" s="77">
        <f>IF('INGRESO DE DATOS'!$G$18="Guayas/Santa Elena",'Tablas Guayaquil'!C443,'Tablas Otros'!C443)</f>
        <v>4798.09</v>
      </c>
      <c r="D443" s="77">
        <f>IF('INGRESO DE DATOS'!$G$18="Guayas/Santa Elena",'Tablas Guayaquil'!D443,'Tablas Otros'!D443)</f>
        <v>3996.73</v>
      </c>
      <c r="E443" s="77">
        <f>IF('INGRESO DE DATOS'!$G$18="Guayas/Santa Elena",'Tablas Guayaquil'!E443,'Tablas Otros'!E443)</f>
        <v>3286.53</v>
      </c>
      <c r="F443" s="77">
        <f>IF('INGRESO DE DATOS'!$G$18="Guayas/Santa Elena",'Tablas Guayaquil'!F443,'Tablas Otros'!F443)</f>
        <v>2338.8900000000003</v>
      </c>
      <c r="G443" s="77">
        <f>IF('INGRESO DE DATOS'!$G$18="Guayas/Santa Elena",'Tablas Guayaquil'!G443,'Tablas Otros'!G443)</f>
        <v>1868.25</v>
      </c>
      <c r="H443" s="77">
        <f>IF('INGRESO DE DATOS'!$G$18="Guayas/Santa Elena",'Tablas Guayaquil'!H443,'Tablas Otros'!H443)</f>
        <v>1412.98</v>
      </c>
    </row>
    <row r="444" spans="1:15" hidden="1" x14ac:dyDescent="0.2">
      <c r="A444" s="183">
        <v>35</v>
      </c>
      <c r="B444" s="11" t="s">
        <v>8</v>
      </c>
      <c r="C444" s="77">
        <f>IF('INGRESO DE DATOS'!$G$18="Guayas/Santa Elena",'Tablas Guayaquil'!C444,'Tablas Otros'!C444)</f>
        <v>5312.1900000000005</v>
      </c>
      <c r="D444" s="77">
        <f>IF('INGRESO DE DATOS'!$G$18="Guayas/Santa Elena",'Tablas Guayaquil'!D444,'Tablas Otros'!D444)</f>
        <v>4405.3600000000006</v>
      </c>
      <c r="E444" s="77">
        <f>IF('INGRESO DE DATOS'!$G$18="Guayas/Santa Elena",'Tablas Guayaquil'!E444,'Tablas Otros'!E444)</f>
        <v>3678.73</v>
      </c>
      <c r="F444" s="77">
        <f>IF('INGRESO DE DATOS'!$G$18="Guayas/Santa Elena",'Tablas Guayaquil'!F444,'Tablas Otros'!F444)</f>
        <v>2603.36</v>
      </c>
      <c r="G444" s="77">
        <f>IF('INGRESO DE DATOS'!$G$18="Guayas/Santa Elena",'Tablas Guayaquil'!G444,'Tablas Otros'!G444)</f>
        <v>2074.9500000000003</v>
      </c>
      <c r="H444" s="77">
        <f>IF('INGRESO DE DATOS'!$G$18="Guayas/Santa Elena",'Tablas Guayaquil'!H444,'Tablas Otros'!H444)</f>
        <v>1565.0900000000001</v>
      </c>
    </row>
    <row r="445" spans="1:15" hidden="1" x14ac:dyDescent="0.2">
      <c r="A445" s="183">
        <v>40</v>
      </c>
      <c r="B445" s="11" t="s">
        <v>9</v>
      </c>
      <c r="C445" s="77">
        <f>IF('INGRESO DE DATOS'!$G$18="Guayas/Santa Elena",'Tablas Guayaquil'!C445,'Tablas Otros'!C445)</f>
        <v>5992.71</v>
      </c>
      <c r="D445" s="77">
        <f>IF('INGRESO DE DATOS'!$G$18="Guayas/Santa Elena",'Tablas Guayaquil'!D445,'Tablas Otros'!D445)</f>
        <v>4943.3100000000004</v>
      </c>
      <c r="E445" s="77">
        <f>IF('INGRESO DE DATOS'!$G$18="Guayas/Santa Elena",'Tablas Guayaquil'!E445,'Tablas Otros'!E445)</f>
        <v>4200.25</v>
      </c>
      <c r="F445" s="77">
        <f>IF('INGRESO DE DATOS'!$G$18="Guayas/Santa Elena",'Tablas Guayaquil'!F445,'Tablas Otros'!F445)</f>
        <v>2944.6800000000003</v>
      </c>
      <c r="G445" s="77">
        <f>IF('INGRESO DE DATOS'!$G$18="Guayas/Santa Elena",'Tablas Guayaquil'!G445,'Tablas Otros'!G445)</f>
        <v>2349.4900000000002</v>
      </c>
      <c r="H445" s="77">
        <f>IF('INGRESO DE DATOS'!$G$18="Guayas/Santa Elena",'Tablas Guayaquil'!H445,'Tablas Otros'!H445)</f>
        <v>1766.49</v>
      </c>
    </row>
    <row r="446" spans="1:15" hidden="1" x14ac:dyDescent="0.2">
      <c r="A446" s="183">
        <v>45</v>
      </c>
      <c r="B446" s="11" t="s">
        <v>10</v>
      </c>
      <c r="C446" s="77">
        <f>IF('INGRESO DE DATOS'!$G$18="Guayas/Santa Elena",'Tablas Guayaquil'!C446,'Tablas Otros'!C446)</f>
        <v>6937.17</v>
      </c>
      <c r="D446" s="77">
        <f>IF('INGRESO DE DATOS'!$G$18="Guayas/Santa Elena",'Tablas Guayaquil'!D446,'Tablas Otros'!D446)</f>
        <v>5690.08</v>
      </c>
      <c r="E446" s="77">
        <f>IF('INGRESO DE DATOS'!$G$18="Guayas/Santa Elena",'Tablas Guayaquil'!E446,'Tablas Otros'!E446)</f>
        <v>4918.4000000000005</v>
      </c>
      <c r="F446" s="77">
        <f>IF('INGRESO DE DATOS'!$G$18="Guayas/Santa Elena",'Tablas Guayaquil'!F446,'Tablas Otros'!F446)</f>
        <v>3423.27</v>
      </c>
      <c r="G446" s="77">
        <f>IF('INGRESO DE DATOS'!$G$18="Guayas/Santa Elena",'Tablas Guayaquil'!G446,'Tablas Otros'!G446)</f>
        <v>2724.2000000000003</v>
      </c>
      <c r="H446" s="77">
        <f>IF('INGRESO DE DATOS'!$G$18="Guayas/Santa Elena",'Tablas Guayaquil'!H446,'Tablas Otros'!H446)</f>
        <v>2054.81</v>
      </c>
    </row>
    <row r="447" spans="1:15" hidden="1" x14ac:dyDescent="0.2">
      <c r="A447" s="183">
        <v>50</v>
      </c>
      <c r="B447" s="11" t="s">
        <v>11</v>
      </c>
      <c r="C447" s="77">
        <f>IF('INGRESO DE DATOS'!$G$18="Guayas/Santa Elena",'Tablas Guayaquil'!C447,'Tablas Otros'!C447)</f>
        <v>7589.6</v>
      </c>
      <c r="D447" s="77">
        <f>IF('INGRESO DE DATOS'!$G$18="Guayas/Santa Elena",'Tablas Guayaquil'!D447,'Tablas Otros'!D447)</f>
        <v>6203.12</v>
      </c>
      <c r="E447" s="77">
        <f>IF('INGRESO DE DATOS'!$G$18="Guayas/Santa Elena",'Tablas Guayaquil'!E447,'Tablas Otros'!E447)</f>
        <v>5413.95</v>
      </c>
      <c r="F447" s="77">
        <f>IF('INGRESO DE DATOS'!$G$18="Guayas/Santa Elena",'Tablas Guayaquil'!F447,'Tablas Otros'!F447)</f>
        <v>3752.9300000000003</v>
      </c>
      <c r="G447" s="77">
        <f>IF('INGRESO DE DATOS'!$G$18="Guayas/Santa Elena",'Tablas Guayaquil'!G447,'Tablas Otros'!G447)</f>
        <v>2993.44</v>
      </c>
      <c r="H447" s="77">
        <f>IF('INGRESO DE DATOS'!$G$18="Guayas/Santa Elena",'Tablas Guayaquil'!H447,'Tablas Otros'!H447)</f>
        <v>2240.31</v>
      </c>
    </row>
    <row r="448" spans="1:15" hidden="1" x14ac:dyDescent="0.2">
      <c r="A448" s="183">
        <v>55</v>
      </c>
      <c r="B448" s="11" t="s">
        <v>12</v>
      </c>
      <c r="C448" s="77">
        <f>IF('INGRESO DE DATOS'!$G$18="Guayas/Santa Elena",'Tablas Guayaquil'!C448,'Tablas Otros'!C448)</f>
        <v>8964.9500000000007</v>
      </c>
      <c r="D448" s="77">
        <f>IF('INGRESO DE DATOS'!$G$18="Guayas/Santa Elena",'Tablas Guayaquil'!D448,'Tablas Otros'!D448)</f>
        <v>7295.4500000000007</v>
      </c>
      <c r="E448" s="77">
        <f>IF('INGRESO DE DATOS'!$G$18="Guayas/Santa Elena",'Tablas Guayaquil'!E448,'Tablas Otros'!E448)</f>
        <v>6466</v>
      </c>
      <c r="F448" s="77">
        <f>IF('INGRESO DE DATOS'!$G$18="Guayas/Santa Elena",'Tablas Guayaquil'!F448,'Tablas Otros'!F448)</f>
        <v>4452</v>
      </c>
      <c r="G448" s="77">
        <f>IF('INGRESO DE DATOS'!$G$18="Guayas/Santa Elena",'Tablas Guayaquil'!G448,'Tablas Otros'!G448)</f>
        <v>3543.05</v>
      </c>
      <c r="H448" s="77">
        <f>IF('INGRESO DE DATOS'!$G$18="Guayas/Santa Elena",'Tablas Guayaquil'!H448,'Tablas Otros'!H448)</f>
        <v>2654.77</v>
      </c>
    </row>
    <row r="449" spans="1:8" hidden="1" x14ac:dyDescent="0.2">
      <c r="A449" s="183">
        <v>60</v>
      </c>
      <c r="B449" s="11"/>
      <c r="C449" s="77">
        <f>IF('INGRESO DE DATOS'!$G$18="Guayas/Santa Elena",'Tablas Guayaquil'!C449,'Tablas Otros'!C449)</f>
        <v>9452.5500000000011</v>
      </c>
      <c r="D449" s="77">
        <f>IF('INGRESO DE DATOS'!$G$18="Guayas/Santa Elena",'Tablas Guayaquil'!D449,'Tablas Otros'!D449)</f>
        <v>7635.18</v>
      </c>
      <c r="E449" s="77">
        <f>IF('INGRESO DE DATOS'!$G$18="Guayas/Santa Elena",'Tablas Guayaquil'!E449,'Tablas Otros'!E449)</f>
        <v>6907.4900000000007</v>
      </c>
      <c r="F449" s="77">
        <f>IF('INGRESO DE DATOS'!$G$18="Guayas/Santa Elena",'Tablas Guayaquil'!F449,'Tablas Otros'!F449)</f>
        <v>4712.76</v>
      </c>
      <c r="G449" s="77">
        <f>IF('INGRESO DE DATOS'!$G$18="Guayas/Santa Elena",'Tablas Guayaquil'!G449,'Tablas Otros'!G449)</f>
        <v>3750.8100000000004</v>
      </c>
      <c r="H449" s="77">
        <f>IF('INGRESO DE DATOS'!$G$18="Guayas/Santa Elena",'Tablas Guayaquil'!H449,'Tablas Otros'!H449)</f>
        <v>2803.7000000000003</v>
      </c>
    </row>
    <row r="450" spans="1:8" hidden="1" x14ac:dyDescent="0.2">
      <c r="A450" s="183">
        <v>61</v>
      </c>
      <c r="B450" s="11"/>
      <c r="C450" s="77">
        <f>IF('INGRESO DE DATOS'!$G$18="Guayas/Santa Elena",'Tablas Guayaquil'!C450,'Tablas Otros'!C450)</f>
        <v>10639.75</v>
      </c>
      <c r="D450" s="77">
        <f>IF('INGRESO DE DATOS'!$G$18="Guayas/Santa Elena",'Tablas Guayaquil'!D450,'Tablas Otros'!D450)</f>
        <v>8593.42</v>
      </c>
      <c r="E450" s="77">
        <f>IF('INGRESO DE DATOS'!$G$18="Guayas/Santa Elena",'Tablas Guayaquil'!E450,'Tablas Otros'!E450)</f>
        <v>7774.04</v>
      </c>
      <c r="F450" s="77">
        <f>IF('INGRESO DE DATOS'!$G$18="Guayas/Santa Elena",'Tablas Guayaquil'!F450,'Tablas Otros'!F450)</f>
        <v>5304.77</v>
      </c>
      <c r="G450" s="77">
        <f>IF('INGRESO DE DATOS'!$G$18="Guayas/Santa Elena",'Tablas Guayaquil'!G450,'Tablas Otros'!G450)</f>
        <v>4225.16</v>
      </c>
      <c r="H450" s="77">
        <f>IF('INGRESO DE DATOS'!$G$18="Guayas/Santa Elena",'Tablas Guayaquil'!H450,'Tablas Otros'!H450)</f>
        <v>3159.3300000000004</v>
      </c>
    </row>
    <row r="451" spans="1:8" hidden="1" x14ac:dyDescent="0.2">
      <c r="A451" s="183">
        <v>62</v>
      </c>
      <c r="B451" s="11"/>
      <c r="C451" s="77">
        <f>IF('INGRESO DE DATOS'!$G$18="Guayas/Santa Elena",'Tablas Guayaquil'!C451,'Tablas Otros'!C451)</f>
        <v>11828.54</v>
      </c>
      <c r="D451" s="77">
        <f>IF('INGRESO DE DATOS'!$G$18="Guayas/Santa Elena",'Tablas Guayaquil'!D451,'Tablas Otros'!D451)</f>
        <v>9551.130000000001</v>
      </c>
      <c r="E451" s="77">
        <f>IF('INGRESO DE DATOS'!$G$18="Guayas/Santa Elena",'Tablas Guayaquil'!E451,'Tablas Otros'!E451)</f>
        <v>8645.8900000000012</v>
      </c>
      <c r="F451" s="77">
        <f>IF('INGRESO DE DATOS'!$G$18="Guayas/Santa Elena",'Tablas Guayaquil'!F451,'Tablas Otros'!F451)</f>
        <v>5898.37</v>
      </c>
      <c r="G451" s="77">
        <f>IF('INGRESO DE DATOS'!$G$18="Guayas/Santa Elena",'Tablas Guayaquil'!G451,'Tablas Otros'!G451)</f>
        <v>4698.45</v>
      </c>
      <c r="H451" s="77">
        <f>IF('INGRESO DE DATOS'!$G$18="Guayas/Santa Elena",'Tablas Guayaquil'!H451,'Tablas Otros'!H451)</f>
        <v>3516.02</v>
      </c>
    </row>
    <row r="452" spans="1:8" hidden="1" x14ac:dyDescent="0.2">
      <c r="A452" s="183">
        <v>63</v>
      </c>
      <c r="B452" s="11"/>
      <c r="C452" s="77">
        <f>IF('INGRESO DE DATOS'!$G$18="Guayas/Santa Elena",'Tablas Guayaquil'!C452,'Tablas Otros'!C452)</f>
        <v>13013.62</v>
      </c>
      <c r="D452" s="77">
        <f>IF('INGRESO DE DATOS'!$G$18="Guayas/Santa Elena",'Tablas Guayaquil'!D452,'Tablas Otros'!D452)</f>
        <v>10510.43</v>
      </c>
      <c r="E452" s="77">
        <f>IF('INGRESO DE DATOS'!$G$18="Guayas/Santa Elena",'Tablas Guayaquil'!E452,'Tablas Otros'!E452)</f>
        <v>9507.1400000000012</v>
      </c>
      <c r="F452" s="77">
        <f>IF('INGRESO DE DATOS'!$G$18="Guayas/Santa Elena",'Tablas Guayaquil'!F452,'Tablas Otros'!F452)</f>
        <v>6492.5</v>
      </c>
      <c r="G452" s="77">
        <f>IF('INGRESO DE DATOS'!$G$18="Guayas/Santa Elena",'Tablas Guayaquil'!G452,'Tablas Otros'!G452)</f>
        <v>5168.5600000000004</v>
      </c>
      <c r="H452" s="77">
        <f>IF('INGRESO DE DATOS'!$G$18="Guayas/Santa Elena",'Tablas Guayaquil'!H452,'Tablas Otros'!H452)</f>
        <v>3870.59</v>
      </c>
    </row>
    <row r="453" spans="1:8" hidden="1" x14ac:dyDescent="0.2">
      <c r="A453" s="183">
        <v>64</v>
      </c>
      <c r="B453" s="11"/>
      <c r="C453" s="77">
        <f>IF('INGRESO DE DATOS'!$G$18="Guayas/Santa Elena",'Tablas Guayaquil'!C453,'Tablas Otros'!C453)</f>
        <v>14199.230000000001</v>
      </c>
      <c r="D453" s="77">
        <f>IF('INGRESO DE DATOS'!$G$18="Guayas/Santa Elena",'Tablas Guayaquil'!D453,'Tablas Otros'!D453)</f>
        <v>11467.61</v>
      </c>
      <c r="E453" s="77">
        <f>IF('INGRESO DE DATOS'!$G$18="Guayas/Santa Elena",'Tablas Guayaquil'!E453,'Tablas Otros'!E453)</f>
        <v>10380.050000000001</v>
      </c>
      <c r="F453" s="77">
        <f>IF('INGRESO DE DATOS'!$G$18="Guayas/Santa Elena",'Tablas Guayaquil'!F453,'Tablas Otros'!F453)</f>
        <v>7081.8600000000006</v>
      </c>
      <c r="G453" s="77">
        <f>IF('INGRESO DE DATOS'!$G$18="Guayas/Santa Elena",'Tablas Guayaquil'!G453,'Tablas Otros'!G453)</f>
        <v>5642.38</v>
      </c>
      <c r="H453" s="77">
        <f>IF('INGRESO DE DATOS'!$G$18="Guayas/Santa Elena",'Tablas Guayaquil'!H453,'Tablas Otros'!H453)</f>
        <v>4225.16</v>
      </c>
    </row>
    <row r="454" spans="1:8" hidden="1" x14ac:dyDescent="0.2">
      <c r="A454" s="183">
        <v>65</v>
      </c>
      <c r="B454" s="11"/>
      <c r="C454" s="77">
        <f>IF('INGRESO DE DATOS'!$G$18="Guayas/Santa Elena",'Tablas Guayaquil'!C454,'Tablas Otros'!C454)</f>
        <v>14254.880000000001</v>
      </c>
      <c r="D454" s="77">
        <f>IF('INGRESO DE DATOS'!$G$18="Guayas/Santa Elena",'Tablas Guayaquil'!D454,'Tablas Otros'!D454)</f>
        <v>11482.980000000001</v>
      </c>
      <c r="E454" s="77">
        <f>IF('INGRESO DE DATOS'!$G$18="Guayas/Santa Elena",'Tablas Guayaquil'!E454,'Tablas Otros'!E454)</f>
        <v>10480.220000000001</v>
      </c>
      <c r="F454" s="77">
        <f>IF('INGRESO DE DATOS'!$G$18="Guayas/Santa Elena",'Tablas Guayaquil'!F454,'Tablas Otros'!F454)</f>
        <v>7127.97</v>
      </c>
      <c r="G454" s="77">
        <f>IF('INGRESO DE DATOS'!$G$18="Guayas/Santa Elena",'Tablas Guayaquil'!G454,'Tablas Otros'!G454)</f>
        <v>5675.77</v>
      </c>
      <c r="H454" s="77">
        <f>IF('INGRESO DE DATOS'!$G$18="Guayas/Santa Elena",'Tablas Guayaquil'!H454,'Tablas Otros'!H454)</f>
        <v>4243.71</v>
      </c>
    </row>
    <row r="455" spans="1:8" hidden="1" x14ac:dyDescent="0.2">
      <c r="A455" s="183">
        <v>66</v>
      </c>
      <c r="B455" s="11"/>
      <c r="C455" s="77">
        <f>IF('INGRESO DE DATOS'!$G$18="Guayas/Santa Elena",'Tablas Guayaquil'!C455,'Tablas Otros'!C455)</f>
        <v>14309.470000000001</v>
      </c>
      <c r="D455" s="77">
        <f>IF('INGRESO DE DATOS'!$G$18="Guayas/Santa Elena",'Tablas Guayaquil'!D455,'Tablas Otros'!D455)</f>
        <v>11498.880000000001</v>
      </c>
      <c r="E455" s="77">
        <f>IF('INGRESO DE DATOS'!$G$18="Guayas/Santa Elena",'Tablas Guayaquil'!E455,'Tablas Otros'!E455)</f>
        <v>10573.5</v>
      </c>
      <c r="F455" s="77">
        <f>IF('INGRESO DE DATOS'!$G$18="Guayas/Santa Elena",'Tablas Guayaquil'!F455,'Tablas Otros'!F455)</f>
        <v>7167.72</v>
      </c>
      <c r="G455" s="77">
        <f>IF('INGRESO DE DATOS'!$G$18="Guayas/Santa Elena",'Tablas Guayaquil'!G455,'Tablas Otros'!G455)</f>
        <v>5703.33</v>
      </c>
      <c r="H455" s="77">
        <f>IF('INGRESO DE DATOS'!$G$18="Guayas/Santa Elena",'Tablas Guayaquil'!H455,'Tablas Otros'!H455)</f>
        <v>4257.49</v>
      </c>
    </row>
    <row r="456" spans="1:8" hidden="1" x14ac:dyDescent="0.2">
      <c r="A456" s="183">
        <v>67</v>
      </c>
      <c r="B456" s="11"/>
      <c r="C456" s="77">
        <f>IF('INGRESO DE DATOS'!$G$18="Guayas/Santa Elena",'Tablas Guayaquil'!C456,'Tablas Otros'!C456)</f>
        <v>15904.240000000002</v>
      </c>
      <c r="D456" s="77">
        <f>IF('INGRESO DE DATOS'!$G$18="Guayas/Santa Elena",'Tablas Guayaquil'!D456,'Tablas Otros'!D456)</f>
        <v>12774.060000000001</v>
      </c>
      <c r="E456" s="77">
        <f>IF('INGRESO DE DATOS'!$G$18="Guayas/Santa Elena",'Tablas Guayaquil'!E456,'Tablas Otros'!E456)</f>
        <v>11754.34</v>
      </c>
      <c r="F456" s="77">
        <f>IF('INGRESO DE DATOS'!$G$18="Guayas/Santa Elena",'Tablas Guayaquil'!F456,'Tablas Otros'!F456)</f>
        <v>7973.85</v>
      </c>
      <c r="G456" s="77">
        <f>IF('INGRESO DE DATOS'!$G$18="Guayas/Santa Elena",'Tablas Guayaquil'!G456,'Tablas Otros'!G456)</f>
        <v>6336.68</v>
      </c>
      <c r="H456" s="77">
        <f>IF('INGRESO DE DATOS'!$G$18="Guayas/Santa Elena",'Tablas Guayaquil'!H456,'Tablas Otros'!H456)</f>
        <v>4729.72</v>
      </c>
    </row>
    <row r="457" spans="1:8" hidden="1" x14ac:dyDescent="0.2">
      <c r="A457" s="183">
        <v>68</v>
      </c>
      <c r="B457" s="11"/>
      <c r="C457" s="77">
        <f>IF('INGRESO DE DATOS'!$G$18="Guayas/Santa Elena",'Tablas Guayaquil'!C457,'Tablas Otros'!C457)</f>
        <v>17500.600000000002</v>
      </c>
      <c r="D457" s="77">
        <f>IF('INGRESO DE DATOS'!$G$18="Guayas/Santa Elena",'Tablas Guayaquil'!D457,'Tablas Otros'!D457)</f>
        <v>14055.6</v>
      </c>
      <c r="E457" s="77">
        <f>IF('INGRESO DE DATOS'!$G$18="Guayas/Santa Elena",'Tablas Guayaquil'!E457,'Tablas Otros'!E457)</f>
        <v>12933.59</v>
      </c>
      <c r="F457" s="77">
        <f>IF('INGRESO DE DATOS'!$G$18="Guayas/Santa Elena",'Tablas Guayaquil'!F457,'Tablas Otros'!F457)</f>
        <v>8767.7900000000009</v>
      </c>
      <c r="G457" s="77">
        <f>IF('INGRESO DE DATOS'!$G$18="Guayas/Santa Elena",'Tablas Guayaquil'!G457,'Tablas Otros'!G457)</f>
        <v>6976.92</v>
      </c>
      <c r="H457" s="77">
        <f>IF('INGRESO DE DATOS'!$G$18="Guayas/Santa Elena",'Tablas Guayaquil'!H457,'Tablas Otros'!H457)</f>
        <v>5210.96</v>
      </c>
    </row>
    <row r="458" spans="1:8" hidden="1" x14ac:dyDescent="0.2">
      <c r="A458" s="183">
        <v>69</v>
      </c>
      <c r="B458" s="11"/>
      <c r="C458" s="77">
        <f>IF('INGRESO DE DATOS'!$G$18="Guayas/Santa Elena",'Tablas Guayaquil'!C458,'Tablas Otros'!C458)</f>
        <v>18294.54</v>
      </c>
      <c r="D458" s="77">
        <f>IF('INGRESO DE DATOS'!$G$18="Guayas/Santa Elena",'Tablas Guayaquil'!D458,'Tablas Otros'!D458)</f>
        <v>14699.550000000001</v>
      </c>
      <c r="E458" s="77">
        <f>IF('INGRESO DE DATOS'!$G$18="Guayas/Santa Elena",'Tablas Guayaquil'!E458,'Tablas Otros'!E458)</f>
        <v>13518.18</v>
      </c>
      <c r="F458" s="77">
        <f>IF('INGRESO DE DATOS'!$G$18="Guayas/Santa Elena",'Tablas Guayaquil'!F458,'Tablas Otros'!F458)</f>
        <v>9170.59</v>
      </c>
      <c r="G458" s="77">
        <f>IF('INGRESO DE DATOS'!$G$18="Guayas/Santa Elena",'Tablas Guayaquil'!G458,'Tablas Otros'!G458)</f>
        <v>7291.21</v>
      </c>
      <c r="H458" s="77">
        <f>IF('INGRESO DE DATOS'!$G$18="Guayas/Santa Elena",'Tablas Guayaquil'!H458,'Tablas Otros'!H458)</f>
        <v>5449.46</v>
      </c>
    </row>
    <row r="459" spans="1:8" hidden="1" x14ac:dyDescent="0.2">
      <c r="A459" s="183">
        <v>70</v>
      </c>
      <c r="B459" s="11"/>
      <c r="C459" s="77">
        <f>IF('INGRESO DE DATOS'!$G$18="Guayas/Santa Elena",'Tablas Guayaquil'!C459,'Tablas Otros'!C459)</f>
        <v>18423.86</v>
      </c>
      <c r="D459" s="77">
        <f>IF('INGRESO DE DATOS'!$G$18="Guayas/Santa Elena",'Tablas Guayaquil'!D459,'Tablas Otros'!D459)</f>
        <v>14721.28</v>
      </c>
      <c r="E459" s="77">
        <f>IF('INGRESO DE DATOS'!$G$18="Guayas/Santa Elena",'Tablas Guayaquil'!E459,'Tablas Otros'!E459)</f>
        <v>13748.730000000001</v>
      </c>
      <c r="F459" s="77">
        <f>IF('INGRESO DE DATOS'!$G$18="Guayas/Santa Elena",'Tablas Guayaquil'!F459,'Tablas Otros'!F459)</f>
        <v>9262.8100000000013</v>
      </c>
      <c r="G459" s="77">
        <f>IF('INGRESO DE DATOS'!$G$18="Guayas/Santa Elena",'Tablas Guayaquil'!G459,'Tablas Otros'!G459)</f>
        <v>7365.4100000000008</v>
      </c>
      <c r="H459" s="77">
        <f>IF('INGRESO DE DATOS'!$G$18="Guayas/Santa Elena",'Tablas Guayaquil'!H459,'Tablas Otros'!H459)</f>
        <v>5472.7800000000007</v>
      </c>
    </row>
    <row r="460" spans="1:8" hidden="1" x14ac:dyDescent="0.2">
      <c r="A460" s="183">
        <v>71</v>
      </c>
      <c r="B460" s="11"/>
      <c r="C460" s="77">
        <f>IF('INGRESO DE DATOS'!$G$18="Guayas/Santa Elena",'Tablas Guayaquil'!C460,'Tablas Otros'!C460)</f>
        <v>20732.54</v>
      </c>
      <c r="D460" s="77">
        <f>IF('INGRESO DE DATOS'!$G$18="Guayas/Santa Elena",'Tablas Guayaquil'!D460,'Tablas Otros'!D460)</f>
        <v>16570.45</v>
      </c>
      <c r="E460" s="77">
        <f>IF('INGRESO DE DATOS'!$G$18="Guayas/Santa Elena",'Tablas Guayaquil'!E460,'Tablas Otros'!E460)</f>
        <v>15470.7</v>
      </c>
      <c r="F460" s="77">
        <f>IF('INGRESO DE DATOS'!$G$18="Guayas/Santa Elena",'Tablas Guayaquil'!F460,'Tablas Otros'!F460)</f>
        <v>10428.280000000001</v>
      </c>
      <c r="G460" s="77">
        <f>IF('INGRESO DE DATOS'!$G$18="Guayas/Santa Elena",'Tablas Guayaquil'!G460,'Tablas Otros'!G460)</f>
        <v>8290.7900000000009</v>
      </c>
      <c r="H460" s="77">
        <f>IF('INGRESO DE DATOS'!$G$18="Guayas/Santa Elena",'Tablas Guayaquil'!H460,'Tablas Otros'!H460)</f>
        <v>6162.31</v>
      </c>
    </row>
    <row r="461" spans="1:8" hidden="1" x14ac:dyDescent="0.2">
      <c r="A461" s="183">
        <v>72</v>
      </c>
      <c r="B461" s="11"/>
      <c r="C461" s="77">
        <f>IF('INGRESO DE DATOS'!$G$18="Guayas/Santa Elena",'Tablas Guayaquil'!C461,'Tablas Otros'!C461)</f>
        <v>23040.16</v>
      </c>
      <c r="D461" s="77">
        <f>IF('INGRESO DE DATOS'!$G$18="Guayas/Santa Elena",'Tablas Guayaquil'!D461,'Tablas Otros'!D461)</f>
        <v>18412.73</v>
      </c>
      <c r="E461" s="77">
        <f>IF('INGRESO DE DATOS'!$G$18="Guayas/Santa Elena",'Tablas Guayaquil'!E461,'Tablas Otros'!E461)</f>
        <v>17198.5</v>
      </c>
      <c r="F461" s="77">
        <f>IF('INGRESO DE DATOS'!$G$18="Guayas/Santa Elena",'Tablas Guayaquil'!F461,'Tablas Otros'!F461)</f>
        <v>11590.57</v>
      </c>
      <c r="G461" s="77">
        <f>IF('INGRESO DE DATOS'!$G$18="Guayas/Santa Elena",'Tablas Guayaquil'!G461,'Tablas Otros'!G461)</f>
        <v>9218.2900000000009</v>
      </c>
      <c r="H461" s="77">
        <f>IF('INGRESO DE DATOS'!$G$18="Guayas/Santa Elena",'Tablas Guayaquil'!H461,'Tablas Otros'!H461)</f>
        <v>6850.25</v>
      </c>
    </row>
    <row r="462" spans="1:8" hidden="1" x14ac:dyDescent="0.2">
      <c r="A462" s="183">
        <v>73</v>
      </c>
      <c r="B462" s="11"/>
      <c r="C462" s="77">
        <f>IF('INGRESO DE DATOS'!$G$18="Guayas/Santa Elena",'Tablas Guayaquil'!C462,'Tablas Otros'!C462)</f>
        <v>25351.49</v>
      </c>
      <c r="D462" s="77">
        <f>IF('INGRESO DE DATOS'!$G$18="Guayas/Santa Elena",'Tablas Guayaquil'!D462,'Tablas Otros'!D462)</f>
        <v>20261.900000000001</v>
      </c>
      <c r="E462" s="77">
        <f>IF('INGRESO DE DATOS'!$G$18="Guayas/Santa Elena",'Tablas Guayaquil'!E462,'Tablas Otros'!E462)</f>
        <v>18915.7</v>
      </c>
      <c r="F462" s="77">
        <f>IF('INGRESO DE DATOS'!$G$18="Guayas/Santa Elena",'Tablas Guayaquil'!F462,'Tablas Otros'!F462)</f>
        <v>12751.800000000001</v>
      </c>
      <c r="G462" s="77">
        <f>IF('INGRESO DE DATOS'!$G$18="Guayas/Santa Elena",'Tablas Guayaquil'!G462,'Tablas Otros'!G462)</f>
        <v>10139.43</v>
      </c>
      <c r="H462" s="77">
        <f>IF('INGRESO DE DATOS'!$G$18="Guayas/Santa Elena",'Tablas Guayaquil'!H462,'Tablas Otros'!H462)</f>
        <v>7541.9000000000005</v>
      </c>
    </row>
    <row r="463" spans="1:8" hidden="1" x14ac:dyDescent="0.2">
      <c r="A463" s="183">
        <v>74</v>
      </c>
      <c r="B463" s="11"/>
      <c r="C463" s="77">
        <f>IF('INGRESO DE DATOS'!$G$18="Guayas/Santa Elena",'Tablas Guayaquil'!C463,'Tablas Otros'!C463)</f>
        <v>27657.52</v>
      </c>
      <c r="D463" s="77">
        <f>IF('INGRESO DE DATOS'!$G$18="Guayas/Santa Elena",'Tablas Guayaquil'!D463,'Tablas Otros'!D463)</f>
        <v>22106.300000000003</v>
      </c>
      <c r="E463" s="77">
        <f>IF('INGRESO DE DATOS'!$G$18="Guayas/Santa Elena",'Tablas Guayaquil'!E463,'Tablas Otros'!E463)</f>
        <v>20638.2</v>
      </c>
      <c r="F463" s="77">
        <f>IF('INGRESO DE DATOS'!$G$18="Guayas/Santa Elena",'Tablas Guayaquil'!F463,'Tablas Otros'!F463)</f>
        <v>13914.62</v>
      </c>
      <c r="G463" s="77">
        <f>IF('INGRESO DE DATOS'!$G$18="Guayas/Santa Elena",'Tablas Guayaquil'!G463,'Tablas Otros'!G463)</f>
        <v>11062.69</v>
      </c>
      <c r="H463" s="77">
        <f>IF('INGRESO DE DATOS'!$G$18="Guayas/Santa Elena",'Tablas Guayaquil'!H463,'Tablas Otros'!H463)</f>
        <v>8230.3700000000008</v>
      </c>
    </row>
    <row r="464" spans="1:8" hidden="1" x14ac:dyDescent="0.2">
      <c r="A464" s="183">
        <v>75</v>
      </c>
      <c r="B464" s="11" t="s">
        <v>13</v>
      </c>
      <c r="C464" s="77">
        <f>IF('INGRESO DE DATOS'!$G$18="Guayas/Santa Elena",'Tablas Guayaquil'!C464,'Tablas Otros'!C464)</f>
        <v>30211.59</v>
      </c>
      <c r="D464" s="77">
        <f>IF('INGRESO DE DATOS'!$G$18="Guayas/Santa Elena",'Tablas Guayaquil'!D464,'Tablas Otros'!D464)</f>
        <v>24090.09</v>
      </c>
      <c r="E464" s="77">
        <f>IF('INGRESO DE DATOS'!$G$18="Guayas/Santa Elena",'Tablas Guayaquil'!E464,'Tablas Otros'!E464)</f>
        <v>22640.010000000002</v>
      </c>
      <c r="F464" s="77">
        <f>IF('INGRESO DE DATOS'!$G$18="Guayas/Santa Elena",'Tablas Guayaquil'!F464,'Tablas Otros'!F464)</f>
        <v>15218.42</v>
      </c>
      <c r="G464" s="77">
        <f>IF('INGRESO DE DATOS'!$G$18="Guayas/Santa Elena",'Tablas Guayaquil'!G464,'Tablas Otros'!G464)</f>
        <v>12102.02</v>
      </c>
      <c r="H464" s="77">
        <f>IF('INGRESO DE DATOS'!$G$18="Guayas/Santa Elena",'Tablas Guayaquil'!H464,'Tablas Otros'!H464)</f>
        <v>8990.3900000000012</v>
      </c>
    </row>
    <row r="465" spans="1:15" hidden="1" x14ac:dyDescent="0.2">
      <c r="A465" s="183">
        <v>1</v>
      </c>
      <c r="B465" s="11" t="s">
        <v>14</v>
      </c>
      <c r="C465" s="77">
        <f>IF('INGRESO DE DATOS'!$G$18="Guayas/Santa Elena",'Tablas Guayaquil'!C465,'Tablas Otros'!C465)</f>
        <v>1698.65</v>
      </c>
      <c r="D465" s="77">
        <f>IF('INGRESO DE DATOS'!$G$18="Guayas/Santa Elena",'Tablas Guayaquil'!D465,'Tablas Otros'!D465)</f>
        <v>1529.5800000000002</v>
      </c>
      <c r="E465" s="77">
        <f>IF('INGRESO DE DATOS'!$G$18="Guayas/Santa Elena",'Tablas Guayaquil'!E465,'Tablas Otros'!E465)</f>
        <v>900.47</v>
      </c>
      <c r="F465" s="77">
        <f>IF('INGRESO DE DATOS'!$G$18="Guayas/Santa Elena",'Tablas Guayaquil'!F465,'Tablas Otros'!F465)</f>
        <v>730.87</v>
      </c>
      <c r="G465" s="77">
        <f>IF('INGRESO DE DATOS'!$G$18="Guayas/Santa Elena",'Tablas Guayaquil'!G465,'Tablas Otros'!G465)</f>
        <v>580.35</v>
      </c>
      <c r="H465" s="77">
        <f>IF('INGRESO DE DATOS'!$G$18="Guayas/Santa Elena",'Tablas Guayaquil'!H465,'Tablas Otros'!H465)</f>
        <v>428.77000000000004</v>
      </c>
    </row>
    <row r="466" spans="1:15" hidden="1" x14ac:dyDescent="0.2">
      <c r="A466" s="183">
        <v>2</v>
      </c>
      <c r="B466" s="11" t="s">
        <v>1</v>
      </c>
      <c r="C466" s="77">
        <f>IF('INGRESO DE DATOS'!$G$18="Guayas/Santa Elena",'Tablas Guayaquil'!C466,'Tablas Otros'!C466)</f>
        <v>2786.21</v>
      </c>
      <c r="D466" s="77">
        <f>IF('INGRESO DE DATOS'!$G$18="Guayas/Santa Elena",'Tablas Guayaquil'!D466,'Tablas Otros'!D466)</f>
        <v>2574.21</v>
      </c>
      <c r="E466" s="77">
        <f>IF('INGRESO DE DATOS'!$G$18="Guayas/Santa Elena",'Tablas Guayaquil'!E466,'Tablas Otros'!E466)</f>
        <v>1340.9</v>
      </c>
      <c r="F466" s="77">
        <f>IF('INGRESO DE DATOS'!$G$18="Guayas/Santa Elena",'Tablas Guayaquil'!F466,'Tablas Otros'!F466)</f>
        <v>1146.92</v>
      </c>
      <c r="G466" s="77">
        <f>IF('INGRESO DE DATOS'!$G$18="Guayas/Santa Elena",'Tablas Guayaquil'!G466,'Tablas Otros'!G466)</f>
        <v>916.37</v>
      </c>
      <c r="H466" s="77">
        <f>IF('INGRESO DE DATOS'!$G$18="Guayas/Santa Elena",'Tablas Guayaquil'!H466,'Tablas Otros'!H466)</f>
        <v>676.28000000000009</v>
      </c>
    </row>
    <row r="467" spans="1:15" hidden="1" x14ac:dyDescent="0.2">
      <c r="A467" s="183">
        <v>3</v>
      </c>
      <c r="B467" s="11" t="s">
        <v>15</v>
      </c>
      <c r="C467" s="77">
        <f>IF('INGRESO DE DATOS'!$G$18="Guayas/Santa Elena",'Tablas Guayaquil'!C467,'Tablas Otros'!C467)</f>
        <v>4073.5800000000004</v>
      </c>
      <c r="D467" s="77">
        <f>IF('INGRESO DE DATOS'!$G$18="Guayas/Santa Elena",'Tablas Guayaquil'!D467,'Tablas Otros'!D467)</f>
        <v>3781.02</v>
      </c>
      <c r="E467" s="77">
        <f>IF('INGRESO DE DATOS'!$G$18="Guayas/Santa Elena",'Tablas Guayaquil'!E467,'Tablas Otros'!E467)</f>
        <v>1926.5500000000002</v>
      </c>
      <c r="F467" s="77">
        <f>IF('INGRESO DE DATOS'!$G$18="Guayas/Santa Elena",'Tablas Guayaquil'!F467,'Tablas Otros'!F467)</f>
        <v>1666.8500000000001</v>
      </c>
      <c r="G467" s="77">
        <f>IF('INGRESO DE DATOS'!$G$18="Guayas/Santa Elena",'Tablas Guayaquil'!G467,'Tablas Otros'!G467)</f>
        <v>1325.53</v>
      </c>
      <c r="H467" s="77">
        <f>IF('INGRESO DE DATOS'!$G$18="Guayas/Santa Elena",'Tablas Guayaquil'!H467,'Tablas Otros'!H467)</f>
        <v>981.03000000000009</v>
      </c>
    </row>
    <row r="468" spans="1:15" hidden="1" x14ac:dyDescent="0.2">
      <c r="A468" s="183">
        <v>1</v>
      </c>
      <c r="B468" s="11" t="s">
        <v>3</v>
      </c>
      <c r="C468" s="77">
        <f>IF('INGRESO DE DATOS'!$G$18="Guayas/Santa Elena",'Tablas Guayaquil'!C468,'Tablas Otros'!C468)</f>
        <v>119.25</v>
      </c>
      <c r="D468" s="77">
        <f>IF('INGRESO DE DATOS'!$G$18="Guayas/Santa Elena",'Tablas Guayaquil'!D468,'Tablas Otros'!D468)</f>
        <v>119.25</v>
      </c>
      <c r="E468" s="77">
        <f>IF('INGRESO DE DATOS'!$G$18="Guayas/Santa Elena",'Tablas Guayaquil'!E468,'Tablas Otros'!E468)</f>
        <v>119.25</v>
      </c>
      <c r="F468" s="77">
        <f>IF('INGRESO DE DATOS'!$G$18="Guayas/Santa Elena",'Tablas Guayaquil'!F468,'Tablas Otros'!F468)</f>
        <v>119.25</v>
      </c>
      <c r="G468" s="77">
        <f>IF('INGRESO DE DATOS'!$G$18="Guayas/Santa Elena",'Tablas Guayaquil'!G468,'Tablas Otros'!G468)</f>
        <v>119.25</v>
      </c>
      <c r="H468" s="77">
        <f>IF('INGRESO DE DATOS'!$G$18="Guayas/Santa Elena",'Tablas Guayaquil'!H468,'Tablas Otros'!H468)</f>
        <v>119.25</v>
      </c>
    </row>
    <row r="469" spans="1:15" ht="13.5" hidden="1" thickBot="1" x14ac:dyDescent="0.25">
      <c r="A469" s="194">
        <v>1</v>
      </c>
      <c r="B469" s="17" t="s">
        <v>2</v>
      </c>
      <c r="C469" s="77">
        <f>IF('INGRESO DE DATOS'!$G$18="Guayas/Santa Elena",'Tablas Guayaquil'!C469,'Tablas Otros'!C469)</f>
        <v>159</v>
      </c>
      <c r="D469" s="77">
        <f>IF('INGRESO DE DATOS'!$G$18="Guayas/Santa Elena",'Tablas Guayaquil'!D469,'Tablas Otros'!D469)</f>
        <v>159</v>
      </c>
      <c r="E469" s="77">
        <f>IF('INGRESO DE DATOS'!$G$18="Guayas/Santa Elena",'Tablas Guayaquil'!E469,'Tablas Otros'!E469)</f>
        <v>159</v>
      </c>
      <c r="F469" s="77">
        <f>IF('INGRESO DE DATOS'!$G$18="Guayas/Santa Elena",'Tablas Guayaquil'!F469,'Tablas Otros'!F469)</f>
        <v>159</v>
      </c>
      <c r="G469" s="77">
        <f>IF('INGRESO DE DATOS'!$G$18="Guayas/Santa Elena",'Tablas Guayaquil'!G469,'Tablas Otros'!G469)</f>
        <v>159</v>
      </c>
      <c r="H469" s="77">
        <f>IF('INGRESO DE DATOS'!$G$18="Guayas/Santa Elena",'Tablas Guayaquil'!H469,'Tablas Otros'!H469)</f>
        <v>159</v>
      </c>
    </row>
    <row r="470" spans="1:15" ht="13.5" hidden="1" thickBot="1" x14ac:dyDescent="0.25">
      <c r="A470" s="183"/>
      <c r="C470" s="77">
        <f>IF('INGRESO DE DATOS'!$G$18="Guayas/Santa Elena",'Tablas Guayaquil'!C470,'Tablas Otros'!C470)</f>
        <v>0</v>
      </c>
      <c r="D470" s="77">
        <f>IF('INGRESO DE DATOS'!$G$18="Guayas/Santa Elena",'Tablas Guayaquil'!D470,'Tablas Otros'!D470)</f>
        <v>0</v>
      </c>
      <c r="E470" s="77">
        <f>IF('INGRESO DE DATOS'!$G$18="Guayas/Santa Elena",'Tablas Guayaquil'!E470,'Tablas Otros'!E470)</f>
        <v>0</v>
      </c>
      <c r="F470" s="77">
        <f>IF('INGRESO DE DATOS'!$G$18="Guayas/Santa Elena",'Tablas Guayaquil'!F470,'Tablas Otros'!F470)</f>
        <v>0</v>
      </c>
      <c r="G470" s="77">
        <f>IF('INGRESO DE DATOS'!$G$18="Guayas/Santa Elena",'Tablas Guayaquil'!G470,'Tablas Otros'!G470)</f>
        <v>0</v>
      </c>
      <c r="H470" s="77">
        <f>IF('INGRESO DE DATOS'!$G$18="Guayas/Santa Elena",'Tablas Guayaquil'!H470,'Tablas Otros'!H470)</f>
        <v>0</v>
      </c>
    </row>
    <row r="471" spans="1:15" ht="18" hidden="1" x14ac:dyDescent="0.25">
      <c r="A471" s="195" t="s">
        <v>81</v>
      </c>
      <c r="B471" s="177"/>
      <c r="C471" s="77">
        <f>IF('INGRESO DE DATOS'!$G$18="Guayas/Santa Elena",'Tablas Guayaquil'!C471,'Tablas Otros'!C471)</f>
        <v>0</v>
      </c>
      <c r="D471" s="77">
        <f>IF('INGRESO DE DATOS'!$G$18="Guayas/Santa Elena",'Tablas Guayaquil'!D471,'Tablas Otros'!D471)</f>
        <v>0</v>
      </c>
      <c r="E471" s="77">
        <f>IF('INGRESO DE DATOS'!$G$18="Guayas/Santa Elena",'Tablas Guayaquil'!E471,'Tablas Otros'!E471)</f>
        <v>0</v>
      </c>
      <c r="F471" s="77">
        <f>IF('INGRESO DE DATOS'!$G$18="Guayas/Santa Elena",'Tablas Guayaquil'!F471,'Tablas Otros'!F471)</f>
        <v>0</v>
      </c>
      <c r="G471" s="77">
        <f>IF('INGRESO DE DATOS'!$G$18="Guayas/Santa Elena",'Tablas Guayaquil'!G471,'Tablas Otros'!G471)</f>
        <v>0</v>
      </c>
      <c r="H471" s="77">
        <f>IF('INGRESO DE DATOS'!$G$18="Guayas/Santa Elena",'Tablas Guayaquil'!H471,'Tablas Otros'!H471)</f>
        <v>0</v>
      </c>
    </row>
    <row r="472" spans="1:15" ht="18" hidden="1" x14ac:dyDescent="0.25">
      <c r="A472" s="191" t="s">
        <v>30</v>
      </c>
      <c r="B472" s="178"/>
      <c r="C472" s="77">
        <f>IF('INGRESO DE DATOS'!$G$18="Guayas/Santa Elena",'Tablas Guayaquil'!C472,'Tablas Otros'!C472)</f>
        <v>0</v>
      </c>
      <c r="D472" s="77">
        <f>IF('INGRESO DE DATOS'!$G$18="Guayas/Santa Elena",'Tablas Guayaquil'!D472,'Tablas Otros'!D472)</f>
        <v>0</v>
      </c>
      <c r="E472" s="77">
        <f>IF('INGRESO DE DATOS'!$G$18="Guayas/Santa Elena",'Tablas Guayaquil'!E472,'Tablas Otros'!E472)</f>
        <v>0</v>
      </c>
      <c r="F472" s="77">
        <f>IF('INGRESO DE DATOS'!$G$18="Guayas/Santa Elena",'Tablas Guayaquil'!F472,'Tablas Otros'!F472)</f>
        <v>0</v>
      </c>
      <c r="G472" s="77">
        <f>IF('INGRESO DE DATOS'!$G$18="Guayas/Santa Elena",'Tablas Guayaquil'!G472,'Tablas Otros'!G472)</f>
        <v>0</v>
      </c>
      <c r="H472" s="77">
        <f>IF('INGRESO DE DATOS'!$G$18="Guayas/Santa Elena",'Tablas Guayaquil'!H472,'Tablas Otros'!H472)</f>
        <v>0</v>
      </c>
    </row>
    <row r="473" spans="1:15" hidden="1" x14ac:dyDescent="0.2">
      <c r="A473" s="255" t="s">
        <v>0</v>
      </c>
      <c r="B473" s="244"/>
      <c r="C473" s="77">
        <f>IF('INGRESO DE DATOS'!$G$18="Guayas/Santa Elena",'Tablas Guayaquil'!C473,'Tablas Otros'!C473)</f>
        <v>0</v>
      </c>
      <c r="D473" s="77">
        <f>IF('INGRESO DE DATOS'!$G$18="Guayas/Santa Elena",'Tablas Guayaquil'!D473,'Tablas Otros'!D473)</f>
        <v>0</v>
      </c>
      <c r="E473" s="77">
        <f>IF('INGRESO DE DATOS'!$G$18="Guayas/Santa Elena",'Tablas Guayaquil'!E473,'Tablas Otros'!E473)</f>
        <v>0</v>
      </c>
      <c r="F473" s="77">
        <f>IF('INGRESO DE DATOS'!$G$18="Guayas/Santa Elena",'Tablas Guayaquil'!F473,'Tablas Otros'!F473)</f>
        <v>0</v>
      </c>
      <c r="G473" s="77">
        <f>IF('INGRESO DE DATOS'!$G$18="Guayas/Santa Elena",'Tablas Guayaquil'!G473,'Tablas Otros'!G473)</f>
        <v>0</v>
      </c>
      <c r="H473" s="77">
        <f>IF('INGRESO DE DATOS'!$G$18="Guayas/Santa Elena",'Tablas Guayaquil'!H473,'Tablas Otros'!H473)</f>
        <v>0</v>
      </c>
    </row>
    <row r="474" spans="1:15" hidden="1" x14ac:dyDescent="0.2">
      <c r="A474" s="183" t="s">
        <v>5</v>
      </c>
      <c r="B474" s="10" t="s">
        <v>5</v>
      </c>
      <c r="C474" s="77" t="str">
        <f>IF('INGRESO DE DATOS'!$G$18="Guayas/Santa Elena",'Tablas Guayaquil'!C474,'Tablas Otros'!C474)</f>
        <v>ET1</v>
      </c>
      <c r="D474" s="77" t="str">
        <f>IF('INGRESO DE DATOS'!$G$18="Guayas/Santa Elena",'Tablas Guayaquil'!D474,'Tablas Otros'!D474)</f>
        <v>ET2</v>
      </c>
      <c r="E474" s="77" t="str">
        <f>IF('INGRESO DE DATOS'!$G$18="Guayas/Santa Elena",'Tablas Guayaquil'!E474,'Tablas Otros'!E474)</f>
        <v>ET3</v>
      </c>
      <c r="F474" s="77" t="str">
        <f>IF('INGRESO DE DATOS'!$G$18="Guayas/Santa Elena",'Tablas Guayaquil'!F474,'Tablas Otros'!F474)</f>
        <v>ET4</v>
      </c>
      <c r="G474" s="77" t="str">
        <f>IF('INGRESO DE DATOS'!$G$18="Guayas/Santa Elena",'Tablas Guayaquil'!G474,'Tablas Otros'!G474)</f>
        <v>ET5</v>
      </c>
      <c r="H474" s="77" t="str">
        <f>IF('INGRESO DE DATOS'!$G$18="Guayas/Santa Elena",'Tablas Guayaquil'!H474,'Tablas Otros'!H474)</f>
        <v>ET6</v>
      </c>
    </row>
    <row r="475" spans="1:15" hidden="1" x14ac:dyDescent="0.2">
      <c r="A475" s="183">
        <v>18</v>
      </c>
      <c r="B475" s="11" t="s">
        <v>162</v>
      </c>
      <c r="C475" s="77">
        <f>IF('INGRESO DE DATOS'!$G$18="Guayas/Santa Elena",'Tablas Guayaquil'!C475,'Tablas Otros'!C475)</f>
        <v>4642</v>
      </c>
      <c r="D475" s="77">
        <f>IF('INGRESO DE DATOS'!$G$18="Guayas/Santa Elena",'Tablas Guayaquil'!D475,'Tablas Otros'!D475)</f>
        <v>3923</v>
      </c>
      <c r="E475" s="77">
        <f>IF('INGRESO DE DATOS'!$G$18="Guayas/Santa Elena",'Tablas Guayaquil'!E475,'Tablas Otros'!E475)</f>
        <v>3072</v>
      </c>
      <c r="F475" s="77">
        <f>IF('INGRESO DE DATOS'!$G$18="Guayas/Santa Elena",'Tablas Guayaquil'!F475,'Tablas Otros'!F475)</f>
        <v>2238</v>
      </c>
      <c r="G475" s="77">
        <f>IF('INGRESO DE DATOS'!$G$18="Guayas/Santa Elena",'Tablas Guayaquil'!G475,'Tablas Otros'!G475)</f>
        <v>1791</v>
      </c>
      <c r="H475" s="77">
        <f>IF('INGRESO DE DATOS'!$G$18="Guayas/Santa Elena",'Tablas Guayaquil'!H475,'Tablas Otros'!H475)</f>
        <v>1354</v>
      </c>
      <c r="J475" s="28"/>
      <c r="K475" s="28"/>
      <c r="L475" s="28"/>
      <c r="M475" s="28"/>
      <c r="N475" s="28"/>
      <c r="O475" s="28"/>
    </row>
    <row r="476" spans="1:15" hidden="1" x14ac:dyDescent="0.2">
      <c r="A476" s="183">
        <v>25</v>
      </c>
      <c r="B476" s="11" t="s">
        <v>6</v>
      </c>
      <c r="C476" s="77">
        <f>IF('INGRESO DE DATOS'!$G$18="Guayas/Santa Elena",'Tablas Guayaquil'!C476,'Tablas Otros'!C476)</f>
        <v>5149</v>
      </c>
      <c r="D476" s="77">
        <f>IF('INGRESO DE DATOS'!$G$18="Guayas/Santa Elena",'Tablas Guayaquil'!D476,'Tablas Otros'!D476)</f>
        <v>4320</v>
      </c>
      <c r="E476" s="77">
        <f>IF('INGRESO DE DATOS'!$G$18="Guayas/Santa Elena",'Tablas Guayaquil'!E476,'Tablas Otros'!E476)</f>
        <v>3471</v>
      </c>
      <c r="F476" s="77">
        <f>IF('INGRESO DE DATOS'!$G$18="Guayas/Santa Elena",'Tablas Guayaquil'!F476,'Tablas Otros'!F476)</f>
        <v>2494</v>
      </c>
      <c r="G476" s="77">
        <f>IF('INGRESO DE DATOS'!$G$18="Guayas/Santa Elena",'Tablas Guayaquil'!G476,'Tablas Otros'!G476)</f>
        <v>2005</v>
      </c>
      <c r="H476" s="77">
        <f>IF('INGRESO DE DATOS'!$G$18="Guayas/Santa Elena",'Tablas Guayaquil'!H476,'Tablas Otros'!H476)</f>
        <v>1509</v>
      </c>
      <c r="J476" s="28"/>
      <c r="K476" s="28"/>
      <c r="L476" s="28"/>
      <c r="M476" s="28"/>
      <c r="N476" s="28"/>
      <c r="O476" s="28"/>
    </row>
    <row r="477" spans="1:15" hidden="1" x14ac:dyDescent="0.2">
      <c r="A477" s="183">
        <v>30</v>
      </c>
      <c r="B477" s="11" t="s">
        <v>7</v>
      </c>
      <c r="C477" s="77">
        <f>IF('INGRESO DE DATOS'!$G$18="Guayas/Santa Elena",'Tablas Guayaquil'!C477,'Tablas Otros'!C477)</f>
        <v>5957</v>
      </c>
      <c r="D477" s="77">
        <f>IF('INGRESO DE DATOS'!$G$18="Guayas/Santa Elena",'Tablas Guayaquil'!D477,'Tablas Otros'!D477)</f>
        <v>4957</v>
      </c>
      <c r="E477" s="77">
        <f>IF('INGRESO DE DATOS'!$G$18="Guayas/Santa Elena",'Tablas Guayaquil'!E477,'Tablas Otros'!E477)</f>
        <v>4083</v>
      </c>
      <c r="F477" s="77">
        <f>IF('INGRESO DE DATOS'!$G$18="Guayas/Santa Elena",'Tablas Guayaquil'!F477,'Tablas Otros'!F477)</f>
        <v>2895</v>
      </c>
      <c r="G477" s="77">
        <f>IF('INGRESO DE DATOS'!$G$18="Guayas/Santa Elena",'Tablas Guayaquil'!G477,'Tablas Otros'!G477)</f>
        <v>2316</v>
      </c>
      <c r="H477" s="77">
        <f>IF('INGRESO DE DATOS'!$G$18="Guayas/Santa Elena",'Tablas Guayaquil'!H477,'Tablas Otros'!H477)</f>
        <v>1748</v>
      </c>
      <c r="J477" s="28"/>
      <c r="K477" s="28"/>
      <c r="L477" s="28"/>
      <c r="M477" s="28"/>
      <c r="N477" s="28"/>
      <c r="O477" s="28"/>
    </row>
    <row r="478" spans="1:15" hidden="1" x14ac:dyDescent="0.2">
      <c r="A478" s="183">
        <v>35</v>
      </c>
      <c r="B478" s="11" t="s">
        <v>8</v>
      </c>
      <c r="C478" s="77">
        <f>IF('INGRESO DE DATOS'!$G$18="Guayas/Santa Elena",'Tablas Guayaquil'!C478,'Tablas Otros'!C478)</f>
        <v>6587</v>
      </c>
      <c r="D478" s="77">
        <f>IF('INGRESO DE DATOS'!$G$18="Guayas/Santa Elena",'Tablas Guayaquil'!D478,'Tablas Otros'!D478)</f>
        <v>5461</v>
      </c>
      <c r="E478" s="77">
        <f>IF('INGRESO DE DATOS'!$G$18="Guayas/Santa Elena",'Tablas Guayaquil'!E478,'Tablas Otros'!E478)</f>
        <v>4564</v>
      </c>
      <c r="F478" s="77">
        <f>IF('INGRESO DE DATOS'!$G$18="Guayas/Santa Elena",'Tablas Guayaquil'!F478,'Tablas Otros'!F478)</f>
        <v>3224</v>
      </c>
      <c r="G478" s="77">
        <f>IF('INGRESO DE DATOS'!$G$18="Guayas/Santa Elena",'Tablas Guayaquil'!G478,'Tablas Otros'!G478)</f>
        <v>2576</v>
      </c>
      <c r="H478" s="77">
        <f>IF('INGRESO DE DATOS'!$G$18="Guayas/Santa Elena",'Tablas Guayaquil'!H478,'Tablas Otros'!H478)</f>
        <v>1942</v>
      </c>
      <c r="J478" s="28"/>
      <c r="K478" s="28"/>
      <c r="L478" s="28"/>
      <c r="M478" s="28"/>
      <c r="N478" s="28"/>
      <c r="O478" s="28"/>
    </row>
    <row r="479" spans="1:15" hidden="1" x14ac:dyDescent="0.2">
      <c r="A479" s="183">
        <v>40</v>
      </c>
      <c r="B479" s="11" t="s">
        <v>9</v>
      </c>
      <c r="C479" s="77">
        <f>IF('INGRESO DE DATOS'!$G$18="Guayas/Santa Elena",'Tablas Guayaquil'!C479,'Tablas Otros'!C479)</f>
        <v>7429</v>
      </c>
      <c r="D479" s="77">
        <f>IF('INGRESO DE DATOS'!$G$18="Guayas/Santa Elena",'Tablas Guayaquil'!D479,'Tablas Otros'!D479)</f>
        <v>6131</v>
      </c>
      <c r="E479" s="77">
        <f>IF('INGRESO DE DATOS'!$G$18="Guayas/Santa Elena",'Tablas Guayaquil'!E479,'Tablas Otros'!E479)</f>
        <v>5209</v>
      </c>
      <c r="F479" s="77">
        <f>IF('INGRESO DE DATOS'!$G$18="Guayas/Santa Elena",'Tablas Guayaquil'!F479,'Tablas Otros'!F479)</f>
        <v>3644</v>
      </c>
      <c r="G479" s="77">
        <f>IF('INGRESO DE DATOS'!$G$18="Guayas/Santa Elena",'Tablas Guayaquil'!G479,'Tablas Otros'!G479)</f>
        <v>2921</v>
      </c>
      <c r="H479" s="77">
        <f>IF('INGRESO DE DATOS'!$G$18="Guayas/Santa Elena",'Tablas Guayaquil'!H479,'Tablas Otros'!H479)</f>
        <v>2191</v>
      </c>
      <c r="J479" s="28"/>
      <c r="K479" s="28"/>
      <c r="L479" s="28"/>
      <c r="M479" s="28"/>
      <c r="N479" s="28"/>
      <c r="O479" s="28"/>
    </row>
    <row r="480" spans="1:15" hidden="1" x14ac:dyDescent="0.2">
      <c r="A480" s="183">
        <v>45</v>
      </c>
      <c r="B480" s="11" t="s">
        <v>10</v>
      </c>
      <c r="C480" s="77">
        <f>IF('INGRESO DE DATOS'!$G$18="Guayas/Santa Elena",'Tablas Guayaquil'!C480,'Tablas Otros'!C480)</f>
        <v>8612</v>
      </c>
      <c r="D480" s="77">
        <f>IF('INGRESO DE DATOS'!$G$18="Guayas/Santa Elena",'Tablas Guayaquil'!D480,'Tablas Otros'!D480)</f>
        <v>7064</v>
      </c>
      <c r="E480" s="77">
        <f>IF('INGRESO DE DATOS'!$G$18="Guayas/Santa Elena",'Tablas Guayaquil'!E480,'Tablas Otros'!E480)</f>
        <v>6111</v>
      </c>
      <c r="F480" s="77">
        <f>IF('INGRESO DE DATOS'!$G$18="Guayas/Santa Elena",'Tablas Guayaquil'!F480,'Tablas Otros'!F480)</f>
        <v>4250</v>
      </c>
      <c r="G480" s="77">
        <f>IF('INGRESO DE DATOS'!$G$18="Guayas/Santa Elena",'Tablas Guayaquil'!G480,'Tablas Otros'!G480)</f>
        <v>3395</v>
      </c>
      <c r="H480" s="77">
        <f>IF('INGRESO DE DATOS'!$G$18="Guayas/Santa Elena",'Tablas Guayaquil'!H480,'Tablas Otros'!H480)</f>
        <v>2549</v>
      </c>
      <c r="J480" s="28"/>
      <c r="K480" s="28"/>
      <c r="L480" s="28"/>
      <c r="M480" s="28"/>
      <c r="N480" s="28"/>
      <c r="O480" s="28"/>
    </row>
    <row r="481" spans="1:15" hidden="1" x14ac:dyDescent="0.2">
      <c r="A481" s="183">
        <v>50</v>
      </c>
      <c r="B481" s="11" t="s">
        <v>11</v>
      </c>
      <c r="C481" s="77">
        <f>IF('INGRESO DE DATOS'!$G$18="Guayas/Santa Elena",'Tablas Guayaquil'!C481,'Tablas Otros'!C481)</f>
        <v>9430</v>
      </c>
      <c r="D481" s="77">
        <f>IF('INGRESO DE DATOS'!$G$18="Guayas/Santa Elena",'Tablas Guayaquil'!D481,'Tablas Otros'!D481)</f>
        <v>7701</v>
      </c>
      <c r="E481" s="77">
        <f>IF('INGRESO DE DATOS'!$G$18="Guayas/Santa Elena",'Tablas Guayaquil'!E481,'Tablas Otros'!E481)</f>
        <v>6730</v>
      </c>
      <c r="F481" s="77">
        <f>IF('INGRESO DE DATOS'!$G$18="Guayas/Santa Elena",'Tablas Guayaquil'!F481,'Tablas Otros'!F481)</f>
        <v>4656</v>
      </c>
      <c r="G481" s="77">
        <f>IF('INGRESO DE DATOS'!$G$18="Guayas/Santa Elena",'Tablas Guayaquil'!G481,'Tablas Otros'!G481)</f>
        <v>3725</v>
      </c>
      <c r="H481" s="77">
        <f>IF('INGRESO DE DATOS'!$G$18="Guayas/Santa Elena",'Tablas Guayaquil'!H481,'Tablas Otros'!H481)</f>
        <v>2788</v>
      </c>
      <c r="J481" s="28"/>
      <c r="K481" s="28"/>
      <c r="L481" s="28"/>
      <c r="M481" s="28"/>
      <c r="N481" s="28"/>
      <c r="O481" s="28"/>
    </row>
    <row r="482" spans="1:15" hidden="1" x14ac:dyDescent="0.2">
      <c r="A482" s="183">
        <v>55</v>
      </c>
      <c r="B482" s="11" t="s">
        <v>12</v>
      </c>
      <c r="C482" s="77">
        <f>IF('INGRESO DE DATOS'!$G$18="Guayas/Santa Elena",'Tablas Guayaquil'!C482,'Tablas Otros'!C482)</f>
        <v>11145</v>
      </c>
      <c r="D482" s="77">
        <f>IF('INGRESO DE DATOS'!$G$18="Guayas/Santa Elena",'Tablas Guayaquil'!D482,'Tablas Otros'!D482)</f>
        <v>9058</v>
      </c>
      <c r="E482" s="77">
        <f>IF('INGRESO DE DATOS'!$G$18="Guayas/Santa Elena",'Tablas Guayaquil'!E482,'Tablas Otros'!E482)</f>
        <v>8038</v>
      </c>
      <c r="F482" s="77">
        <f>IF('INGRESO DE DATOS'!$G$18="Guayas/Santa Elena",'Tablas Guayaquil'!F482,'Tablas Otros'!F482)</f>
        <v>5523</v>
      </c>
      <c r="G482" s="77">
        <f>IF('INGRESO DE DATOS'!$G$18="Guayas/Santa Elena",'Tablas Guayaquil'!G482,'Tablas Otros'!G482)</f>
        <v>4425</v>
      </c>
      <c r="H482" s="77">
        <f>IF('INGRESO DE DATOS'!$G$18="Guayas/Santa Elena",'Tablas Guayaquil'!H482,'Tablas Otros'!H482)</f>
        <v>3301</v>
      </c>
      <c r="J482" s="28"/>
      <c r="K482" s="28"/>
      <c r="L482" s="28"/>
      <c r="M482" s="28"/>
      <c r="N482" s="28"/>
      <c r="O482" s="28"/>
    </row>
    <row r="483" spans="1:15" hidden="1" x14ac:dyDescent="0.2">
      <c r="A483" s="183">
        <v>60</v>
      </c>
      <c r="B483" s="11"/>
      <c r="C483" s="77">
        <f>IF('INGRESO DE DATOS'!$G$18="Guayas/Santa Elena",'Tablas Guayaquil'!C483,'Tablas Otros'!C483)</f>
        <v>11751</v>
      </c>
      <c r="D483" s="77">
        <f>IF('INGRESO DE DATOS'!$G$18="Guayas/Santa Elena",'Tablas Guayaquil'!D483,'Tablas Otros'!D483)</f>
        <v>9482</v>
      </c>
      <c r="E483" s="77">
        <f>IF('INGRESO DE DATOS'!$G$18="Guayas/Santa Elena",'Tablas Guayaquil'!E483,'Tablas Otros'!E483)</f>
        <v>8592</v>
      </c>
      <c r="F483" s="77">
        <f>IF('INGRESO DE DATOS'!$G$18="Guayas/Santa Elena",'Tablas Guayaquil'!F483,'Tablas Otros'!F483)</f>
        <v>5853</v>
      </c>
      <c r="G483" s="77">
        <f>IF('INGRESO DE DATOS'!$G$18="Guayas/Santa Elena",'Tablas Guayaquil'!G483,'Tablas Otros'!G483)</f>
        <v>4678</v>
      </c>
      <c r="H483" s="77">
        <f>IF('INGRESO DE DATOS'!$G$18="Guayas/Santa Elena",'Tablas Guayaquil'!H483,'Tablas Otros'!H483)</f>
        <v>3494</v>
      </c>
      <c r="J483" s="28"/>
      <c r="K483" s="28"/>
      <c r="L483" s="28"/>
      <c r="M483" s="28"/>
      <c r="N483" s="28"/>
      <c r="O483" s="28"/>
    </row>
    <row r="484" spans="1:15" hidden="1" x14ac:dyDescent="0.2">
      <c r="A484" s="183">
        <v>61</v>
      </c>
      <c r="B484" s="11"/>
      <c r="C484" s="77">
        <f>IF('INGRESO DE DATOS'!$G$18="Guayas/Santa Elena",'Tablas Guayaquil'!C484,'Tablas Otros'!C484)</f>
        <v>13226</v>
      </c>
      <c r="D484" s="77">
        <f>IF('INGRESO DE DATOS'!$G$18="Guayas/Santa Elena",'Tablas Guayaquil'!D484,'Tablas Otros'!D484)</f>
        <v>10682</v>
      </c>
      <c r="E484" s="77">
        <f>IF('INGRESO DE DATOS'!$G$18="Guayas/Santa Elena",'Tablas Guayaquil'!E484,'Tablas Otros'!E484)</f>
        <v>9666</v>
      </c>
      <c r="F484" s="77">
        <f>IF('INGRESO DE DATOS'!$G$18="Guayas/Santa Elena",'Tablas Guayaquil'!F484,'Tablas Otros'!F484)</f>
        <v>6593</v>
      </c>
      <c r="G484" s="77">
        <f>IF('INGRESO DE DATOS'!$G$18="Guayas/Santa Elena",'Tablas Guayaquil'!G484,'Tablas Otros'!G484)</f>
        <v>5274</v>
      </c>
      <c r="H484" s="77">
        <f>IF('INGRESO DE DATOS'!$G$18="Guayas/Santa Elena",'Tablas Guayaquil'!H484,'Tablas Otros'!H484)</f>
        <v>3944</v>
      </c>
      <c r="J484" s="28"/>
      <c r="K484" s="28"/>
      <c r="L484" s="28"/>
      <c r="M484" s="28"/>
      <c r="N484" s="28"/>
      <c r="O484" s="28"/>
    </row>
    <row r="485" spans="1:15" hidden="1" x14ac:dyDescent="0.2">
      <c r="A485" s="183">
        <v>62</v>
      </c>
      <c r="B485" s="11"/>
      <c r="C485" s="77">
        <f>IF('INGRESO DE DATOS'!$G$18="Guayas/Santa Elena",'Tablas Guayaquil'!C485,'Tablas Otros'!C485)</f>
        <v>14713</v>
      </c>
      <c r="D485" s="77">
        <f>IF('INGRESO DE DATOS'!$G$18="Guayas/Santa Elena",'Tablas Guayaquil'!D485,'Tablas Otros'!D485)</f>
        <v>11876</v>
      </c>
      <c r="E485" s="77">
        <f>IF('INGRESO DE DATOS'!$G$18="Guayas/Santa Elena",'Tablas Guayaquil'!E485,'Tablas Otros'!E485)</f>
        <v>10750</v>
      </c>
      <c r="F485" s="77">
        <f>IF('INGRESO DE DATOS'!$G$18="Guayas/Santa Elena",'Tablas Guayaquil'!F485,'Tablas Otros'!F485)</f>
        <v>7332</v>
      </c>
      <c r="G485" s="77">
        <f>IF('INGRESO DE DATOS'!$G$18="Guayas/Santa Elena",'Tablas Guayaquil'!G485,'Tablas Otros'!G485)</f>
        <v>5865</v>
      </c>
      <c r="H485" s="77">
        <f>IF('INGRESO DE DATOS'!$G$18="Guayas/Santa Elena",'Tablas Guayaquil'!H485,'Tablas Otros'!H485)</f>
        <v>4391</v>
      </c>
      <c r="J485" s="28"/>
      <c r="K485" s="28"/>
      <c r="L485" s="28"/>
      <c r="M485" s="28"/>
      <c r="N485" s="28"/>
      <c r="O485" s="28"/>
    </row>
    <row r="486" spans="1:15" hidden="1" x14ac:dyDescent="0.2">
      <c r="A486" s="183">
        <v>63</v>
      </c>
      <c r="B486" s="11"/>
      <c r="C486" s="77">
        <f>IF('INGRESO DE DATOS'!$G$18="Guayas/Santa Elena",'Tablas Guayaquil'!C486,'Tablas Otros'!C486)</f>
        <v>16184</v>
      </c>
      <c r="D486" s="77">
        <f>IF('INGRESO DE DATOS'!$G$18="Guayas/Santa Elena",'Tablas Guayaquil'!D486,'Tablas Otros'!D486)</f>
        <v>13069</v>
      </c>
      <c r="E486" s="77">
        <f>IF('INGRESO DE DATOS'!$G$18="Guayas/Santa Elena",'Tablas Guayaquil'!E486,'Tablas Otros'!E486)</f>
        <v>11828</v>
      </c>
      <c r="F486" s="77">
        <f>IF('INGRESO DE DATOS'!$G$18="Guayas/Santa Elena",'Tablas Guayaquil'!F486,'Tablas Otros'!F486)</f>
        <v>8075</v>
      </c>
      <c r="G486" s="77">
        <f>IF('INGRESO DE DATOS'!$G$18="Guayas/Santa Elena",'Tablas Guayaquil'!G486,'Tablas Otros'!G486)</f>
        <v>6456</v>
      </c>
      <c r="H486" s="77">
        <f>IF('INGRESO DE DATOS'!$G$18="Guayas/Santa Elena",'Tablas Guayaquil'!H486,'Tablas Otros'!H486)</f>
        <v>4830</v>
      </c>
      <c r="J486" s="28"/>
      <c r="K486" s="28"/>
      <c r="L486" s="28"/>
      <c r="M486" s="28"/>
      <c r="N486" s="28"/>
      <c r="O486" s="28"/>
    </row>
    <row r="487" spans="1:15" hidden="1" x14ac:dyDescent="0.2">
      <c r="A487" s="183">
        <v>64</v>
      </c>
      <c r="B487" s="11"/>
      <c r="C487" s="77">
        <f>IF('INGRESO DE DATOS'!$G$18="Guayas/Santa Elena",'Tablas Guayaquil'!C487,'Tablas Otros'!C487)</f>
        <v>17660</v>
      </c>
      <c r="D487" s="77">
        <f>IF('INGRESO DE DATOS'!$G$18="Guayas/Santa Elena",'Tablas Guayaquil'!D487,'Tablas Otros'!D487)</f>
        <v>14269</v>
      </c>
      <c r="E487" s="77">
        <f>IF('INGRESO DE DATOS'!$G$18="Guayas/Santa Elena",'Tablas Guayaquil'!E487,'Tablas Otros'!E487)</f>
        <v>12909</v>
      </c>
      <c r="F487" s="77">
        <f>IF('INGRESO DE DATOS'!$G$18="Guayas/Santa Elena",'Tablas Guayaquil'!F487,'Tablas Otros'!F487)</f>
        <v>8809</v>
      </c>
      <c r="G487" s="77">
        <f>IF('INGRESO DE DATOS'!$G$18="Guayas/Santa Elena",'Tablas Guayaquil'!G487,'Tablas Otros'!G487)</f>
        <v>7049</v>
      </c>
      <c r="H487" s="77">
        <f>IF('INGRESO DE DATOS'!$G$18="Guayas/Santa Elena",'Tablas Guayaquil'!H487,'Tablas Otros'!H487)</f>
        <v>5274</v>
      </c>
      <c r="J487" s="28"/>
      <c r="K487" s="28"/>
      <c r="L487" s="28"/>
      <c r="M487" s="28"/>
      <c r="N487" s="28"/>
      <c r="O487" s="28"/>
    </row>
    <row r="488" spans="1:15" hidden="1" x14ac:dyDescent="0.2">
      <c r="A488" s="183">
        <v>65</v>
      </c>
      <c r="B488" s="11"/>
      <c r="C488" s="77">
        <f>IF('INGRESO DE DATOS'!$G$18="Guayas/Santa Elena",'Tablas Guayaquil'!C488,'Tablas Otros'!C488)</f>
        <v>17734</v>
      </c>
      <c r="D488" s="77">
        <f>IF('INGRESO DE DATOS'!$G$18="Guayas/Santa Elena",'Tablas Guayaquil'!D488,'Tablas Otros'!D488)</f>
        <v>14280</v>
      </c>
      <c r="E488" s="77">
        <f>IF('INGRESO DE DATOS'!$G$18="Guayas/Santa Elena",'Tablas Guayaquil'!E488,'Tablas Otros'!E488)</f>
        <v>13037</v>
      </c>
      <c r="F488" s="77">
        <f>IF('INGRESO DE DATOS'!$G$18="Guayas/Santa Elena",'Tablas Guayaquil'!F488,'Tablas Otros'!F488)</f>
        <v>8862</v>
      </c>
      <c r="G488" s="77">
        <f>IF('INGRESO DE DATOS'!$G$18="Guayas/Santa Elena",'Tablas Guayaquil'!G488,'Tablas Otros'!G488)</f>
        <v>7090</v>
      </c>
      <c r="H488" s="77">
        <f>IF('INGRESO DE DATOS'!$G$18="Guayas/Santa Elena",'Tablas Guayaquil'!H488,'Tablas Otros'!H488)</f>
        <v>5294</v>
      </c>
      <c r="J488" s="28"/>
      <c r="K488" s="28"/>
      <c r="L488" s="28"/>
      <c r="M488" s="28"/>
      <c r="N488" s="28"/>
      <c r="O488" s="28"/>
    </row>
    <row r="489" spans="1:15" hidden="1" x14ac:dyDescent="0.2">
      <c r="A489" s="183">
        <v>66</v>
      </c>
      <c r="B489" s="11"/>
      <c r="C489" s="77">
        <f>IF('INGRESO DE DATOS'!$G$18="Guayas/Santa Elena",'Tablas Guayaquil'!C489,'Tablas Otros'!C489)</f>
        <v>17804</v>
      </c>
      <c r="D489" s="77">
        <f>IF('INGRESO DE DATOS'!$G$18="Guayas/Santa Elena",'Tablas Guayaquil'!D489,'Tablas Otros'!D489)</f>
        <v>14295</v>
      </c>
      <c r="E489" s="77">
        <f>IF('INGRESO DE DATOS'!$G$18="Guayas/Santa Elena",'Tablas Guayaquil'!E489,'Tablas Otros'!E489)</f>
        <v>13151</v>
      </c>
      <c r="F489" s="77">
        <f>IF('INGRESO DE DATOS'!$G$18="Guayas/Santa Elena",'Tablas Guayaquil'!F489,'Tablas Otros'!F489)</f>
        <v>8918</v>
      </c>
      <c r="G489" s="77">
        <f>IF('INGRESO DE DATOS'!$G$18="Guayas/Santa Elena",'Tablas Guayaquil'!G489,'Tablas Otros'!G489)</f>
        <v>7123</v>
      </c>
      <c r="H489" s="77">
        <f>IF('INGRESO DE DATOS'!$G$18="Guayas/Santa Elena",'Tablas Guayaquil'!H489,'Tablas Otros'!H489)</f>
        <v>5304</v>
      </c>
      <c r="J489" s="28"/>
      <c r="K489" s="28"/>
      <c r="L489" s="28"/>
      <c r="M489" s="28"/>
      <c r="N489" s="28"/>
      <c r="O489" s="28"/>
    </row>
    <row r="490" spans="1:15" hidden="1" x14ac:dyDescent="0.2">
      <c r="A490" s="183">
        <v>67</v>
      </c>
      <c r="B490" s="11"/>
      <c r="C490" s="77">
        <f>IF('INGRESO DE DATOS'!$G$18="Guayas/Santa Elena",'Tablas Guayaquil'!C490,'Tablas Otros'!C490)</f>
        <v>19792</v>
      </c>
      <c r="D490" s="77">
        <f>IF('INGRESO DE DATOS'!$G$18="Guayas/Santa Elena",'Tablas Guayaquil'!D490,'Tablas Otros'!D490)</f>
        <v>15886</v>
      </c>
      <c r="E490" s="77">
        <f>IF('INGRESO DE DATOS'!$G$18="Guayas/Santa Elena",'Tablas Guayaquil'!E490,'Tablas Otros'!E490)</f>
        <v>14623</v>
      </c>
      <c r="F490" s="77">
        <f>IF('INGRESO DE DATOS'!$G$18="Guayas/Santa Elena",'Tablas Guayaquil'!F490,'Tablas Otros'!F490)</f>
        <v>9915</v>
      </c>
      <c r="G490" s="77">
        <f>IF('INGRESO DE DATOS'!$G$18="Guayas/Santa Elena",'Tablas Guayaquil'!G490,'Tablas Otros'!G490)</f>
        <v>7927</v>
      </c>
      <c r="H490" s="77">
        <f>IF('INGRESO DE DATOS'!$G$18="Guayas/Santa Elena",'Tablas Guayaquil'!H490,'Tablas Otros'!H490)</f>
        <v>5903</v>
      </c>
      <c r="J490" s="28"/>
      <c r="K490" s="28"/>
      <c r="L490" s="28"/>
      <c r="M490" s="28"/>
      <c r="N490" s="28"/>
      <c r="O490" s="28"/>
    </row>
    <row r="491" spans="1:15" hidden="1" x14ac:dyDescent="0.2">
      <c r="A491" s="183">
        <v>68</v>
      </c>
      <c r="B491" s="11"/>
      <c r="C491" s="77">
        <f>IF('INGRESO DE DATOS'!$G$18="Guayas/Santa Elena",'Tablas Guayaquil'!C491,'Tablas Otros'!C491)</f>
        <v>21782</v>
      </c>
      <c r="D491" s="77">
        <f>IF('INGRESO DE DATOS'!$G$18="Guayas/Santa Elena",'Tablas Guayaquil'!D491,'Tablas Otros'!D491)</f>
        <v>17494</v>
      </c>
      <c r="E491" s="77">
        <f>IF('INGRESO DE DATOS'!$G$18="Guayas/Santa Elena",'Tablas Guayaquil'!E491,'Tablas Otros'!E491)</f>
        <v>16091</v>
      </c>
      <c r="F491" s="77">
        <f>IF('INGRESO DE DATOS'!$G$18="Guayas/Santa Elena",'Tablas Guayaquil'!F491,'Tablas Otros'!F491)</f>
        <v>10904</v>
      </c>
      <c r="G491" s="77">
        <f>IF('INGRESO DE DATOS'!$G$18="Guayas/Santa Elena",'Tablas Guayaquil'!G491,'Tablas Otros'!G491)</f>
        <v>8722</v>
      </c>
      <c r="H491" s="77">
        <f>IF('INGRESO DE DATOS'!$G$18="Guayas/Santa Elena",'Tablas Guayaquil'!H491,'Tablas Otros'!H491)</f>
        <v>6503</v>
      </c>
      <c r="J491" s="28"/>
      <c r="K491" s="28"/>
      <c r="L491" s="28"/>
      <c r="M491" s="28"/>
      <c r="N491" s="28"/>
      <c r="O491" s="28"/>
    </row>
    <row r="492" spans="1:15" hidden="1" x14ac:dyDescent="0.2">
      <c r="A492" s="183">
        <v>69</v>
      </c>
      <c r="B492" s="11"/>
      <c r="C492" s="77">
        <f>IF('INGRESO DE DATOS'!$G$18="Guayas/Santa Elena",'Tablas Guayaquil'!C492,'Tablas Otros'!C492)</f>
        <v>22773</v>
      </c>
      <c r="D492" s="77">
        <f>IF('INGRESO DE DATOS'!$G$18="Guayas/Santa Elena",'Tablas Guayaquil'!D492,'Tablas Otros'!D492)</f>
        <v>18278</v>
      </c>
      <c r="E492" s="77">
        <f>IF('INGRESO DE DATOS'!$G$18="Guayas/Santa Elena",'Tablas Guayaquil'!E492,'Tablas Otros'!E492)</f>
        <v>16827</v>
      </c>
      <c r="F492" s="77">
        <f>IF('INGRESO DE DATOS'!$G$18="Guayas/Santa Elena",'Tablas Guayaquil'!F492,'Tablas Otros'!F492)</f>
        <v>11408</v>
      </c>
      <c r="G492" s="77">
        <f>IF('INGRESO DE DATOS'!$G$18="Guayas/Santa Elena",'Tablas Guayaquil'!G492,'Tablas Otros'!G492)</f>
        <v>9109</v>
      </c>
      <c r="H492" s="77">
        <f>IF('INGRESO DE DATOS'!$G$18="Guayas/Santa Elena",'Tablas Guayaquil'!H492,'Tablas Otros'!H492)</f>
        <v>6805</v>
      </c>
      <c r="J492" s="28"/>
      <c r="K492" s="28"/>
      <c r="L492" s="28"/>
      <c r="M492" s="28"/>
      <c r="N492" s="28"/>
      <c r="O492" s="28"/>
    </row>
    <row r="493" spans="1:15" hidden="1" x14ac:dyDescent="0.2">
      <c r="A493" s="183">
        <v>70</v>
      </c>
      <c r="B493" s="11"/>
      <c r="C493" s="77">
        <f>IF('INGRESO DE DATOS'!$G$18="Guayas/Santa Elena",'Tablas Guayaquil'!C493,'Tablas Otros'!C493)</f>
        <v>22934</v>
      </c>
      <c r="D493" s="77">
        <f>IF('INGRESO DE DATOS'!$G$18="Guayas/Santa Elena",'Tablas Guayaquil'!D493,'Tablas Otros'!D493)</f>
        <v>18320</v>
      </c>
      <c r="E493" s="77">
        <f>IF('INGRESO DE DATOS'!$G$18="Guayas/Santa Elena",'Tablas Guayaquil'!E493,'Tablas Otros'!E493)</f>
        <v>17115</v>
      </c>
      <c r="F493" s="77">
        <f>IF('INGRESO DE DATOS'!$G$18="Guayas/Santa Elena",'Tablas Guayaquil'!F493,'Tablas Otros'!F493)</f>
        <v>11531</v>
      </c>
      <c r="G493" s="77">
        <f>IF('INGRESO DE DATOS'!$G$18="Guayas/Santa Elena",'Tablas Guayaquil'!G493,'Tablas Otros'!G493)</f>
        <v>9209</v>
      </c>
      <c r="H493" s="77">
        <f>IF('INGRESO DE DATOS'!$G$18="Guayas/Santa Elena",'Tablas Guayaquil'!H493,'Tablas Otros'!H493)</f>
        <v>6839</v>
      </c>
      <c r="J493" s="28"/>
      <c r="K493" s="28"/>
      <c r="L493" s="28"/>
      <c r="M493" s="28"/>
      <c r="N493" s="28"/>
      <c r="O493" s="28"/>
    </row>
    <row r="494" spans="1:15" hidden="1" x14ac:dyDescent="0.2">
      <c r="A494" s="183">
        <v>71</v>
      </c>
      <c r="B494" s="11"/>
      <c r="C494" s="77">
        <f>IF('INGRESO DE DATOS'!$G$18="Guayas/Santa Elena",'Tablas Guayaquil'!C494,'Tablas Otros'!C494)</f>
        <v>25810</v>
      </c>
      <c r="D494" s="77">
        <f>IF('INGRESO DE DATOS'!$G$18="Guayas/Santa Elena",'Tablas Guayaquil'!D494,'Tablas Otros'!D494)</f>
        <v>20615</v>
      </c>
      <c r="E494" s="77">
        <f>IF('INGRESO DE DATOS'!$G$18="Guayas/Santa Elena",'Tablas Guayaquil'!E494,'Tablas Otros'!E494)</f>
        <v>19254</v>
      </c>
      <c r="F494" s="77">
        <f>IF('INGRESO DE DATOS'!$G$18="Guayas/Santa Elena",'Tablas Guayaquil'!F494,'Tablas Otros'!F494)</f>
        <v>12975</v>
      </c>
      <c r="G494" s="77">
        <f>IF('INGRESO DE DATOS'!$G$18="Guayas/Santa Elena",'Tablas Guayaquil'!G494,'Tablas Otros'!G494)</f>
        <v>10362</v>
      </c>
      <c r="H494" s="77">
        <f>IF('INGRESO DE DATOS'!$G$18="Guayas/Santa Elena",'Tablas Guayaquil'!H494,'Tablas Otros'!H494)</f>
        <v>7698</v>
      </c>
      <c r="J494" s="28"/>
      <c r="K494" s="28"/>
      <c r="L494" s="28"/>
      <c r="M494" s="28"/>
      <c r="N494" s="28"/>
      <c r="O494" s="28"/>
    </row>
    <row r="495" spans="1:15" hidden="1" x14ac:dyDescent="0.2">
      <c r="A495" s="183">
        <v>72</v>
      </c>
      <c r="B495" s="11"/>
      <c r="C495" s="77">
        <f>IF('INGRESO DE DATOS'!$G$18="Guayas/Santa Elena",'Tablas Guayaquil'!C495,'Tablas Otros'!C495)</f>
        <v>28683</v>
      </c>
      <c r="D495" s="77">
        <f>IF('INGRESO DE DATOS'!$G$18="Guayas/Santa Elena",'Tablas Guayaquil'!D495,'Tablas Otros'!D495)</f>
        <v>22912</v>
      </c>
      <c r="E495" s="77">
        <f>IF('INGRESO DE DATOS'!$G$18="Guayas/Santa Elena",'Tablas Guayaquil'!E495,'Tablas Otros'!E495)</f>
        <v>21411</v>
      </c>
      <c r="F495" s="77">
        <f>IF('INGRESO DE DATOS'!$G$18="Guayas/Santa Elena",'Tablas Guayaquil'!F495,'Tablas Otros'!F495)</f>
        <v>14423</v>
      </c>
      <c r="G495" s="77">
        <f>IF('INGRESO DE DATOS'!$G$18="Guayas/Santa Elena",'Tablas Guayaquil'!G495,'Tablas Otros'!G495)</f>
        <v>11518</v>
      </c>
      <c r="H495" s="77">
        <f>IF('INGRESO DE DATOS'!$G$18="Guayas/Santa Elena",'Tablas Guayaquil'!H495,'Tablas Otros'!H495)</f>
        <v>8563</v>
      </c>
      <c r="J495" s="28"/>
      <c r="K495" s="28"/>
      <c r="L495" s="28"/>
      <c r="M495" s="28"/>
      <c r="N495" s="28"/>
      <c r="O495" s="28"/>
    </row>
    <row r="496" spans="1:15" hidden="1" x14ac:dyDescent="0.2">
      <c r="A496" s="183">
        <v>73</v>
      </c>
      <c r="B496" s="11"/>
      <c r="C496" s="77">
        <f>IF('INGRESO DE DATOS'!$G$18="Guayas/Santa Elena",'Tablas Guayaquil'!C496,'Tablas Otros'!C496)</f>
        <v>31561</v>
      </c>
      <c r="D496" s="77">
        <f>IF('INGRESO DE DATOS'!$G$18="Guayas/Santa Elena",'Tablas Guayaquil'!D496,'Tablas Otros'!D496)</f>
        <v>25226</v>
      </c>
      <c r="E496" s="77">
        <f>IF('INGRESO DE DATOS'!$G$18="Guayas/Santa Elena",'Tablas Guayaquil'!E496,'Tablas Otros'!E496)</f>
        <v>23555</v>
      </c>
      <c r="F496" s="77">
        <f>IF('INGRESO DE DATOS'!$G$18="Guayas/Santa Elena",'Tablas Guayaquil'!F496,'Tablas Otros'!F496)</f>
        <v>15871</v>
      </c>
      <c r="G496" s="77">
        <f>IF('INGRESO DE DATOS'!$G$18="Guayas/Santa Elena",'Tablas Guayaquil'!G496,'Tablas Otros'!G496)</f>
        <v>12679</v>
      </c>
      <c r="H496" s="77">
        <f>IF('INGRESO DE DATOS'!$G$18="Guayas/Santa Elena",'Tablas Guayaquil'!H496,'Tablas Otros'!H496)</f>
        <v>9421</v>
      </c>
      <c r="J496" s="28"/>
      <c r="K496" s="28"/>
      <c r="L496" s="28"/>
      <c r="M496" s="28"/>
      <c r="N496" s="28"/>
      <c r="O496" s="28"/>
    </row>
    <row r="497" spans="1:15" hidden="1" x14ac:dyDescent="0.2">
      <c r="A497" s="183">
        <v>74</v>
      </c>
      <c r="B497" s="11"/>
      <c r="C497" s="77">
        <f>IF('INGRESO DE DATOS'!$G$18="Guayas/Santa Elena",'Tablas Guayaquil'!C497,'Tablas Otros'!C497)</f>
        <v>34434</v>
      </c>
      <c r="D497" s="77">
        <f>IF('INGRESO DE DATOS'!$G$18="Guayas/Santa Elena",'Tablas Guayaquil'!D497,'Tablas Otros'!D497)</f>
        <v>27518</v>
      </c>
      <c r="E497" s="77">
        <f>IF('INGRESO DE DATOS'!$G$18="Guayas/Santa Elena",'Tablas Guayaquil'!E497,'Tablas Otros'!E497)</f>
        <v>25707</v>
      </c>
      <c r="F497" s="77">
        <f>IF('INGRESO DE DATOS'!$G$18="Guayas/Santa Elena",'Tablas Guayaquil'!F497,'Tablas Otros'!F497)</f>
        <v>17318</v>
      </c>
      <c r="G497" s="77">
        <f>IF('INGRESO DE DATOS'!$G$18="Guayas/Santa Elena",'Tablas Guayaquil'!G497,'Tablas Otros'!G497)</f>
        <v>13836</v>
      </c>
      <c r="H497" s="77">
        <f>IF('INGRESO DE DATOS'!$G$18="Guayas/Santa Elena",'Tablas Guayaquil'!H497,'Tablas Otros'!H497)</f>
        <v>10286</v>
      </c>
      <c r="J497" s="28"/>
      <c r="K497" s="28"/>
      <c r="L497" s="28"/>
      <c r="M497" s="28"/>
      <c r="N497" s="28"/>
      <c r="O497" s="28"/>
    </row>
    <row r="498" spans="1:15" hidden="1" x14ac:dyDescent="0.2">
      <c r="A498" s="183">
        <v>75</v>
      </c>
      <c r="B498" s="11" t="s">
        <v>13</v>
      </c>
      <c r="C498" s="77">
        <f>IF('INGRESO DE DATOS'!$G$18="Guayas/Santa Elena",'Tablas Guayaquil'!C498,'Tablas Otros'!C498)</f>
        <v>37615</v>
      </c>
      <c r="D498" s="77">
        <f>IF('INGRESO DE DATOS'!$G$18="Guayas/Santa Elena",'Tablas Guayaquil'!D498,'Tablas Otros'!D498)</f>
        <v>29997</v>
      </c>
      <c r="E498" s="77">
        <f>IF('INGRESO DE DATOS'!$G$18="Guayas/Santa Elena",'Tablas Guayaquil'!E498,'Tablas Otros'!E498)</f>
        <v>28191</v>
      </c>
      <c r="F498" s="77">
        <f>IF('INGRESO DE DATOS'!$G$18="Guayas/Santa Elena",'Tablas Guayaquil'!F498,'Tablas Otros'!F498)</f>
        <v>18948</v>
      </c>
      <c r="G498" s="77">
        <f>IF('INGRESO DE DATOS'!$G$18="Guayas/Santa Elena",'Tablas Guayaquil'!G498,'Tablas Otros'!G498)</f>
        <v>15139</v>
      </c>
      <c r="H498" s="77">
        <f>IF('INGRESO DE DATOS'!$G$18="Guayas/Santa Elena",'Tablas Guayaquil'!H498,'Tablas Otros'!H498)</f>
        <v>11243</v>
      </c>
      <c r="J498" s="28"/>
      <c r="K498" s="28"/>
      <c r="L498" s="28"/>
      <c r="M498" s="28"/>
      <c r="N498" s="28"/>
      <c r="O498" s="28"/>
    </row>
    <row r="499" spans="1:15" hidden="1" x14ac:dyDescent="0.2">
      <c r="A499" s="183">
        <v>1</v>
      </c>
      <c r="B499" s="11" t="s">
        <v>14</v>
      </c>
      <c r="C499" s="77">
        <f>IF('INGRESO DE DATOS'!$G$18="Guayas/Santa Elena",'Tablas Guayaquil'!C499,'Tablas Otros'!C499)</f>
        <v>2116</v>
      </c>
      <c r="D499" s="77">
        <f>IF('INGRESO DE DATOS'!$G$18="Guayas/Santa Elena",'Tablas Guayaquil'!D499,'Tablas Otros'!D499)</f>
        <v>1905</v>
      </c>
      <c r="E499" s="77">
        <f>IF('INGRESO DE DATOS'!$G$18="Guayas/Santa Elena",'Tablas Guayaquil'!E499,'Tablas Otros'!E499)</f>
        <v>1127</v>
      </c>
      <c r="F499" s="77">
        <f>IF('INGRESO DE DATOS'!$G$18="Guayas/Santa Elena",'Tablas Guayaquil'!F499,'Tablas Otros'!F499)</f>
        <v>913</v>
      </c>
      <c r="G499" s="77">
        <f>IF('INGRESO DE DATOS'!$G$18="Guayas/Santa Elena",'Tablas Guayaquil'!G499,'Tablas Otros'!G499)</f>
        <v>729</v>
      </c>
      <c r="H499" s="77">
        <f>IF('INGRESO DE DATOS'!$G$18="Guayas/Santa Elena",'Tablas Guayaquil'!H499,'Tablas Otros'!H499)</f>
        <v>539</v>
      </c>
      <c r="J499" s="28"/>
      <c r="K499" s="28"/>
      <c r="L499" s="28"/>
      <c r="M499" s="28"/>
      <c r="N499" s="28"/>
      <c r="O499" s="28"/>
    </row>
    <row r="500" spans="1:15" hidden="1" x14ac:dyDescent="0.2">
      <c r="A500" s="183">
        <v>2</v>
      </c>
      <c r="B500" s="11" t="s">
        <v>1</v>
      </c>
      <c r="C500" s="77">
        <f>IF('INGRESO DE DATOS'!$G$18="Guayas/Santa Elena",'Tablas Guayaquil'!C500,'Tablas Otros'!C500)</f>
        <v>3472</v>
      </c>
      <c r="D500" s="77">
        <f>IF('INGRESO DE DATOS'!$G$18="Guayas/Santa Elena",'Tablas Guayaquil'!D500,'Tablas Otros'!D500)</f>
        <v>3213</v>
      </c>
      <c r="E500" s="77">
        <f>IF('INGRESO DE DATOS'!$G$18="Guayas/Santa Elena",'Tablas Guayaquil'!E500,'Tablas Otros'!E500)</f>
        <v>1675</v>
      </c>
      <c r="F500" s="77">
        <f>IF('INGRESO DE DATOS'!$G$18="Guayas/Santa Elena",'Tablas Guayaquil'!F500,'Tablas Otros'!F500)</f>
        <v>1430</v>
      </c>
      <c r="G500" s="77">
        <f>IF('INGRESO DE DATOS'!$G$18="Guayas/Santa Elena",'Tablas Guayaquil'!G500,'Tablas Otros'!G500)</f>
        <v>1143</v>
      </c>
      <c r="H500" s="77">
        <f>IF('INGRESO DE DATOS'!$G$18="Guayas/Santa Elena",'Tablas Guayaquil'!H500,'Tablas Otros'!H500)</f>
        <v>846</v>
      </c>
      <c r="J500" s="28"/>
      <c r="K500" s="28"/>
      <c r="L500" s="28"/>
      <c r="M500" s="28"/>
      <c r="N500" s="28"/>
      <c r="O500" s="28"/>
    </row>
    <row r="501" spans="1:15" hidden="1" x14ac:dyDescent="0.2">
      <c r="A501" s="183">
        <v>3</v>
      </c>
      <c r="B501" s="11" t="s">
        <v>15</v>
      </c>
      <c r="C501" s="77">
        <f>IF('INGRESO DE DATOS'!$G$18="Guayas/Santa Elena",'Tablas Guayaquil'!C501,'Tablas Otros'!C501)</f>
        <v>5082</v>
      </c>
      <c r="D501" s="77">
        <f>IF('INGRESO DE DATOS'!$G$18="Guayas/Santa Elena",'Tablas Guayaquil'!D501,'Tablas Otros'!D501)</f>
        <v>4706</v>
      </c>
      <c r="E501" s="77">
        <f>IF('INGRESO DE DATOS'!$G$18="Guayas/Santa Elena",'Tablas Guayaquil'!E501,'Tablas Otros'!E501)</f>
        <v>2403</v>
      </c>
      <c r="F501" s="77">
        <f>IF('INGRESO DE DATOS'!$G$18="Guayas/Santa Elena",'Tablas Guayaquil'!F501,'Tablas Otros'!F501)</f>
        <v>2077</v>
      </c>
      <c r="G501" s="77">
        <f>IF('INGRESO DE DATOS'!$G$18="Guayas/Santa Elena",'Tablas Guayaquil'!G501,'Tablas Otros'!G501)</f>
        <v>1659</v>
      </c>
      <c r="H501" s="77">
        <f>IF('INGRESO DE DATOS'!$G$18="Guayas/Santa Elena",'Tablas Guayaquil'!H501,'Tablas Otros'!H501)</f>
        <v>1224</v>
      </c>
      <c r="J501" s="28"/>
      <c r="K501" s="28"/>
      <c r="L501" s="28"/>
      <c r="M501" s="28"/>
      <c r="N501" s="28"/>
      <c r="O501" s="28"/>
    </row>
    <row r="502" spans="1:15" hidden="1" x14ac:dyDescent="0.2">
      <c r="A502" s="183">
        <v>1</v>
      </c>
      <c r="B502" s="11" t="s">
        <v>3</v>
      </c>
      <c r="C502" s="77">
        <f>IF('INGRESO DE DATOS'!$G$18="Guayas/Santa Elena",'Tablas Guayaquil'!C502,'Tablas Otros'!C502)</f>
        <v>225</v>
      </c>
      <c r="D502" s="77">
        <f>IF('INGRESO DE DATOS'!$G$18="Guayas/Santa Elena",'Tablas Guayaquil'!D502,'Tablas Otros'!D502)</f>
        <v>225</v>
      </c>
      <c r="E502" s="77">
        <f>IF('INGRESO DE DATOS'!$G$18="Guayas/Santa Elena",'Tablas Guayaquil'!E502,'Tablas Otros'!E502)</f>
        <v>225</v>
      </c>
      <c r="F502" s="77">
        <f>IF('INGRESO DE DATOS'!$G$18="Guayas/Santa Elena",'Tablas Guayaquil'!F502,'Tablas Otros'!F502)</f>
        <v>225</v>
      </c>
      <c r="G502" s="77">
        <f>IF('INGRESO DE DATOS'!$G$18="Guayas/Santa Elena",'Tablas Guayaquil'!G502,'Tablas Otros'!G502)</f>
        <v>225</v>
      </c>
      <c r="H502" s="77">
        <f>IF('INGRESO DE DATOS'!$G$18="Guayas/Santa Elena",'Tablas Guayaquil'!H502,'Tablas Otros'!H502)</f>
        <v>225</v>
      </c>
      <c r="J502" s="28"/>
      <c r="K502" s="28"/>
      <c r="L502" s="28"/>
      <c r="M502" s="28"/>
      <c r="N502" s="28"/>
      <c r="O502" s="28"/>
    </row>
    <row r="503" spans="1:15" hidden="1" x14ac:dyDescent="0.2">
      <c r="A503" s="183">
        <v>1</v>
      </c>
      <c r="B503" s="11" t="s">
        <v>2</v>
      </c>
      <c r="C503" s="77">
        <f>IF('INGRESO DE DATOS'!$G$18="Guayas/Santa Elena",'Tablas Guayaquil'!C503,'Tablas Otros'!C503)</f>
        <v>300</v>
      </c>
      <c r="D503" s="77">
        <f>IF('INGRESO DE DATOS'!$G$18="Guayas/Santa Elena",'Tablas Guayaquil'!D503,'Tablas Otros'!D503)</f>
        <v>300</v>
      </c>
      <c r="E503" s="77">
        <f>IF('INGRESO DE DATOS'!$G$18="Guayas/Santa Elena",'Tablas Guayaquil'!E503,'Tablas Otros'!E503)</f>
        <v>300</v>
      </c>
      <c r="F503" s="77">
        <f>IF('INGRESO DE DATOS'!$G$18="Guayas/Santa Elena",'Tablas Guayaquil'!F503,'Tablas Otros'!F503)</f>
        <v>300</v>
      </c>
      <c r="G503" s="77">
        <f>IF('INGRESO DE DATOS'!$G$18="Guayas/Santa Elena",'Tablas Guayaquil'!G503,'Tablas Otros'!G503)</f>
        <v>300</v>
      </c>
      <c r="H503" s="77">
        <f>IF('INGRESO DE DATOS'!$G$18="Guayas/Santa Elena",'Tablas Guayaquil'!H503,'Tablas Otros'!H503)</f>
        <v>300</v>
      </c>
      <c r="J503" s="28"/>
      <c r="K503" s="28"/>
      <c r="L503" s="28"/>
      <c r="M503" s="28"/>
      <c r="N503" s="28"/>
      <c r="O503" s="28"/>
    </row>
    <row r="504" spans="1:15" hidden="1" x14ac:dyDescent="0.2">
      <c r="A504" s="183"/>
      <c r="C504" s="77">
        <f>IF('INGRESO DE DATOS'!$G$18="Guayas/Santa Elena",'Tablas Guayaquil'!C504,'Tablas Otros'!C504)</f>
        <v>0</v>
      </c>
      <c r="D504" s="77">
        <f>IF('INGRESO DE DATOS'!$G$18="Guayas/Santa Elena",'Tablas Guayaquil'!D504,'Tablas Otros'!D504)</f>
        <v>0</v>
      </c>
      <c r="E504" s="77">
        <f>IF('INGRESO DE DATOS'!$G$18="Guayas/Santa Elena",'Tablas Guayaquil'!E504,'Tablas Otros'!E504)</f>
        <v>0</v>
      </c>
      <c r="F504" s="77">
        <f>IF('INGRESO DE DATOS'!$G$18="Guayas/Santa Elena",'Tablas Guayaquil'!F504,'Tablas Otros'!F504)</f>
        <v>0</v>
      </c>
      <c r="G504" s="77">
        <f>IF('INGRESO DE DATOS'!$G$18="Guayas/Santa Elena",'Tablas Guayaquil'!G504,'Tablas Otros'!G504)</f>
        <v>0</v>
      </c>
      <c r="H504" s="77">
        <f>IF('INGRESO DE DATOS'!$G$18="Guayas/Santa Elena",'Tablas Guayaquil'!H504,'Tablas Otros'!H504)</f>
        <v>0</v>
      </c>
    </row>
    <row r="505" spans="1:15" ht="18" hidden="1" x14ac:dyDescent="0.25">
      <c r="A505" s="191" t="s">
        <v>37</v>
      </c>
      <c r="B505" s="178"/>
      <c r="C505" s="77">
        <f>IF('INGRESO DE DATOS'!$G$18="Guayas/Santa Elena",'Tablas Guayaquil'!C505,'Tablas Otros'!C505)</f>
        <v>0</v>
      </c>
      <c r="D505" s="77">
        <f>IF('INGRESO DE DATOS'!$G$18="Guayas/Santa Elena",'Tablas Guayaquil'!D505,'Tablas Otros'!D505)</f>
        <v>0</v>
      </c>
      <c r="E505" s="77">
        <f>IF('INGRESO DE DATOS'!$G$18="Guayas/Santa Elena",'Tablas Guayaquil'!E505,'Tablas Otros'!E505)</f>
        <v>0</v>
      </c>
      <c r="F505" s="77">
        <f>IF('INGRESO DE DATOS'!$G$18="Guayas/Santa Elena",'Tablas Guayaquil'!F505,'Tablas Otros'!F505)</f>
        <v>0</v>
      </c>
      <c r="G505" s="77">
        <f>IF('INGRESO DE DATOS'!$G$18="Guayas/Santa Elena",'Tablas Guayaquil'!G505,'Tablas Otros'!G505)</f>
        <v>0</v>
      </c>
      <c r="H505" s="77">
        <f>IF('INGRESO DE DATOS'!$G$18="Guayas/Santa Elena",'Tablas Guayaquil'!H505,'Tablas Otros'!H505)</f>
        <v>0</v>
      </c>
    </row>
    <row r="506" spans="1:15" hidden="1" x14ac:dyDescent="0.2">
      <c r="A506" s="255" t="s">
        <v>0</v>
      </c>
      <c r="B506" s="244"/>
      <c r="C506" s="77">
        <f>IF('INGRESO DE DATOS'!$G$18="Guayas/Santa Elena",'Tablas Guayaquil'!C506,'Tablas Otros'!C506)</f>
        <v>0</v>
      </c>
      <c r="D506" s="77">
        <f>IF('INGRESO DE DATOS'!$G$18="Guayas/Santa Elena",'Tablas Guayaquil'!D506,'Tablas Otros'!D506)</f>
        <v>0</v>
      </c>
      <c r="E506" s="77">
        <f>IF('INGRESO DE DATOS'!$G$18="Guayas/Santa Elena",'Tablas Guayaquil'!E506,'Tablas Otros'!E506)</f>
        <v>0</v>
      </c>
      <c r="F506" s="77">
        <f>IF('INGRESO DE DATOS'!$G$18="Guayas/Santa Elena",'Tablas Guayaquil'!F506,'Tablas Otros'!F506)</f>
        <v>0</v>
      </c>
      <c r="G506" s="77">
        <f>IF('INGRESO DE DATOS'!$G$18="Guayas/Santa Elena",'Tablas Guayaquil'!G506,'Tablas Otros'!G506)</f>
        <v>0</v>
      </c>
      <c r="H506" s="77">
        <f>IF('INGRESO DE DATOS'!$G$18="Guayas/Santa Elena",'Tablas Guayaquil'!H506,'Tablas Otros'!H506)</f>
        <v>0</v>
      </c>
    </row>
    <row r="507" spans="1:15" hidden="1" x14ac:dyDescent="0.2">
      <c r="A507" s="183" t="s">
        <v>5</v>
      </c>
      <c r="B507" s="10" t="s">
        <v>5</v>
      </c>
      <c r="C507" s="77" t="str">
        <f>IF('INGRESO DE DATOS'!$G$18="Guayas/Santa Elena",'Tablas Guayaquil'!C507,'Tablas Otros'!C507)</f>
        <v>ET1</v>
      </c>
      <c r="D507" s="77" t="str">
        <f>IF('INGRESO DE DATOS'!$G$18="Guayas/Santa Elena",'Tablas Guayaquil'!D507,'Tablas Otros'!D507)</f>
        <v>ET2</v>
      </c>
      <c r="E507" s="77" t="str">
        <f>IF('INGRESO DE DATOS'!$G$18="Guayas/Santa Elena",'Tablas Guayaquil'!E507,'Tablas Otros'!E507)</f>
        <v>ET3</v>
      </c>
      <c r="F507" s="77" t="str">
        <f>IF('INGRESO DE DATOS'!$G$18="Guayas/Santa Elena",'Tablas Guayaquil'!F507,'Tablas Otros'!F507)</f>
        <v>ET4</v>
      </c>
      <c r="G507" s="77" t="str">
        <f>IF('INGRESO DE DATOS'!$G$18="Guayas/Santa Elena",'Tablas Guayaquil'!G507,'Tablas Otros'!G507)</f>
        <v>ET5</v>
      </c>
      <c r="H507" s="77" t="str">
        <f>IF('INGRESO DE DATOS'!$G$18="Guayas/Santa Elena",'Tablas Guayaquil'!H507,'Tablas Otros'!H507)</f>
        <v>ET6</v>
      </c>
    </row>
    <row r="508" spans="1:15" hidden="1" x14ac:dyDescent="0.2">
      <c r="A508" s="183">
        <v>18</v>
      </c>
      <c r="B508" s="11" t="s">
        <v>162</v>
      </c>
      <c r="C508" s="77">
        <f>IF('INGRESO DE DATOS'!$G$18="Guayas/Santa Elena",'Tablas Guayaquil'!C508,'Tablas Otros'!C508)</f>
        <v>2460.2600000000002</v>
      </c>
      <c r="D508" s="77">
        <f>IF('INGRESO DE DATOS'!$G$18="Guayas/Santa Elena",'Tablas Guayaquil'!D508,'Tablas Otros'!D508)</f>
        <v>2079.19</v>
      </c>
      <c r="E508" s="77">
        <f>IF('INGRESO DE DATOS'!$G$18="Guayas/Santa Elena",'Tablas Guayaquil'!E508,'Tablas Otros'!E508)</f>
        <v>1628.16</v>
      </c>
      <c r="F508" s="77">
        <f>IF('INGRESO DE DATOS'!$G$18="Guayas/Santa Elena",'Tablas Guayaquil'!F508,'Tablas Otros'!F508)</f>
        <v>1186.1400000000001</v>
      </c>
      <c r="G508" s="77">
        <f>IF('INGRESO DE DATOS'!$G$18="Guayas/Santa Elena",'Tablas Guayaquil'!G508,'Tablas Otros'!G508)</f>
        <v>949.23</v>
      </c>
      <c r="H508" s="77">
        <f>IF('INGRESO DE DATOS'!$G$18="Guayas/Santa Elena",'Tablas Guayaquil'!H508,'Tablas Otros'!H508)</f>
        <v>717.62</v>
      </c>
    </row>
    <row r="509" spans="1:15" hidden="1" x14ac:dyDescent="0.2">
      <c r="A509" s="183">
        <v>25</v>
      </c>
      <c r="B509" s="11" t="s">
        <v>6</v>
      </c>
      <c r="C509" s="77">
        <f>IF('INGRESO DE DATOS'!$G$18="Guayas/Santa Elena",'Tablas Guayaquil'!C509,'Tablas Otros'!C509)</f>
        <v>2728.9700000000003</v>
      </c>
      <c r="D509" s="77">
        <f>IF('INGRESO DE DATOS'!$G$18="Guayas/Santa Elena",'Tablas Guayaquil'!D509,'Tablas Otros'!D509)</f>
        <v>2289.6</v>
      </c>
      <c r="E509" s="77">
        <f>IF('INGRESO DE DATOS'!$G$18="Guayas/Santa Elena",'Tablas Guayaquil'!E509,'Tablas Otros'!E509)</f>
        <v>1839.63</v>
      </c>
      <c r="F509" s="77">
        <f>IF('INGRESO DE DATOS'!$G$18="Guayas/Santa Elena",'Tablas Guayaquil'!F509,'Tablas Otros'!F509)</f>
        <v>1321.8200000000002</v>
      </c>
      <c r="G509" s="77">
        <f>IF('INGRESO DE DATOS'!$G$18="Guayas/Santa Elena",'Tablas Guayaquil'!G509,'Tablas Otros'!G509)</f>
        <v>1062.6500000000001</v>
      </c>
      <c r="H509" s="77">
        <f>IF('INGRESO DE DATOS'!$G$18="Guayas/Santa Elena",'Tablas Guayaquil'!H509,'Tablas Otros'!H509)</f>
        <v>799.7700000000001</v>
      </c>
    </row>
    <row r="510" spans="1:15" hidden="1" x14ac:dyDescent="0.2">
      <c r="A510" s="183">
        <v>30</v>
      </c>
      <c r="B510" s="11" t="s">
        <v>7</v>
      </c>
      <c r="C510" s="77">
        <f>IF('INGRESO DE DATOS'!$G$18="Guayas/Santa Elena",'Tablas Guayaquil'!C510,'Tablas Otros'!C510)</f>
        <v>3157.21</v>
      </c>
      <c r="D510" s="77">
        <f>IF('INGRESO DE DATOS'!$G$18="Guayas/Santa Elena",'Tablas Guayaquil'!D510,'Tablas Otros'!D510)</f>
        <v>2627.21</v>
      </c>
      <c r="E510" s="77">
        <f>IF('INGRESO DE DATOS'!$G$18="Guayas/Santa Elena",'Tablas Guayaquil'!E510,'Tablas Otros'!E510)</f>
        <v>2163.9900000000002</v>
      </c>
      <c r="F510" s="77">
        <f>IF('INGRESO DE DATOS'!$G$18="Guayas/Santa Elena",'Tablas Guayaquil'!F510,'Tablas Otros'!F510)</f>
        <v>1534.3500000000001</v>
      </c>
      <c r="G510" s="77">
        <f>IF('INGRESO DE DATOS'!$G$18="Guayas/Santa Elena",'Tablas Guayaquil'!G510,'Tablas Otros'!G510)</f>
        <v>1227.48</v>
      </c>
      <c r="H510" s="77">
        <f>IF('INGRESO DE DATOS'!$G$18="Guayas/Santa Elena",'Tablas Guayaquil'!H510,'Tablas Otros'!H510)</f>
        <v>926.44</v>
      </c>
    </row>
    <row r="511" spans="1:15" hidden="1" x14ac:dyDescent="0.2">
      <c r="A511" s="183">
        <v>35</v>
      </c>
      <c r="B511" s="11" t="s">
        <v>8</v>
      </c>
      <c r="C511" s="77">
        <f>IF('INGRESO DE DATOS'!$G$18="Guayas/Santa Elena",'Tablas Guayaquil'!C511,'Tablas Otros'!C511)</f>
        <v>3491.11</v>
      </c>
      <c r="D511" s="77">
        <f>IF('INGRESO DE DATOS'!$G$18="Guayas/Santa Elena",'Tablas Guayaquil'!D511,'Tablas Otros'!D511)</f>
        <v>2894.33</v>
      </c>
      <c r="E511" s="77">
        <f>IF('INGRESO DE DATOS'!$G$18="Guayas/Santa Elena",'Tablas Guayaquil'!E511,'Tablas Otros'!E511)</f>
        <v>2418.92</v>
      </c>
      <c r="F511" s="77">
        <f>IF('INGRESO DE DATOS'!$G$18="Guayas/Santa Elena",'Tablas Guayaquil'!F511,'Tablas Otros'!F511)</f>
        <v>1708.72</v>
      </c>
      <c r="G511" s="77">
        <f>IF('INGRESO DE DATOS'!$G$18="Guayas/Santa Elena",'Tablas Guayaquil'!G511,'Tablas Otros'!G511)</f>
        <v>1365.28</v>
      </c>
      <c r="H511" s="77">
        <f>IF('INGRESO DE DATOS'!$G$18="Guayas/Santa Elena",'Tablas Guayaquil'!H511,'Tablas Otros'!H511)</f>
        <v>1029.26</v>
      </c>
    </row>
    <row r="512" spans="1:15" hidden="1" x14ac:dyDescent="0.2">
      <c r="A512" s="183">
        <v>40</v>
      </c>
      <c r="B512" s="11" t="s">
        <v>9</v>
      </c>
      <c r="C512" s="77">
        <f>IF('INGRESO DE DATOS'!$G$18="Guayas/Santa Elena",'Tablas Guayaquil'!C512,'Tablas Otros'!C512)</f>
        <v>3937.3700000000003</v>
      </c>
      <c r="D512" s="77">
        <f>IF('INGRESO DE DATOS'!$G$18="Guayas/Santa Elena",'Tablas Guayaquil'!D512,'Tablas Otros'!D512)</f>
        <v>3249.4300000000003</v>
      </c>
      <c r="E512" s="77">
        <f>IF('INGRESO DE DATOS'!$G$18="Guayas/Santa Elena",'Tablas Guayaquil'!E512,'Tablas Otros'!E512)</f>
        <v>2760.77</v>
      </c>
      <c r="F512" s="77">
        <f>IF('INGRESO DE DATOS'!$G$18="Guayas/Santa Elena",'Tablas Guayaquil'!F512,'Tablas Otros'!F512)</f>
        <v>1931.3200000000002</v>
      </c>
      <c r="G512" s="77">
        <f>IF('INGRESO DE DATOS'!$G$18="Guayas/Santa Elena",'Tablas Guayaquil'!G512,'Tablas Otros'!G512)</f>
        <v>1548.13</v>
      </c>
      <c r="H512" s="77">
        <f>IF('INGRESO DE DATOS'!$G$18="Guayas/Santa Elena",'Tablas Guayaquil'!H512,'Tablas Otros'!H512)</f>
        <v>1161.23</v>
      </c>
    </row>
    <row r="513" spans="1:8" hidden="1" x14ac:dyDescent="0.2">
      <c r="A513" s="183">
        <v>45</v>
      </c>
      <c r="B513" s="11" t="s">
        <v>10</v>
      </c>
      <c r="C513" s="77">
        <f>IF('INGRESO DE DATOS'!$G$18="Guayas/Santa Elena",'Tablas Guayaquil'!C513,'Tablas Otros'!C513)</f>
        <v>4564.3600000000006</v>
      </c>
      <c r="D513" s="77">
        <f>IF('INGRESO DE DATOS'!$G$18="Guayas/Santa Elena",'Tablas Guayaquil'!D513,'Tablas Otros'!D513)</f>
        <v>3743.92</v>
      </c>
      <c r="E513" s="77">
        <f>IF('INGRESO DE DATOS'!$G$18="Guayas/Santa Elena",'Tablas Guayaquil'!E513,'Tablas Otros'!E513)</f>
        <v>3238.8300000000004</v>
      </c>
      <c r="F513" s="77">
        <f>IF('INGRESO DE DATOS'!$G$18="Guayas/Santa Elena",'Tablas Guayaquil'!F513,'Tablas Otros'!F513)</f>
        <v>2252.5</v>
      </c>
      <c r="G513" s="77">
        <f>IF('INGRESO DE DATOS'!$G$18="Guayas/Santa Elena",'Tablas Guayaquil'!G513,'Tablas Otros'!G513)</f>
        <v>1799.3500000000001</v>
      </c>
      <c r="H513" s="77">
        <f>IF('INGRESO DE DATOS'!$G$18="Guayas/Santa Elena",'Tablas Guayaquil'!H513,'Tablas Otros'!H513)</f>
        <v>1350.97</v>
      </c>
    </row>
    <row r="514" spans="1:8" hidden="1" x14ac:dyDescent="0.2">
      <c r="A514" s="183">
        <v>50</v>
      </c>
      <c r="B514" s="11" t="s">
        <v>11</v>
      </c>
      <c r="C514" s="77">
        <f>IF('INGRESO DE DATOS'!$G$18="Guayas/Santa Elena",'Tablas Guayaquil'!C514,'Tablas Otros'!C514)</f>
        <v>4997.9000000000005</v>
      </c>
      <c r="D514" s="77">
        <f>IF('INGRESO DE DATOS'!$G$18="Guayas/Santa Elena",'Tablas Guayaquil'!D514,'Tablas Otros'!D514)</f>
        <v>4081.53</v>
      </c>
      <c r="E514" s="77">
        <f>IF('INGRESO DE DATOS'!$G$18="Guayas/Santa Elena",'Tablas Guayaquil'!E514,'Tablas Otros'!E514)</f>
        <v>3566.9</v>
      </c>
      <c r="F514" s="77">
        <f>IF('INGRESO DE DATOS'!$G$18="Guayas/Santa Elena",'Tablas Guayaquil'!F514,'Tablas Otros'!F514)</f>
        <v>2467.6800000000003</v>
      </c>
      <c r="G514" s="77">
        <f>IF('INGRESO DE DATOS'!$G$18="Guayas/Santa Elena",'Tablas Guayaquil'!G514,'Tablas Otros'!G514)</f>
        <v>1974.25</v>
      </c>
      <c r="H514" s="77">
        <f>IF('INGRESO DE DATOS'!$G$18="Guayas/Santa Elena",'Tablas Guayaquil'!H514,'Tablas Otros'!H514)</f>
        <v>1477.64</v>
      </c>
    </row>
    <row r="515" spans="1:8" hidden="1" x14ac:dyDescent="0.2">
      <c r="A515" s="183">
        <v>55</v>
      </c>
      <c r="B515" s="11" t="s">
        <v>12</v>
      </c>
      <c r="C515" s="77">
        <f>IF('INGRESO DE DATOS'!$G$18="Guayas/Santa Elena",'Tablas Guayaquil'!C515,'Tablas Otros'!C515)</f>
        <v>5906.85</v>
      </c>
      <c r="D515" s="77">
        <f>IF('INGRESO DE DATOS'!$G$18="Guayas/Santa Elena",'Tablas Guayaquil'!D515,'Tablas Otros'!D515)</f>
        <v>4800.7400000000007</v>
      </c>
      <c r="E515" s="77">
        <f>IF('INGRESO DE DATOS'!$G$18="Guayas/Santa Elena",'Tablas Guayaquil'!E515,'Tablas Otros'!E515)</f>
        <v>4260.1400000000003</v>
      </c>
      <c r="F515" s="77">
        <f>IF('INGRESO DE DATOS'!$G$18="Guayas/Santa Elena",'Tablas Guayaquil'!F515,'Tablas Otros'!F515)</f>
        <v>2927.19</v>
      </c>
      <c r="G515" s="77">
        <f>IF('INGRESO DE DATOS'!$G$18="Guayas/Santa Elena",'Tablas Guayaquil'!G515,'Tablas Otros'!G515)</f>
        <v>2345.25</v>
      </c>
      <c r="H515" s="77">
        <f>IF('INGRESO DE DATOS'!$G$18="Guayas/Santa Elena",'Tablas Guayaquil'!H515,'Tablas Otros'!H515)</f>
        <v>1749.5300000000002</v>
      </c>
    </row>
    <row r="516" spans="1:8" hidden="1" x14ac:dyDescent="0.2">
      <c r="A516" s="183">
        <v>60</v>
      </c>
      <c r="B516" s="11"/>
      <c r="C516" s="77">
        <f>IF('INGRESO DE DATOS'!$G$18="Guayas/Santa Elena",'Tablas Guayaquil'!C516,'Tablas Otros'!C516)</f>
        <v>6228.0300000000007</v>
      </c>
      <c r="D516" s="77">
        <f>IF('INGRESO DE DATOS'!$G$18="Guayas/Santa Elena",'Tablas Guayaquil'!D516,'Tablas Otros'!D516)</f>
        <v>5025.46</v>
      </c>
      <c r="E516" s="77">
        <f>IF('INGRESO DE DATOS'!$G$18="Guayas/Santa Elena",'Tablas Guayaquil'!E516,'Tablas Otros'!E516)</f>
        <v>4553.76</v>
      </c>
      <c r="F516" s="77">
        <f>IF('INGRESO DE DATOS'!$G$18="Guayas/Santa Elena",'Tablas Guayaquil'!F516,'Tablas Otros'!F516)</f>
        <v>3102.09</v>
      </c>
      <c r="G516" s="77">
        <f>IF('INGRESO DE DATOS'!$G$18="Guayas/Santa Elena",'Tablas Guayaquil'!G516,'Tablas Otros'!G516)</f>
        <v>2479.34</v>
      </c>
      <c r="H516" s="77">
        <f>IF('INGRESO DE DATOS'!$G$18="Guayas/Santa Elena",'Tablas Guayaquil'!H516,'Tablas Otros'!H516)</f>
        <v>1851.8200000000002</v>
      </c>
    </row>
    <row r="517" spans="1:8" hidden="1" x14ac:dyDescent="0.2">
      <c r="A517" s="183">
        <v>61</v>
      </c>
      <c r="B517" s="11"/>
      <c r="C517" s="77">
        <f>IF('INGRESO DE DATOS'!$G$18="Guayas/Santa Elena",'Tablas Guayaquil'!C517,'Tablas Otros'!C517)</f>
        <v>7009.7800000000007</v>
      </c>
      <c r="D517" s="77">
        <f>IF('INGRESO DE DATOS'!$G$18="Guayas/Santa Elena",'Tablas Guayaquil'!D517,'Tablas Otros'!D517)</f>
        <v>5661.46</v>
      </c>
      <c r="E517" s="77">
        <f>IF('INGRESO DE DATOS'!$G$18="Guayas/Santa Elena",'Tablas Guayaquil'!E517,'Tablas Otros'!E517)</f>
        <v>5122.9800000000005</v>
      </c>
      <c r="F517" s="77">
        <f>IF('INGRESO DE DATOS'!$G$18="Guayas/Santa Elena",'Tablas Guayaquil'!F517,'Tablas Otros'!F517)</f>
        <v>3494.29</v>
      </c>
      <c r="G517" s="77">
        <f>IF('INGRESO DE DATOS'!$G$18="Guayas/Santa Elena",'Tablas Guayaquil'!G517,'Tablas Otros'!G517)</f>
        <v>2795.2200000000003</v>
      </c>
      <c r="H517" s="77">
        <f>IF('INGRESO DE DATOS'!$G$18="Guayas/Santa Elena",'Tablas Guayaquil'!H517,'Tablas Otros'!H517)</f>
        <v>2090.3200000000002</v>
      </c>
    </row>
    <row r="518" spans="1:8" hidden="1" x14ac:dyDescent="0.2">
      <c r="A518" s="183">
        <v>62</v>
      </c>
      <c r="B518" s="11"/>
      <c r="C518" s="77">
        <f>IF('INGRESO DE DATOS'!$G$18="Guayas/Santa Elena",'Tablas Guayaquil'!C518,'Tablas Otros'!C518)</f>
        <v>7797.89</v>
      </c>
      <c r="D518" s="77">
        <f>IF('INGRESO DE DATOS'!$G$18="Guayas/Santa Elena",'Tablas Guayaquil'!D518,'Tablas Otros'!D518)</f>
        <v>6294.2800000000007</v>
      </c>
      <c r="E518" s="77">
        <f>IF('INGRESO DE DATOS'!$G$18="Guayas/Santa Elena",'Tablas Guayaquil'!E518,'Tablas Otros'!E518)</f>
        <v>5697.5</v>
      </c>
      <c r="F518" s="77">
        <f>IF('INGRESO DE DATOS'!$G$18="Guayas/Santa Elena",'Tablas Guayaquil'!F518,'Tablas Otros'!F518)</f>
        <v>3885.96</v>
      </c>
      <c r="G518" s="77">
        <f>IF('INGRESO DE DATOS'!$G$18="Guayas/Santa Elena",'Tablas Guayaquil'!G518,'Tablas Otros'!G518)</f>
        <v>3108.4500000000003</v>
      </c>
      <c r="H518" s="77">
        <f>IF('INGRESO DE DATOS'!$G$18="Guayas/Santa Elena",'Tablas Guayaquil'!H518,'Tablas Otros'!H518)</f>
        <v>2327.23</v>
      </c>
    </row>
    <row r="519" spans="1:8" hidden="1" x14ac:dyDescent="0.2">
      <c r="A519" s="183">
        <v>63</v>
      </c>
      <c r="B519" s="11"/>
      <c r="C519" s="77">
        <f>IF('INGRESO DE DATOS'!$G$18="Guayas/Santa Elena",'Tablas Guayaquil'!C519,'Tablas Otros'!C519)</f>
        <v>8577.52</v>
      </c>
      <c r="D519" s="77">
        <f>IF('INGRESO DE DATOS'!$G$18="Guayas/Santa Elena",'Tablas Guayaquil'!D519,'Tablas Otros'!D519)</f>
        <v>6926.5700000000006</v>
      </c>
      <c r="E519" s="77">
        <f>IF('INGRESO DE DATOS'!$G$18="Guayas/Santa Elena",'Tablas Guayaquil'!E519,'Tablas Otros'!E519)</f>
        <v>6268.84</v>
      </c>
      <c r="F519" s="77">
        <f>IF('INGRESO DE DATOS'!$G$18="Guayas/Santa Elena",'Tablas Guayaquil'!F519,'Tablas Otros'!F519)</f>
        <v>4279.75</v>
      </c>
      <c r="G519" s="77">
        <f>IF('INGRESO DE DATOS'!$G$18="Guayas/Santa Elena",'Tablas Guayaquil'!G519,'Tablas Otros'!G519)</f>
        <v>3421.6800000000003</v>
      </c>
      <c r="H519" s="77">
        <f>IF('INGRESO DE DATOS'!$G$18="Guayas/Santa Elena",'Tablas Guayaquil'!H519,'Tablas Otros'!H519)</f>
        <v>2559.9</v>
      </c>
    </row>
    <row r="520" spans="1:8" hidden="1" x14ac:dyDescent="0.2">
      <c r="A520" s="183">
        <v>64</v>
      </c>
      <c r="B520" s="11"/>
      <c r="C520" s="77">
        <f>IF('INGRESO DE DATOS'!$G$18="Guayas/Santa Elena",'Tablas Guayaquil'!C520,'Tablas Otros'!C520)</f>
        <v>9359.8000000000011</v>
      </c>
      <c r="D520" s="77">
        <f>IF('INGRESO DE DATOS'!$G$18="Guayas/Santa Elena",'Tablas Guayaquil'!D520,'Tablas Otros'!D520)</f>
        <v>7562.5700000000006</v>
      </c>
      <c r="E520" s="77">
        <f>IF('INGRESO DE DATOS'!$G$18="Guayas/Santa Elena",'Tablas Guayaquil'!E520,'Tablas Otros'!E520)</f>
        <v>6841.77</v>
      </c>
      <c r="F520" s="77">
        <f>IF('INGRESO DE DATOS'!$G$18="Guayas/Santa Elena",'Tablas Guayaquil'!F520,'Tablas Otros'!F520)</f>
        <v>4668.7700000000004</v>
      </c>
      <c r="G520" s="77">
        <f>IF('INGRESO DE DATOS'!$G$18="Guayas/Santa Elena",'Tablas Guayaquil'!G520,'Tablas Otros'!G520)</f>
        <v>3735.9700000000003</v>
      </c>
      <c r="H520" s="77">
        <f>IF('INGRESO DE DATOS'!$G$18="Guayas/Santa Elena",'Tablas Guayaquil'!H520,'Tablas Otros'!H520)</f>
        <v>2795.2200000000003</v>
      </c>
    </row>
    <row r="521" spans="1:8" hidden="1" x14ac:dyDescent="0.2">
      <c r="A521" s="183">
        <v>65</v>
      </c>
      <c r="B521" s="11"/>
      <c r="C521" s="77">
        <f>IF('INGRESO DE DATOS'!$G$18="Guayas/Santa Elena",'Tablas Guayaquil'!C521,'Tablas Otros'!C521)</f>
        <v>9399.02</v>
      </c>
      <c r="D521" s="77">
        <f>IF('INGRESO DE DATOS'!$G$18="Guayas/Santa Elena",'Tablas Guayaquil'!D521,'Tablas Otros'!D521)</f>
        <v>7568.4000000000005</v>
      </c>
      <c r="E521" s="77">
        <f>IF('INGRESO DE DATOS'!$G$18="Guayas/Santa Elena",'Tablas Guayaquil'!E521,'Tablas Otros'!E521)</f>
        <v>6909.6100000000006</v>
      </c>
      <c r="F521" s="77">
        <f>IF('INGRESO DE DATOS'!$G$18="Guayas/Santa Elena",'Tablas Guayaquil'!F521,'Tablas Otros'!F521)</f>
        <v>4696.8600000000006</v>
      </c>
      <c r="G521" s="77">
        <f>IF('INGRESO DE DATOS'!$G$18="Guayas/Santa Elena",'Tablas Guayaquil'!G521,'Tablas Otros'!G521)</f>
        <v>3757.7000000000003</v>
      </c>
      <c r="H521" s="77">
        <f>IF('INGRESO DE DATOS'!$G$18="Guayas/Santa Elena",'Tablas Guayaquil'!H521,'Tablas Otros'!H521)</f>
        <v>2805.82</v>
      </c>
    </row>
    <row r="522" spans="1:8" hidden="1" x14ac:dyDescent="0.2">
      <c r="A522" s="183">
        <v>66</v>
      </c>
      <c r="B522" s="11"/>
      <c r="C522" s="77">
        <f>IF('INGRESO DE DATOS'!$G$18="Guayas/Santa Elena",'Tablas Guayaquil'!C522,'Tablas Otros'!C522)</f>
        <v>9436.1200000000008</v>
      </c>
      <c r="D522" s="77">
        <f>IF('INGRESO DE DATOS'!$G$18="Guayas/Santa Elena",'Tablas Guayaquil'!D522,'Tablas Otros'!D522)</f>
        <v>7576.35</v>
      </c>
      <c r="E522" s="77">
        <f>IF('INGRESO DE DATOS'!$G$18="Guayas/Santa Elena",'Tablas Guayaquil'!E522,'Tablas Otros'!E522)</f>
        <v>6970.0300000000007</v>
      </c>
      <c r="F522" s="77">
        <f>IF('INGRESO DE DATOS'!$G$18="Guayas/Santa Elena",'Tablas Guayaquil'!F522,'Tablas Otros'!F522)</f>
        <v>4726.54</v>
      </c>
      <c r="G522" s="77">
        <f>IF('INGRESO DE DATOS'!$G$18="Guayas/Santa Elena",'Tablas Guayaquil'!G522,'Tablas Otros'!G522)</f>
        <v>3775.19</v>
      </c>
      <c r="H522" s="77">
        <f>IF('INGRESO DE DATOS'!$G$18="Guayas/Santa Elena",'Tablas Guayaquil'!H522,'Tablas Otros'!H522)</f>
        <v>2811.1200000000003</v>
      </c>
    </row>
    <row r="523" spans="1:8" hidden="1" x14ac:dyDescent="0.2">
      <c r="A523" s="183">
        <v>67</v>
      </c>
      <c r="B523" s="11"/>
      <c r="C523" s="77">
        <f>IF('INGRESO DE DATOS'!$G$18="Guayas/Santa Elena",'Tablas Guayaquil'!C523,'Tablas Otros'!C523)</f>
        <v>10489.76</v>
      </c>
      <c r="D523" s="77">
        <f>IF('INGRESO DE DATOS'!$G$18="Guayas/Santa Elena",'Tablas Guayaquil'!D523,'Tablas Otros'!D523)</f>
        <v>8419.58</v>
      </c>
      <c r="E523" s="77">
        <f>IF('INGRESO DE DATOS'!$G$18="Guayas/Santa Elena",'Tablas Guayaquil'!E523,'Tablas Otros'!E523)</f>
        <v>7750.1900000000005</v>
      </c>
      <c r="F523" s="77">
        <f>IF('INGRESO DE DATOS'!$G$18="Guayas/Santa Elena",'Tablas Guayaquil'!F523,'Tablas Otros'!F523)</f>
        <v>5254.95</v>
      </c>
      <c r="G523" s="77">
        <f>IF('INGRESO DE DATOS'!$G$18="Guayas/Santa Elena",'Tablas Guayaquil'!G523,'Tablas Otros'!G523)</f>
        <v>4201.3100000000004</v>
      </c>
      <c r="H523" s="77">
        <f>IF('INGRESO DE DATOS'!$G$18="Guayas/Santa Elena",'Tablas Guayaquil'!H523,'Tablas Otros'!H523)</f>
        <v>3128.59</v>
      </c>
    </row>
    <row r="524" spans="1:8" hidden="1" x14ac:dyDescent="0.2">
      <c r="A524" s="183">
        <v>68</v>
      </c>
      <c r="B524" s="11"/>
      <c r="C524" s="77">
        <f>IF('INGRESO DE DATOS'!$G$18="Guayas/Santa Elena",'Tablas Guayaquil'!C524,'Tablas Otros'!C524)</f>
        <v>11544.460000000001</v>
      </c>
      <c r="D524" s="77">
        <f>IF('INGRESO DE DATOS'!$G$18="Guayas/Santa Elena",'Tablas Guayaquil'!D524,'Tablas Otros'!D524)</f>
        <v>9271.82</v>
      </c>
      <c r="E524" s="77">
        <f>IF('INGRESO DE DATOS'!$G$18="Guayas/Santa Elena",'Tablas Guayaquil'!E524,'Tablas Otros'!E524)</f>
        <v>8528.23</v>
      </c>
      <c r="F524" s="77">
        <f>IF('INGRESO DE DATOS'!$G$18="Guayas/Santa Elena",'Tablas Guayaquil'!F524,'Tablas Otros'!F524)</f>
        <v>5779.12</v>
      </c>
      <c r="G524" s="77">
        <f>IF('INGRESO DE DATOS'!$G$18="Guayas/Santa Elena",'Tablas Guayaquil'!G524,'Tablas Otros'!G524)</f>
        <v>4622.66</v>
      </c>
      <c r="H524" s="77">
        <f>IF('INGRESO DE DATOS'!$G$18="Guayas/Santa Elena",'Tablas Guayaquil'!H524,'Tablas Otros'!H524)</f>
        <v>3446.59</v>
      </c>
    </row>
    <row r="525" spans="1:8" hidden="1" x14ac:dyDescent="0.2">
      <c r="A525" s="183">
        <v>69</v>
      </c>
      <c r="B525" s="11"/>
      <c r="C525" s="77">
        <f>IF('INGRESO DE DATOS'!$G$18="Guayas/Santa Elena",'Tablas Guayaquil'!C525,'Tablas Otros'!C525)</f>
        <v>12069.69</v>
      </c>
      <c r="D525" s="77">
        <f>IF('INGRESO DE DATOS'!$G$18="Guayas/Santa Elena",'Tablas Guayaquil'!D525,'Tablas Otros'!D525)</f>
        <v>9687.34</v>
      </c>
      <c r="E525" s="77">
        <f>IF('INGRESO DE DATOS'!$G$18="Guayas/Santa Elena",'Tablas Guayaquil'!E525,'Tablas Otros'!E525)</f>
        <v>8918.3100000000013</v>
      </c>
      <c r="F525" s="77">
        <f>IF('INGRESO DE DATOS'!$G$18="Guayas/Santa Elena",'Tablas Guayaquil'!F525,'Tablas Otros'!F525)</f>
        <v>6046.2400000000007</v>
      </c>
      <c r="G525" s="77">
        <f>IF('INGRESO DE DATOS'!$G$18="Guayas/Santa Elena",'Tablas Guayaquil'!G525,'Tablas Otros'!G525)</f>
        <v>4827.7700000000004</v>
      </c>
      <c r="H525" s="77">
        <f>IF('INGRESO DE DATOS'!$G$18="Guayas/Santa Elena",'Tablas Guayaquil'!H525,'Tablas Otros'!H525)</f>
        <v>3606.65</v>
      </c>
    </row>
    <row r="526" spans="1:8" hidden="1" x14ac:dyDescent="0.2">
      <c r="A526" s="183">
        <v>70</v>
      </c>
      <c r="B526" s="11"/>
      <c r="C526" s="77">
        <f>IF('INGRESO DE DATOS'!$G$18="Guayas/Santa Elena",'Tablas Guayaquil'!C526,'Tablas Otros'!C526)</f>
        <v>12155.02</v>
      </c>
      <c r="D526" s="77">
        <f>IF('INGRESO DE DATOS'!$G$18="Guayas/Santa Elena",'Tablas Guayaquil'!D526,'Tablas Otros'!D526)</f>
        <v>9709.6</v>
      </c>
      <c r="E526" s="77">
        <f>IF('INGRESO DE DATOS'!$G$18="Guayas/Santa Elena",'Tablas Guayaquil'!E526,'Tablas Otros'!E526)</f>
        <v>9070.9500000000007</v>
      </c>
      <c r="F526" s="77">
        <f>IF('INGRESO DE DATOS'!$G$18="Guayas/Santa Elena",'Tablas Guayaquil'!F526,'Tablas Otros'!F526)</f>
        <v>6111.43</v>
      </c>
      <c r="G526" s="77">
        <f>IF('INGRESO DE DATOS'!$G$18="Guayas/Santa Elena",'Tablas Guayaquil'!G526,'Tablas Otros'!G526)</f>
        <v>4880.7700000000004</v>
      </c>
      <c r="H526" s="77">
        <f>IF('INGRESO DE DATOS'!$G$18="Guayas/Santa Elena",'Tablas Guayaquil'!H526,'Tablas Otros'!H526)</f>
        <v>3624.67</v>
      </c>
    </row>
    <row r="527" spans="1:8" hidden="1" x14ac:dyDescent="0.2">
      <c r="A527" s="183">
        <v>71</v>
      </c>
      <c r="B527" s="11"/>
      <c r="C527" s="77">
        <f>IF('INGRESO DE DATOS'!$G$18="Guayas/Santa Elena",'Tablas Guayaquil'!C527,'Tablas Otros'!C527)</f>
        <v>13679.300000000001</v>
      </c>
      <c r="D527" s="77">
        <f>IF('INGRESO DE DATOS'!$G$18="Guayas/Santa Elena",'Tablas Guayaquil'!D527,'Tablas Otros'!D527)</f>
        <v>10925.95</v>
      </c>
      <c r="E527" s="77">
        <f>IF('INGRESO DE DATOS'!$G$18="Guayas/Santa Elena",'Tablas Guayaquil'!E527,'Tablas Otros'!E527)</f>
        <v>10204.620000000001</v>
      </c>
      <c r="F527" s="77">
        <f>IF('INGRESO DE DATOS'!$G$18="Guayas/Santa Elena",'Tablas Guayaquil'!F527,'Tablas Otros'!F527)</f>
        <v>6876.75</v>
      </c>
      <c r="G527" s="77">
        <f>IF('INGRESO DE DATOS'!$G$18="Guayas/Santa Elena",'Tablas Guayaquil'!G527,'Tablas Otros'!G527)</f>
        <v>5491.8600000000006</v>
      </c>
      <c r="H527" s="77">
        <f>IF('INGRESO DE DATOS'!$G$18="Guayas/Santa Elena",'Tablas Guayaquil'!H527,'Tablas Otros'!H527)</f>
        <v>4079.94</v>
      </c>
    </row>
    <row r="528" spans="1:8" hidden="1" x14ac:dyDescent="0.2">
      <c r="A528" s="183">
        <v>72</v>
      </c>
      <c r="B528" s="11"/>
      <c r="C528" s="77">
        <f>IF('INGRESO DE DATOS'!$G$18="Guayas/Santa Elena",'Tablas Guayaquil'!C528,'Tablas Otros'!C528)</f>
        <v>15201.990000000002</v>
      </c>
      <c r="D528" s="77">
        <f>IF('INGRESO DE DATOS'!$G$18="Guayas/Santa Elena",'Tablas Guayaquil'!D528,'Tablas Otros'!D528)</f>
        <v>12143.36</v>
      </c>
      <c r="E528" s="77">
        <f>IF('INGRESO DE DATOS'!$G$18="Guayas/Santa Elena",'Tablas Guayaquil'!E528,'Tablas Otros'!E528)</f>
        <v>11347.83</v>
      </c>
      <c r="F528" s="77">
        <f>IF('INGRESO DE DATOS'!$G$18="Guayas/Santa Elena",'Tablas Guayaquil'!F528,'Tablas Otros'!F528)</f>
        <v>7644.1900000000005</v>
      </c>
      <c r="G528" s="77">
        <f>IF('INGRESO DE DATOS'!$G$18="Guayas/Santa Elena",'Tablas Guayaquil'!G528,'Tablas Otros'!G528)</f>
        <v>6104.54</v>
      </c>
      <c r="H528" s="77">
        <f>IF('INGRESO DE DATOS'!$G$18="Guayas/Santa Elena",'Tablas Guayaquil'!H528,'Tablas Otros'!H528)</f>
        <v>4538.3900000000003</v>
      </c>
    </row>
    <row r="529" spans="1:20" hidden="1" x14ac:dyDescent="0.2">
      <c r="A529" s="183">
        <v>73</v>
      </c>
      <c r="B529" s="11"/>
      <c r="C529" s="77">
        <f>IF('INGRESO DE DATOS'!$G$18="Guayas/Santa Elena",'Tablas Guayaquil'!C529,'Tablas Otros'!C529)</f>
        <v>16727.330000000002</v>
      </c>
      <c r="D529" s="77">
        <f>IF('INGRESO DE DATOS'!$G$18="Guayas/Santa Elena",'Tablas Guayaquil'!D529,'Tablas Otros'!D529)</f>
        <v>13369.78</v>
      </c>
      <c r="E529" s="77">
        <f>IF('INGRESO DE DATOS'!$G$18="Guayas/Santa Elena",'Tablas Guayaquil'!E529,'Tablas Otros'!E529)</f>
        <v>12484.150000000001</v>
      </c>
      <c r="F529" s="77">
        <f>IF('INGRESO DE DATOS'!$G$18="Guayas/Santa Elena",'Tablas Guayaquil'!F529,'Tablas Otros'!F529)</f>
        <v>8411.630000000001</v>
      </c>
      <c r="G529" s="77">
        <f>IF('INGRESO DE DATOS'!$G$18="Guayas/Santa Elena",'Tablas Guayaquil'!G529,'Tablas Otros'!G529)</f>
        <v>6719.87</v>
      </c>
      <c r="H529" s="77">
        <f>IF('INGRESO DE DATOS'!$G$18="Guayas/Santa Elena",'Tablas Guayaquil'!H529,'Tablas Otros'!H529)</f>
        <v>4993.13</v>
      </c>
    </row>
    <row r="530" spans="1:20" hidden="1" x14ac:dyDescent="0.2">
      <c r="A530" s="183">
        <v>74</v>
      </c>
      <c r="B530" s="11"/>
      <c r="C530" s="77">
        <f>IF('INGRESO DE DATOS'!$G$18="Guayas/Santa Elena",'Tablas Guayaquil'!C530,'Tablas Otros'!C530)</f>
        <v>18250.02</v>
      </c>
      <c r="D530" s="77">
        <f>IF('INGRESO DE DATOS'!$G$18="Guayas/Santa Elena",'Tablas Guayaquil'!D530,'Tablas Otros'!D530)</f>
        <v>14584.54</v>
      </c>
      <c r="E530" s="77">
        <f>IF('INGRESO DE DATOS'!$G$18="Guayas/Santa Elena",'Tablas Guayaquil'!E530,'Tablas Otros'!E530)</f>
        <v>13624.710000000001</v>
      </c>
      <c r="F530" s="77">
        <f>IF('INGRESO DE DATOS'!$G$18="Guayas/Santa Elena",'Tablas Guayaquil'!F530,'Tablas Otros'!F530)</f>
        <v>9178.5400000000009</v>
      </c>
      <c r="G530" s="77">
        <f>IF('INGRESO DE DATOS'!$G$18="Guayas/Santa Elena",'Tablas Guayaquil'!G530,'Tablas Otros'!G530)</f>
        <v>7333.08</v>
      </c>
      <c r="H530" s="77">
        <f>IF('INGRESO DE DATOS'!$G$18="Guayas/Santa Elena",'Tablas Guayaquil'!H530,'Tablas Otros'!H530)</f>
        <v>5451.58</v>
      </c>
    </row>
    <row r="531" spans="1:20" hidden="1" x14ac:dyDescent="0.2">
      <c r="A531" s="183">
        <v>75</v>
      </c>
      <c r="B531" s="11" t="s">
        <v>13</v>
      </c>
      <c r="C531" s="77">
        <f>IF('INGRESO DE DATOS'!$G$18="Guayas/Santa Elena",'Tablas Guayaquil'!C531,'Tablas Otros'!C531)</f>
        <v>19935.95</v>
      </c>
      <c r="D531" s="77">
        <f>IF('INGRESO DE DATOS'!$G$18="Guayas/Santa Elena",'Tablas Guayaquil'!D531,'Tablas Otros'!D531)</f>
        <v>15898.410000000002</v>
      </c>
      <c r="E531" s="77">
        <f>IF('INGRESO DE DATOS'!$G$18="Guayas/Santa Elena",'Tablas Guayaquil'!E531,'Tablas Otros'!E531)</f>
        <v>14941.230000000001</v>
      </c>
      <c r="F531" s="77">
        <f>IF('INGRESO DE DATOS'!$G$18="Guayas/Santa Elena",'Tablas Guayaquil'!F531,'Tablas Otros'!F531)</f>
        <v>10042.44</v>
      </c>
      <c r="G531" s="77">
        <f>IF('INGRESO DE DATOS'!$G$18="Guayas/Santa Elena",'Tablas Guayaquil'!G531,'Tablas Otros'!G531)</f>
        <v>8023.67</v>
      </c>
      <c r="H531" s="77">
        <f>IF('INGRESO DE DATOS'!$G$18="Guayas/Santa Elena",'Tablas Guayaquil'!H531,'Tablas Otros'!H531)</f>
        <v>5958.79</v>
      </c>
    </row>
    <row r="532" spans="1:20" hidden="1" x14ac:dyDescent="0.2">
      <c r="A532" s="183">
        <v>1</v>
      </c>
      <c r="B532" s="11" t="s">
        <v>14</v>
      </c>
      <c r="C532" s="77">
        <f>IF('INGRESO DE DATOS'!$G$18="Guayas/Santa Elena",'Tablas Guayaquil'!C532,'Tablas Otros'!C532)</f>
        <v>1121.48</v>
      </c>
      <c r="D532" s="77">
        <f>IF('INGRESO DE DATOS'!$G$18="Guayas/Santa Elena",'Tablas Guayaquil'!D532,'Tablas Otros'!D532)</f>
        <v>1009.6500000000001</v>
      </c>
      <c r="E532" s="77">
        <f>IF('INGRESO DE DATOS'!$G$18="Guayas/Santa Elena",'Tablas Guayaquil'!E532,'Tablas Otros'!E532)</f>
        <v>597.31000000000006</v>
      </c>
      <c r="F532" s="77">
        <f>IF('INGRESO DE DATOS'!$G$18="Guayas/Santa Elena",'Tablas Guayaquil'!F532,'Tablas Otros'!F532)</f>
        <v>483.89000000000004</v>
      </c>
      <c r="G532" s="77">
        <f>IF('INGRESO DE DATOS'!$G$18="Guayas/Santa Elena",'Tablas Guayaquil'!G532,'Tablas Otros'!G532)</f>
        <v>386.37</v>
      </c>
      <c r="H532" s="77">
        <f>IF('INGRESO DE DATOS'!$G$18="Guayas/Santa Elena",'Tablas Guayaquil'!H532,'Tablas Otros'!H532)</f>
        <v>285.67</v>
      </c>
    </row>
    <row r="533" spans="1:20" hidden="1" x14ac:dyDescent="0.2">
      <c r="A533" s="183">
        <v>2</v>
      </c>
      <c r="B533" s="11" t="s">
        <v>1</v>
      </c>
      <c r="C533" s="77">
        <f>IF('INGRESO DE DATOS'!$G$18="Guayas/Santa Elena",'Tablas Guayaquil'!C533,'Tablas Otros'!C533)</f>
        <v>1840.16</v>
      </c>
      <c r="D533" s="77">
        <f>IF('INGRESO DE DATOS'!$G$18="Guayas/Santa Elena",'Tablas Guayaquil'!D533,'Tablas Otros'!D533)</f>
        <v>1702.89</v>
      </c>
      <c r="E533" s="77">
        <f>IF('INGRESO DE DATOS'!$G$18="Guayas/Santa Elena",'Tablas Guayaquil'!E533,'Tablas Otros'!E533)</f>
        <v>887.75</v>
      </c>
      <c r="F533" s="77">
        <f>IF('INGRESO DE DATOS'!$G$18="Guayas/Santa Elena",'Tablas Guayaquil'!F533,'Tablas Otros'!F533)</f>
        <v>757.90000000000009</v>
      </c>
      <c r="G533" s="77">
        <f>IF('INGRESO DE DATOS'!$G$18="Guayas/Santa Elena",'Tablas Guayaquil'!G533,'Tablas Otros'!G533)</f>
        <v>605.79000000000008</v>
      </c>
      <c r="H533" s="77">
        <f>IF('INGRESO DE DATOS'!$G$18="Guayas/Santa Elena",'Tablas Guayaquil'!H533,'Tablas Otros'!H533)</f>
        <v>448.38</v>
      </c>
    </row>
    <row r="534" spans="1:20" hidden="1" x14ac:dyDescent="0.2">
      <c r="A534" s="183">
        <v>3</v>
      </c>
      <c r="B534" s="11" t="s">
        <v>15</v>
      </c>
      <c r="C534" s="77">
        <f>IF('INGRESO DE DATOS'!$G$18="Guayas/Santa Elena",'Tablas Guayaquil'!C534,'Tablas Otros'!C534)</f>
        <v>2693.46</v>
      </c>
      <c r="D534" s="77">
        <f>IF('INGRESO DE DATOS'!$G$18="Guayas/Santa Elena",'Tablas Guayaquil'!D534,'Tablas Otros'!D534)</f>
        <v>2494.1800000000003</v>
      </c>
      <c r="E534" s="77">
        <f>IF('INGRESO DE DATOS'!$G$18="Guayas/Santa Elena",'Tablas Guayaquil'!E534,'Tablas Otros'!E534)</f>
        <v>1273.5900000000001</v>
      </c>
      <c r="F534" s="77">
        <f>IF('INGRESO DE DATOS'!$G$18="Guayas/Santa Elena",'Tablas Guayaquil'!F534,'Tablas Otros'!F534)</f>
        <v>1100.81</v>
      </c>
      <c r="G534" s="77">
        <f>IF('INGRESO DE DATOS'!$G$18="Guayas/Santa Elena",'Tablas Guayaquil'!G534,'Tablas Otros'!G534)</f>
        <v>879.2700000000001</v>
      </c>
      <c r="H534" s="77">
        <f>IF('INGRESO DE DATOS'!$G$18="Guayas/Santa Elena",'Tablas Guayaquil'!H534,'Tablas Otros'!H534)</f>
        <v>648.72</v>
      </c>
    </row>
    <row r="535" spans="1:20" hidden="1" x14ac:dyDescent="0.2">
      <c r="A535" s="183">
        <v>1</v>
      </c>
      <c r="B535" s="11" t="s">
        <v>3</v>
      </c>
      <c r="C535" s="77">
        <f>IF('INGRESO DE DATOS'!$G$18="Guayas/Santa Elena",'Tablas Guayaquil'!C535,'Tablas Otros'!C535)</f>
        <v>119.25</v>
      </c>
      <c r="D535" s="77">
        <f>IF('INGRESO DE DATOS'!$G$18="Guayas/Santa Elena",'Tablas Guayaquil'!D535,'Tablas Otros'!D535)</f>
        <v>119.25</v>
      </c>
      <c r="E535" s="77">
        <f>IF('INGRESO DE DATOS'!$G$18="Guayas/Santa Elena",'Tablas Guayaquil'!E535,'Tablas Otros'!E535)</f>
        <v>119.25</v>
      </c>
      <c r="F535" s="77">
        <f>IF('INGRESO DE DATOS'!$G$18="Guayas/Santa Elena",'Tablas Guayaquil'!F535,'Tablas Otros'!F535)</f>
        <v>119.25</v>
      </c>
      <c r="G535" s="77">
        <f>IF('INGRESO DE DATOS'!$G$18="Guayas/Santa Elena",'Tablas Guayaquil'!G535,'Tablas Otros'!G535)</f>
        <v>119.25</v>
      </c>
      <c r="H535" s="77">
        <f>IF('INGRESO DE DATOS'!$G$18="Guayas/Santa Elena",'Tablas Guayaquil'!H535,'Tablas Otros'!H535)</f>
        <v>119.25</v>
      </c>
    </row>
    <row r="536" spans="1:20" hidden="1" x14ac:dyDescent="0.2">
      <c r="A536" s="185">
        <v>1</v>
      </c>
      <c r="B536" s="197" t="s">
        <v>2</v>
      </c>
      <c r="C536" s="77">
        <f>IF('INGRESO DE DATOS'!$G$18="Guayas/Santa Elena",'Tablas Guayaquil'!C536,'Tablas Otros'!C536)</f>
        <v>159</v>
      </c>
      <c r="D536" s="77">
        <f>IF('INGRESO DE DATOS'!$G$18="Guayas/Santa Elena",'Tablas Guayaquil'!D536,'Tablas Otros'!D536)</f>
        <v>159</v>
      </c>
      <c r="E536" s="77">
        <f>IF('INGRESO DE DATOS'!$G$18="Guayas/Santa Elena",'Tablas Guayaquil'!E536,'Tablas Otros'!E536)</f>
        <v>159</v>
      </c>
      <c r="F536" s="77">
        <f>IF('INGRESO DE DATOS'!$G$18="Guayas/Santa Elena",'Tablas Guayaquil'!F536,'Tablas Otros'!F536)</f>
        <v>159</v>
      </c>
      <c r="G536" s="77">
        <f>IF('INGRESO DE DATOS'!$G$18="Guayas/Santa Elena",'Tablas Guayaquil'!G536,'Tablas Otros'!G536)</f>
        <v>159</v>
      </c>
      <c r="H536" s="77">
        <f>IF('INGRESO DE DATOS'!$G$18="Guayas/Santa Elena",'Tablas Guayaquil'!H536,'Tablas Otros'!H536)</f>
        <v>159</v>
      </c>
    </row>
    <row r="537" spans="1:20" ht="13.5" hidden="1" thickBot="1" x14ac:dyDescent="0.25"/>
    <row r="538" spans="1:20" ht="18" hidden="1" x14ac:dyDescent="0.25">
      <c r="A538" s="252" t="s">
        <v>88</v>
      </c>
      <c r="B538" s="253"/>
      <c r="C538" s="253"/>
      <c r="D538" s="253"/>
      <c r="E538" s="253"/>
      <c r="F538" s="253"/>
      <c r="G538" s="253"/>
      <c r="H538" s="253"/>
      <c r="I538" s="253"/>
      <c r="J538" s="253"/>
      <c r="K538" s="253"/>
      <c r="L538" s="253"/>
      <c r="M538" s="253"/>
      <c r="N538" s="253"/>
      <c r="O538" s="253"/>
      <c r="P538" s="253"/>
      <c r="Q538" s="253"/>
      <c r="R538" s="253"/>
      <c r="S538" s="253"/>
      <c r="T538" s="254"/>
    </row>
    <row r="539" spans="1:20" ht="18" hidden="1" x14ac:dyDescent="0.25">
      <c r="A539" s="248" t="s">
        <v>30</v>
      </c>
      <c r="B539" s="249"/>
      <c r="C539" s="249"/>
      <c r="D539" s="249"/>
      <c r="E539" s="249"/>
      <c r="F539" s="249"/>
      <c r="G539" s="249"/>
      <c r="H539" s="249"/>
      <c r="I539" s="249"/>
      <c r="J539" s="249"/>
      <c r="K539" s="249"/>
      <c r="L539" s="249"/>
      <c r="M539" s="249"/>
      <c r="N539" s="249"/>
      <c r="O539" s="249"/>
      <c r="P539" s="249"/>
      <c r="Q539" s="249"/>
      <c r="R539" s="249"/>
      <c r="S539" s="249"/>
      <c r="T539" s="250"/>
    </row>
    <row r="540" spans="1:20" hidden="1" x14ac:dyDescent="0.2">
      <c r="A540" s="251" t="s">
        <v>0</v>
      </c>
      <c r="B540" s="244"/>
      <c r="C540" s="244"/>
      <c r="D540" s="244"/>
      <c r="E540" s="244"/>
      <c r="F540" s="244"/>
      <c r="G540" s="244"/>
      <c r="H540" s="7"/>
      <c r="T540" s="21"/>
    </row>
    <row r="541" spans="1:20" hidden="1" x14ac:dyDescent="0.2">
      <c r="A541" s="9" t="s">
        <v>5</v>
      </c>
      <c r="B541" s="10" t="s">
        <v>5</v>
      </c>
      <c r="C541" s="245" t="s">
        <v>89</v>
      </c>
      <c r="D541" s="244"/>
      <c r="E541" s="247"/>
      <c r="F541" s="245" t="s">
        <v>90</v>
      </c>
      <c r="G541" s="244"/>
      <c r="H541" s="247"/>
      <c r="I541" s="244" t="s">
        <v>91</v>
      </c>
      <c r="J541" s="244"/>
      <c r="K541" s="244"/>
      <c r="L541" s="245" t="s">
        <v>92</v>
      </c>
      <c r="M541" s="244"/>
      <c r="N541" s="247"/>
      <c r="O541" s="244" t="s">
        <v>93</v>
      </c>
      <c r="P541" s="244"/>
      <c r="Q541" s="244"/>
      <c r="R541" s="245" t="s">
        <v>94</v>
      </c>
      <c r="S541" s="244"/>
      <c r="T541" s="246"/>
    </row>
    <row r="542" spans="1:20" hidden="1" x14ac:dyDescent="0.2">
      <c r="A542" s="9"/>
      <c r="B542" s="10"/>
      <c r="C542" s="22" t="s">
        <v>96</v>
      </c>
      <c r="D542" s="7" t="s">
        <v>97</v>
      </c>
      <c r="E542" s="23" t="s">
        <v>98</v>
      </c>
      <c r="F542" s="22" t="s">
        <v>96</v>
      </c>
      <c r="G542" s="7" t="s">
        <v>97</v>
      </c>
      <c r="H542" s="23" t="s">
        <v>98</v>
      </c>
      <c r="I542" s="7" t="s">
        <v>96</v>
      </c>
      <c r="J542" s="7" t="s">
        <v>97</v>
      </c>
      <c r="K542" s="7" t="s">
        <v>98</v>
      </c>
      <c r="L542" s="22" t="s">
        <v>96</v>
      </c>
      <c r="M542" s="7" t="s">
        <v>97</v>
      </c>
      <c r="N542" s="23" t="s">
        <v>98</v>
      </c>
      <c r="O542" s="7" t="s">
        <v>96</v>
      </c>
      <c r="P542" s="7" t="s">
        <v>97</v>
      </c>
      <c r="Q542" s="7" t="s">
        <v>98</v>
      </c>
      <c r="R542" s="22" t="s">
        <v>96</v>
      </c>
      <c r="S542" s="7" t="s">
        <v>97</v>
      </c>
      <c r="T542" s="8" t="s">
        <v>98</v>
      </c>
    </row>
    <row r="543" spans="1:20" hidden="1" x14ac:dyDescent="0.2">
      <c r="A543" s="9">
        <v>18</v>
      </c>
      <c r="B543" s="11" t="s">
        <v>10</v>
      </c>
      <c r="C543" s="67">
        <f>IF('INGRESO DE DATOS'!$G$18="Guayas/Santa Elena",'Tablas Guayaquil'!C543,'Tablas Otros'!C543)</f>
        <v>4175</v>
      </c>
      <c r="D543" s="67">
        <f>IF('INGRESO DE DATOS'!$G$18="Guayas/Santa Elena",'Tablas Guayaquil'!D543,'Tablas Otros'!D543)</f>
        <v>7588</v>
      </c>
      <c r="E543" s="67">
        <f>IF('INGRESO DE DATOS'!$G$18="Guayas/Santa Elena",'Tablas Guayaquil'!E543,'Tablas Otros'!E543)</f>
        <v>11017</v>
      </c>
      <c r="F543" s="67">
        <f>IF('INGRESO DE DATOS'!$G$18="Guayas/Santa Elena",'Tablas Guayaquil'!F543,'Tablas Otros'!F543)</f>
        <v>3498</v>
      </c>
      <c r="G543" s="67">
        <f>IF('INGRESO DE DATOS'!$G$18="Guayas/Santa Elena",'Tablas Guayaquil'!G543,'Tablas Otros'!G543)</f>
        <v>6222</v>
      </c>
      <c r="H543" s="67">
        <f>IF('INGRESO DE DATOS'!$G$18="Guayas/Santa Elena",'Tablas Guayaquil'!H543,'Tablas Otros'!H543)</f>
        <v>8957</v>
      </c>
      <c r="I543" s="67">
        <f>IF('INGRESO DE DATOS'!$G$18="Guayas/Santa Elena",'Tablas Guayaquil'!I543,'Tablas Otros'!I543)</f>
        <v>2948</v>
      </c>
      <c r="J543" s="67">
        <f>IF('INGRESO DE DATOS'!$G$18="Guayas/Santa Elena",'Tablas Guayaquil'!J543,'Tablas Otros'!J543)</f>
        <v>5333</v>
      </c>
      <c r="K543" s="67">
        <f>IF('INGRESO DE DATOS'!$G$18="Guayas/Santa Elena",'Tablas Guayaquil'!K543,'Tablas Otros'!K543)</f>
        <v>7713</v>
      </c>
      <c r="L543" s="67">
        <f>IF('INGRESO DE DATOS'!$G$18="Guayas/Santa Elena",'Tablas Guayaquil'!L543,'Tablas Otros'!L543)</f>
        <v>2091</v>
      </c>
      <c r="M543" s="67">
        <f>IF('INGRESO DE DATOS'!$G$18="Guayas/Santa Elena",'Tablas Guayaquil'!M543,'Tablas Otros'!M543)</f>
        <v>3734</v>
      </c>
      <c r="N543" s="67">
        <f>IF('INGRESO DE DATOS'!$G$18="Guayas/Santa Elena",'Tablas Guayaquil'!N543,'Tablas Otros'!N543)</f>
        <v>5375</v>
      </c>
      <c r="O543" s="67">
        <f>IF('INGRESO DE DATOS'!$G$18="Guayas/Santa Elena",'Tablas Guayaquil'!O543,'Tablas Otros'!O543)</f>
        <v>1483</v>
      </c>
      <c r="P543" s="67">
        <f>IF('INGRESO DE DATOS'!$G$18="Guayas/Santa Elena",'Tablas Guayaquil'!P543,'Tablas Otros'!P543)</f>
        <v>2600</v>
      </c>
      <c r="Q543" s="67">
        <f>IF('INGRESO DE DATOS'!$G$18="Guayas/Santa Elena",'Tablas Guayaquil'!Q543,'Tablas Otros'!Q543)</f>
        <v>3715</v>
      </c>
      <c r="R543" s="67">
        <f>IF('INGRESO DE DATOS'!$G$18="Guayas/Santa Elena",'Tablas Guayaquil'!R543,'Tablas Otros'!R543)</f>
        <v>832</v>
      </c>
      <c r="S543" s="67">
        <f>IF('INGRESO DE DATOS'!$G$18="Guayas/Santa Elena",'Tablas Guayaquil'!S543,'Tablas Otros'!S543)</f>
        <v>1390</v>
      </c>
      <c r="T543" s="67">
        <f>IF('INGRESO DE DATOS'!$G$18="Guayas/Santa Elena",'Tablas Guayaquil'!T543,'Tablas Otros'!T543)</f>
        <v>1947</v>
      </c>
    </row>
    <row r="544" spans="1:20" ht="13.5" hidden="1" thickBot="1" x14ac:dyDescent="0.25">
      <c r="A544" s="16">
        <v>50</v>
      </c>
      <c r="B544" s="17" t="s">
        <v>13</v>
      </c>
      <c r="C544" s="67">
        <f>IF('INGRESO DE DATOS'!$G$18="Guayas/Santa Elena",'Tablas Guayaquil'!C544,'Tablas Otros'!C544)</f>
        <v>5364</v>
      </c>
      <c r="D544" s="67">
        <f>IF('INGRESO DE DATOS'!$G$18="Guayas/Santa Elena",'Tablas Guayaquil'!D544,'Tablas Otros'!D544)</f>
        <v>8788</v>
      </c>
      <c r="E544" s="67">
        <f>IF('INGRESO DE DATOS'!$G$18="Guayas/Santa Elena",'Tablas Guayaquil'!E544,'Tablas Otros'!E544)</f>
        <v>12204</v>
      </c>
      <c r="F544" s="67">
        <f>IF('INGRESO DE DATOS'!$G$18="Guayas/Santa Elena",'Tablas Guayaquil'!F544,'Tablas Otros'!F544)</f>
        <v>4494</v>
      </c>
      <c r="G544" s="67">
        <f>IF('INGRESO DE DATOS'!$G$18="Guayas/Santa Elena",'Tablas Guayaquil'!G544,'Tablas Otros'!G544)</f>
        <v>7216</v>
      </c>
      <c r="H544" s="67">
        <f>IF('INGRESO DE DATOS'!$G$18="Guayas/Santa Elena",'Tablas Guayaquil'!H544,'Tablas Otros'!H544)</f>
        <v>9947</v>
      </c>
      <c r="I544" s="67">
        <f>IF('INGRESO DE DATOS'!$G$18="Guayas/Santa Elena",'Tablas Guayaquil'!I544,'Tablas Otros'!I544)</f>
        <v>3784</v>
      </c>
      <c r="J544" s="67">
        <f>IF('INGRESO DE DATOS'!$G$18="Guayas/Santa Elena",'Tablas Guayaquil'!J544,'Tablas Otros'!J544)</f>
        <v>6164</v>
      </c>
      <c r="K544" s="67">
        <f>IF('INGRESO DE DATOS'!$G$18="Guayas/Santa Elena",'Tablas Guayaquil'!K544,'Tablas Otros'!K544)</f>
        <v>8537</v>
      </c>
      <c r="L544" s="67">
        <f>IF('INGRESO DE DATOS'!$G$18="Guayas/Santa Elena",'Tablas Guayaquil'!L544,'Tablas Otros'!L544)</f>
        <v>2664</v>
      </c>
      <c r="M544" s="67">
        <f>IF('INGRESO DE DATOS'!$G$18="Guayas/Santa Elena",'Tablas Guayaquil'!M544,'Tablas Otros'!M544)</f>
        <v>4307</v>
      </c>
      <c r="N544" s="67">
        <f>IF('INGRESO DE DATOS'!$G$18="Guayas/Santa Elena",'Tablas Guayaquil'!N544,'Tablas Otros'!N544)</f>
        <v>5952</v>
      </c>
      <c r="O544" s="67">
        <f>IF('INGRESO DE DATOS'!$G$18="Guayas/Santa Elena",'Tablas Guayaquil'!O544,'Tablas Otros'!O544)</f>
        <v>1864</v>
      </c>
      <c r="P544" s="67">
        <f>IF('INGRESO DE DATOS'!$G$18="Guayas/Santa Elena",'Tablas Guayaquil'!P544,'Tablas Otros'!P544)</f>
        <v>2994</v>
      </c>
      <c r="Q544" s="67">
        <f>IF('INGRESO DE DATOS'!$G$18="Guayas/Santa Elena",'Tablas Guayaquil'!Q544,'Tablas Otros'!Q544)</f>
        <v>4100</v>
      </c>
      <c r="R544" s="67">
        <f>IF('INGRESO DE DATOS'!$G$18="Guayas/Santa Elena",'Tablas Guayaquil'!R544,'Tablas Otros'!R544)</f>
        <v>1028</v>
      </c>
      <c r="S544" s="67">
        <f>IF('INGRESO DE DATOS'!$G$18="Guayas/Santa Elena",'Tablas Guayaquil'!S544,'Tablas Otros'!S544)</f>
        <v>1588</v>
      </c>
      <c r="T544" s="67">
        <f>IF('INGRESO DE DATOS'!$G$18="Guayas/Santa Elena",'Tablas Guayaquil'!T544,'Tablas Otros'!T544)</f>
        <v>2143</v>
      </c>
    </row>
    <row r="545" spans="1:20" hidden="1" x14ac:dyDescent="0.2">
      <c r="A545" s="9"/>
      <c r="T545" s="21"/>
    </row>
    <row r="546" spans="1:20" ht="18" hidden="1" x14ac:dyDescent="0.25">
      <c r="A546" s="248" t="s">
        <v>37</v>
      </c>
      <c r="B546" s="249"/>
      <c r="C546" s="249"/>
      <c r="D546" s="249"/>
      <c r="E546" s="249"/>
      <c r="F546" s="249"/>
      <c r="G546" s="249"/>
      <c r="H546" s="249"/>
      <c r="I546" s="249"/>
      <c r="J546" s="249"/>
      <c r="K546" s="249"/>
      <c r="L546" s="249"/>
      <c r="M546" s="249"/>
      <c r="N546" s="249"/>
      <c r="O546" s="249"/>
      <c r="P546" s="249"/>
      <c r="Q546" s="249"/>
      <c r="R546" s="249"/>
      <c r="S546" s="249"/>
      <c r="T546" s="250"/>
    </row>
    <row r="547" spans="1:20" hidden="1" x14ac:dyDescent="0.2">
      <c r="A547" s="251" t="s">
        <v>0</v>
      </c>
      <c r="B547" s="244"/>
      <c r="C547" s="244"/>
      <c r="D547" s="244"/>
      <c r="E547" s="244"/>
      <c r="F547" s="244"/>
      <c r="G547" s="244"/>
      <c r="H547" s="7"/>
      <c r="T547" s="21"/>
    </row>
    <row r="548" spans="1:20" hidden="1" x14ac:dyDescent="0.2">
      <c r="A548" s="9" t="s">
        <v>5</v>
      </c>
      <c r="B548" s="10" t="s">
        <v>5</v>
      </c>
      <c r="C548" s="245" t="s">
        <v>89</v>
      </c>
      <c r="D548" s="244"/>
      <c r="E548" s="247"/>
      <c r="F548" s="244" t="s">
        <v>90</v>
      </c>
      <c r="G548" s="244"/>
      <c r="H548" s="247"/>
      <c r="I548" s="244" t="s">
        <v>91</v>
      </c>
      <c r="J548" s="244"/>
      <c r="K548" s="247"/>
      <c r="L548" s="244" t="s">
        <v>92</v>
      </c>
      <c r="M548" s="244"/>
      <c r="N548" s="247"/>
      <c r="O548" s="244" t="s">
        <v>93</v>
      </c>
      <c r="P548" s="244"/>
      <c r="Q548" s="247"/>
      <c r="R548" s="244" t="s">
        <v>94</v>
      </c>
      <c r="S548" s="244"/>
      <c r="T548" s="246"/>
    </row>
    <row r="549" spans="1:20" hidden="1" x14ac:dyDescent="0.2">
      <c r="A549" s="9"/>
      <c r="B549" s="10"/>
      <c r="C549" s="22" t="s">
        <v>96</v>
      </c>
      <c r="D549" s="7" t="s">
        <v>97</v>
      </c>
      <c r="E549" s="23" t="s">
        <v>98</v>
      </c>
      <c r="F549" s="7" t="s">
        <v>96</v>
      </c>
      <c r="G549" s="7" t="s">
        <v>97</v>
      </c>
      <c r="H549" s="23" t="s">
        <v>98</v>
      </c>
      <c r="I549" s="7" t="s">
        <v>96</v>
      </c>
      <c r="J549" s="7" t="s">
        <v>97</v>
      </c>
      <c r="K549" s="23" t="s">
        <v>98</v>
      </c>
      <c r="L549" s="7" t="s">
        <v>96</v>
      </c>
      <c r="M549" s="7" t="s">
        <v>97</v>
      </c>
      <c r="N549" s="23" t="s">
        <v>98</v>
      </c>
      <c r="O549" s="7" t="s">
        <v>96</v>
      </c>
      <c r="P549" s="7" t="s">
        <v>97</v>
      </c>
      <c r="Q549" s="23" t="s">
        <v>98</v>
      </c>
      <c r="R549" s="7" t="s">
        <v>96</v>
      </c>
      <c r="S549" s="7" t="s">
        <v>97</v>
      </c>
      <c r="T549" s="8" t="s">
        <v>98</v>
      </c>
    </row>
    <row r="550" spans="1:20" hidden="1" x14ac:dyDescent="0.2">
      <c r="A550" s="9">
        <v>18</v>
      </c>
      <c r="B550" s="11" t="s">
        <v>4</v>
      </c>
      <c r="C550" s="24">
        <f t="shared" ref="C550:T550" si="0">+C543*$L$2</f>
        <v>2212.75</v>
      </c>
      <c r="D550" s="12">
        <f t="shared" si="0"/>
        <v>4021.6400000000003</v>
      </c>
      <c r="E550" s="25">
        <f t="shared" si="0"/>
        <v>5839.01</v>
      </c>
      <c r="F550" s="12">
        <f t="shared" si="0"/>
        <v>1853.94</v>
      </c>
      <c r="G550" s="12">
        <f t="shared" si="0"/>
        <v>3297.6600000000003</v>
      </c>
      <c r="H550" s="25">
        <f t="shared" si="0"/>
        <v>4747.21</v>
      </c>
      <c r="I550" s="12">
        <f t="shared" si="0"/>
        <v>1562.44</v>
      </c>
      <c r="J550" s="12">
        <f t="shared" si="0"/>
        <v>2826.4900000000002</v>
      </c>
      <c r="K550" s="25">
        <f t="shared" si="0"/>
        <v>4087.8900000000003</v>
      </c>
      <c r="L550" s="12">
        <f t="shared" si="0"/>
        <v>1108.23</v>
      </c>
      <c r="M550" s="12">
        <f t="shared" si="0"/>
        <v>1979.0200000000002</v>
      </c>
      <c r="N550" s="25">
        <f t="shared" si="0"/>
        <v>2848.75</v>
      </c>
      <c r="O550" s="12">
        <f t="shared" si="0"/>
        <v>785.99</v>
      </c>
      <c r="P550" s="12">
        <f t="shared" si="0"/>
        <v>1378</v>
      </c>
      <c r="Q550" s="25">
        <f t="shared" si="0"/>
        <v>1968.95</v>
      </c>
      <c r="R550" s="12">
        <f t="shared" si="0"/>
        <v>440.96000000000004</v>
      </c>
      <c r="S550" s="12">
        <f t="shared" si="0"/>
        <v>736.7</v>
      </c>
      <c r="T550" s="13">
        <f t="shared" si="0"/>
        <v>1031.9100000000001</v>
      </c>
    </row>
    <row r="551" spans="1:20" ht="13.5" hidden="1" thickBot="1" x14ac:dyDescent="0.25">
      <c r="A551" s="16">
        <v>75</v>
      </c>
      <c r="B551" s="17" t="s">
        <v>13</v>
      </c>
      <c r="C551" s="26">
        <f t="shared" ref="C551:T551" si="1">+C544*$L$2</f>
        <v>2842.92</v>
      </c>
      <c r="D551" s="18">
        <f t="shared" si="1"/>
        <v>4657.6400000000003</v>
      </c>
      <c r="E551" s="27">
        <f t="shared" si="1"/>
        <v>6468.12</v>
      </c>
      <c r="F551" s="18">
        <f t="shared" si="1"/>
        <v>2381.8200000000002</v>
      </c>
      <c r="G551" s="18">
        <f t="shared" si="1"/>
        <v>3824.48</v>
      </c>
      <c r="H551" s="27">
        <f t="shared" si="1"/>
        <v>5271.91</v>
      </c>
      <c r="I551" s="18">
        <f t="shared" si="1"/>
        <v>2005.5200000000002</v>
      </c>
      <c r="J551" s="18">
        <f t="shared" si="1"/>
        <v>3266.92</v>
      </c>
      <c r="K551" s="27">
        <f t="shared" si="1"/>
        <v>4524.6100000000006</v>
      </c>
      <c r="L551" s="18">
        <f t="shared" si="1"/>
        <v>1411.92</v>
      </c>
      <c r="M551" s="18">
        <f t="shared" si="1"/>
        <v>2282.71</v>
      </c>
      <c r="N551" s="27">
        <f t="shared" si="1"/>
        <v>3154.56</v>
      </c>
      <c r="O551" s="18">
        <f t="shared" si="1"/>
        <v>987.92000000000007</v>
      </c>
      <c r="P551" s="18">
        <f t="shared" si="1"/>
        <v>1586.8200000000002</v>
      </c>
      <c r="Q551" s="27">
        <f t="shared" si="1"/>
        <v>2173</v>
      </c>
      <c r="R551" s="18">
        <f t="shared" si="1"/>
        <v>544.84</v>
      </c>
      <c r="S551" s="18">
        <f t="shared" si="1"/>
        <v>841.64</v>
      </c>
      <c r="T551" s="19">
        <f t="shared" si="1"/>
        <v>1135.79</v>
      </c>
    </row>
  </sheetData>
  <sheetProtection algorithmName="SHA-512" hashValue="3FLIz8/kPIQWrwafDHpsRKS1chUYL+N2XQCWPDQkiH/EtwNyUfgpf2eZcZ8xeG+J+9oRB6EfJ35t2tN4kj5FAw==" saltValue="5d9YNMwTKpGchuP8QgxwRw==" spinCount="100000" sheet="1" objects="1" scenarios="1"/>
  <mergeCells count="36">
    <mergeCell ref="A37:B37"/>
    <mergeCell ref="A4:B4"/>
    <mergeCell ref="C4:G4"/>
    <mergeCell ref="A205:B205"/>
    <mergeCell ref="A71:B71"/>
    <mergeCell ref="A138:B138"/>
    <mergeCell ref="A171:B171"/>
    <mergeCell ref="A339:B339"/>
    <mergeCell ref="A238:B238"/>
    <mergeCell ref="A406:B406"/>
    <mergeCell ref="A104:B104"/>
    <mergeCell ref="A305:B305"/>
    <mergeCell ref="A272:B272"/>
    <mergeCell ref="A372:B372"/>
    <mergeCell ref="A539:T539"/>
    <mergeCell ref="A538:T538"/>
    <mergeCell ref="C540:G540"/>
    <mergeCell ref="A439:B439"/>
    <mergeCell ref="A473:B473"/>
    <mergeCell ref="A506:B506"/>
    <mergeCell ref="A540:B540"/>
    <mergeCell ref="O541:Q541"/>
    <mergeCell ref="R541:T541"/>
    <mergeCell ref="O548:Q548"/>
    <mergeCell ref="R548:T548"/>
    <mergeCell ref="A546:T546"/>
    <mergeCell ref="C541:E541"/>
    <mergeCell ref="C548:E548"/>
    <mergeCell ref="F548:H548"/>
    <mergeCell ref="I548:K548"/>
    <mergeCell ref="A547:B547"/>
    <mergeCell ref="C547:G547"/>
    <mergeCell ref="F541:H541"/>
    <mergeCell ref="I541:K541"/>
    <mergeCell ref="L548:N548"/>
    <mergeCell ref="L541:N541"/>
  </mergeCells>
  <phoneticPr fontId="6" type="noConversion"/>
  <conditionalFormatting sqref="J6:O31 J275:O300">
    <cfRule type="containsText" dxfId="23" priority="10" operator="containsText" text="True">
      <formula>NOT(ISERROR(SEARCH("True",J6)))</formula>
    </cfRule>
  </conditionalFormatting>
  <conditionalFormatting sqref="J32:O32">
    <cfRule type="containsText" dxfId="22" priority="9" operator="containsText" text="True">
      <formula>NOT(ISERROR(SEARCH("True",J32)))</formula>
    </cfRule>
  </conditionalFormatting>
  <conditionalFormatting sqref="J73:O99">
    <cfRule type="containsText" dxfId="21" priority="8" operator="containsText" text="True">
      <formula>NOT(ISERROR(SEARCH("True",J73)))</formula>
    </cfRule>
  </conditionalFormatting>
  <conditionalFormatting sqref="J140:O166">
    <cfRule type="containsText" dxfId="20" priority="7" operator="containsText" text="True">
      <formula>NOT(ISERROR(SEARCH("True",J140)))</formula>
    </cfRule>
  </conditionalFormatting>
  <conditionalFormatting sqref="J207:O233">
    <cfRule type="containsText" dxfId="19" priority="6" operator="containsText" text="True">
      <formula>NOT(ISERROR(SEARCH("True",J207)))</formula>
    </cfRule>
  </conditionalFormatting>
  <conditionalFormatting sqref="J341:O367">
    <cfRule type="containsText" dxfId="18" priority="4" operator="containsText" text="True">
      <formula>NOT(ISERROR(SEARCH("True",J341)))</formula>
    </cfRule>
  </conditionalFormatting>
  <conditionalFormatting sqref="J408:O434">
    <cfRule type="containsText" dxfId="17" priority="3" operator="containsText" text="True">
      <formula>NOT(ISERROR(SEARCH("True",J408)))</formula>
    </cfRule>
  </conditionalFormatting>
  <conditionalFormatting sqref="J475:O501">
    <cfRule type="containsText" dxfId="16" priority="2" operator="containsText" text="True">
      <formula>NOT(ISERROR(SEARCH("True",J475)))</formula>
    </cfRule>
  </conditionalFormatting>
  <pageMargins left="0.74803149606299213" right="0.74803149606299213" top="0.98425196850393704" bottom="0.98425196850393704" header="0.51181102362204722" footer="0.51181102362204722"/>
  <pageSetup paperSize="9" scale="10" orientation="landscape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T551"/>
  <sheetViews>
    <sheetView showGridLines="0" zoomScale="80" zoomScaleNormal="80" workbookViewId="0">
      <selection activeCell="A543" sqref="A543"/>
    </sheetView>
  </sheetViews>
  <sheetFormatPr baseColWidth="10" defaultColWidth="8.7109375" defaultRowHeight="12.75" x14ac:dyDescent="0.2"/>
  <cols>
    <col min="1" max="1" width="3.7109375" style="6" customWidth="1"/>
    <col min="2" max="2" width="20.7109375" style="6" customWidth="1"/>
    <col min="3" max="8" width="15.7109375" style="14" customWidth="1"/>
    <col min="9" max="20" width="15.7109375" style="6" customWidth="1"/>
    <col min="21" max="16384" width="8.7109375" style="6"/>
  </cols>
  <sheetData>
    <row r="1" spans="1:15" ht="13.5" thickBot="1" x14ac:dyDescent="0.25"/>
    <row r="2" spans="1:15" ht="18" x14ac:dyDescent="0.25">
      <c r="A2" s="252" t="s">
        <v>38</v>
      </c>
      <c r="B2" s="253"/>
      <c r="C2" s="253"/>
      <c r="D2" s="253"/>
      <c r="E2" s="253"/>
      <c r="F2" s="253"/>
      <c r="G2" s="253"/>
      <c r="H2" s="256"/>
      <c r="J2" s="6" t="s">
        <v>95</v>
      </c>
      <c r="L2" s="6">
        <v>0.53</v>
      </c>
    </row>
    <row r="3" spans="1:15" ht="18" x14ac:dyDescent="0.25">
      <c r="A3" s="248" t="s">
        <v>30</v>
      </c>
      <c r="B3" s="249"/>
      <c r="C3" s="249"/>
      <c r="D3" s="249"/>
      <c r="E3" s="249"/>
      <c r="F3" s="249"/>
      <c r="G3" s="249"/>
      <c r="H3" s="257"/>
    </row>
    <row r="4" spans="1:15" x14ac:dyDescent="0.2">
      <c r="A4" s="251" t="s">
        <v>0</v>
      </c>
      <c r="B4" s="244"/>
      <c r="C4" s="244"/>
      <c r="D4" s="244"/>
      <c r="E4" s="244"/>
      <c r="F4" s="244"/>
      <c r="G4" s="244"/>
      <c r="H4" s="166"/>
    </row>
    <row r="5" spans="1:15" x14ac:dyDescent="0.2">
      <c r="A5" s="9" t="s">
        <v>5</v>
      </c>
      <c r="B5" s="10" t="s">
        <v>5</v>
      </c>
      <c r="C5" s="163" t="s">
        <v>31</v>
      </c>
      <c r="D5" s="163" t="s">
        <v>32</v>
      </c>
      <c r="E5" s="163" t="s">
        <v>33</v>
      </c>
      <c r="F5" s="163" t="s">
        <v>34</v>
      </c>
      <c r="G5" s="163" t="s">
        <v>35</v>
      </c>
      <c r="H5" s="166" t="s">
        <v>36</v>
      </c>
    </row>
    <row r="6" spans="1:15" x14ac:dyDescent="0.2">
      <c r="A6" s="9">
        <v>18</v>
      </c>
      <c r="B6" s="11" t="s">
        <v>162</v>
      </c>
      <c r="C6" s="198">
        <v>23495</v>
      </c>
      <c r="D6" s="198">
        <v>14496</v>
      </c>
      <c r="E6" s="198">
        <v>9592</v>
      </c>
      <c r="F6" s="198">
        <v>6541</v>
      </c>
      <c r="G6" s="198">
        <v>4292</v>
      </c>
      <c r="H6" s="198">
        <v>3379</v>
      </c>
      <c r="J6" s="28"/>
      <c r="K6" s="28"/>
      <c r="L6" s="28"/>
      <c r="M6" s="28"/>
      <c r="N6" s="28"/>
      <c r="O6" s="28"/>
    </row>
    <row r="7" spans="1:15" x14ac:dyDescent="0.2">
      <c r="A7" s="9">
        <v>25</v>
      </c>
      <c r="B7" s="11" t="s">
        <v>6</v>
      </c>
      <c r="C7" s="198">
        <v>24658</v>
      </c>
      <c r="D7" s="198">
        <v>15203</v>
      </c>
      <c r="E7" s="198">
        <v>10591</v>
      </c>
      <c r="F7" s="198">
        <v>7246</v>
      </c>
      <c r="G7" s="198">
        <v>4752</v>
      </c>
      <c r="H7" s="198">
        <v>3739</v>
      </c>
      <c r="J7" s="28"/>
      <c r="K7" s="28"/>
      <c r="L7" s="28"/>
      <c r="M7" s="28"/>
      <c r="N7" s="28"/>
      <c r="O7" s="28"/>
    </row>
    <row r="8" spans="1:15" x14ac:dyDescent="0.2">
      <c r="A8" s="9">
        <v>30</v>
      </c>
      <c r="B8" s="11" t="s">
        <v>7</v>
      </c>
      <c r="C8" s="198">
        <v>25491</v>
      </c>
      <c r="D8" s="198">
        <v>15817</v>
      </c>
      <c r="E8" s="198">
        <v>11356</v>
      </c>
      <c r="F8" s="198">
        <v>8109</v>
      </c>
      <c r="G8" s="198">
        <v>5689</v>
      </c>
      <c r="H8" s="198">
        <v>4487</v>
      </c>
      <c r="J8" s="28"/>
      <c r="K8" s="28"/>
      <c r="L8" s="28"/>
      <c r="M8" s="28"/>
      <c r="N8" s="28"/>
      <c r="O8" s="28"/>
    </row>
    <row r="9" spans="1:15" x14ac:dyDescent="0.2">
      <c r="A9" s="9">
        <v>35</v>
      </c>
      <c r="B9" s="11" t="s">
        <v>8</v>
      </c>
      <c r="C9" s="198">
        <v>28498</v>
      </c>
      <c r="D9" s="198">
        <v>17710</v>
      </c>
      <c r="E9" s="198">
        <v>12710</v>
      </c>
      <c r="F9" s="198">
        <v>9086</v>
      </c>
      <c r="G9" s="198">
        <v>6375</v>
      </c>
      <c r="H9" s="198">
        <v>5030</v>
      </c>
      <c r="J9" s="28"/>
      <c r="K9" s="28"/>
      <c r="L9" s="28"/>
      <c r="M9" s="28"/>
      <c r="N9" s="28"/>
      <c r="O9" s="28"/>
    </row>
    <row r="10" spans="1:15" x14ac:dyDescent="0.2">
      <c r="A10" s="9">
        <v>40</v>
      </c>
      <c r="B10" s="11" t="s">
        <v>9</v>
      </c>
      <c r="C10" s="198">
        <v>32986</v>
      </c>
      <c r="D10" s="198">
        <v>20523</v>
      </c>
      <c r="E10" s="198">
        <v>13899</v>
      </c>
      <c r="F10" s="198">
        <v>10081</v>
      </c>
      <c r="G10" s="198">
        <v>7003</v>
      </c>
      <c r="H10" s="198">
        <v>5522</v>
      </c>
      <c r="J10" s="28"/>
      <c r="K10" s="28"/>
      <c r="L10" s="28"/>
      <c r="M10" s="28"/>
      <c r="N10" s="28"/>
      <c r="O10" s="28"/>
    </row>
    <row r="11" spans="1:15" x14ac:dyDescent="0.2">
      <c r="A11" s="9">
        <v>45</v>
      </c>
      <c r="B11" s="11" t="s">
        <v>10</v>
      </c>
      <c r="C11" s="198">
        <v>36827</v>
      </c>
      <c r="D11" s="198">
        <v>22944</v>
      </c>
      <c r="E11" s="198">
        <v>15546</v>
      </c>
      <c r="F11" s="198">
        <v>11260</v>
      </c>
      <c r="G11" s="198">
        <v>7828</v>
      </c>
      <c r="H11" s="198">
        <v>6168</v>
      </c>
      <c r="J11" s="28"/>
      <c r="K11" s="28"/>
      <c r="L11" s="28"/>
      <c r="M11" s="28"/>
      <c r="N11" s="28"/>
      <c r="O11" s="28"/>
    </row>
    <row r="12" spans="1:15" x14ac:dyDescent="0.2">
      <c r="A12" s="9">
        <v>50</v>
      </c>
      <c r="B12" s="11" t="s">
        <v>11</v>
      </c>
      <c r="C12" s="198">
        <v>47856</v>
      </c>
      <c r="D12" s="198">
        <v>29365</v>
      </c>
      <c r="E12" s="198">
        <v>20382</v>
      </c>
      <c r="F12" s="198">
        <v>14697</v>
      </c>
      <c r="G12" s="198">
        <v>11046</v>
      </c>
      <c r="H12" s="198">
        <v>8718</v>
      </c>
      <c r="J12" s="28"/>
      <c r="K12" s="28"/>
      <c r="L12" s="28"/>
      <c r="M12" s="28"/>
      <c r="N12" s="28"/>
      <c r="O12" s="28"/>
    </row>
    <row r="13" spans="1:15" x14ac:dyDescent="0.2">
      <c r="A13" s="9">
        <v>55</v>
      </c>
      <c r="B13" s="11" t="s">
        <v>12</v>
      </c>
      <c r="C13" s="198">
        <v>50899</v>
      </c>
      <c r="D13" s="198">
        <v>31235</v>
      </c>
      <c r="E13" s="198">
        <v>21693</v>
      </c>
      <c r="F13" s="198">
        <v>15632</v>
      </c>
      <c r="G13" s="198">
        <v>11761</v>
      </c>
      <c r="H13" s="198">
        <v>9279</v>
      </c>
      <c r="J13" s="28"/>
      <c r="K13" s="28"/>
      <c r="L13" s="28"/>
      <c r="M13" s="28"/>
      <c r="N13" s="28"/>
      <c r="O13" s="28"/>
    </row>
    <row r="14" spans="1:15" x14ac:dyDescent="0.2">
      <c r="A14" s="9">
        <v>60</v>
      </c>
      <c r="B14" s="11"/>
      <c r="C14" s="198">
        <v>54137</v>
      </c>
      <c r="D14" s="198">
        <v>34023</v>
      </c>
      <c r="E14" s="198">
        <v>23665</v>
      </c>
      <c r="F14" s="198">
        <v>17985</v>
      </c>
      <c r="G14" s="198">
        <v>14160</v>
      </c>
      <c r="H14" s="198">
        <v>11523</v>
      </c>
      <c r="J14" s="28"/>
      <c r="K14" s="28"/>
      <c r="L14" s="28"/>
      <c r="M14" s="28"/>
      <c r="N14" s="28"/>
      <c r="O14" s="28"/>
    </row>
    <row r="15" spans="1:15" x14ac:dyDescent="0.2">
      <c r="A15" s="9">
        <v>61</v>
      </c>
      <c r="B15" s="11"/>
      <c r="C15" s="198">
        <v>58146</v>
      </c>
      <c r="D15" s="198">
        <v>36556</v>
      </c>
      <c r="E15" s="198">
        <v>25428</v>
      </c>
      <c r="F15" s="198">
        <v>19309</v>
      </c>
      <c r="G15" s="198">
        <v>15216</v>
      </c>
      <c r="H15" s="198">
        <v>12374</v>
      </c>
      <c r="J15" s="28"/>
      <c r="K15" s="28"/>
      <c r="L15" s="28"/>
      <c r="M15" s="28"/>
      <c r="N15" s="28"/>
      <c r="O15" s="28"/>
    </row>
    <row r="16" spans="1:15" x14ac:dyDescent="0.2">
      <c r="A16" s="9">
        <v>62</v>
      </c>
      <c r="B16" s="11"/>
      <c r="C16" s="198">
        <v>63623</v>
      </c>
      <c r="D16" s="198">
        <v>40021</v>
      </c>
      <c r="E16" s="198">
        <v>27838</v>
      </c>
      <c r="F16" s="198">
        <v>21151</v>
      </c>
      <c r="G16" s="198">
        <v>16653</v>
      </c>
      <c r="H16" s="198">
        <v>13549</v>
      </c>
      <c r="J16" s="28"/>
      <c r="K16" s="28"/>
      <c r="L16" s="28"/>
      <c r="M16" s="28"/>
      <c r="N16" s="28"/>
      <c r="O16" s="28"/>
    </row>
    <row r="17" spans="1:15" x14ac:dyDescent="0.2">
      <c r="A17" s="9">
        <v>63</v>
      </c>
      <c r="B17" s="11"/>
      <c r="C17" s="198">
        <v>67614</v>
      </c>
      <c r="D17" s="198">
        <v>42550</v>
      </c>
      <c r="E17" s="198">
        <v>29598</v>
      </c>
      <c r="F17" s="198">
        <v>22479</v>
      </c>
      <c r="G17" s="198">
        <v>17711</v>
      </c>
      <c r="H17" s="198">
        <v>14405</v>
      </c>
      <c r="J17" s="28"/>
      <c r="K17" s="28"/>
      <c r="L17" s="28"/>
      <c r="M17" s="28"/>
      <c r="N17" s="28"/>
      <c r="O17" s="28"/>
    </row>
    <row r="18" spans="1:15" x14ac:dyDescent="0.2">
      <c r="A18" s="9">
        <v>64</v>
      </c>
      <c r="B18" s="11"/>
      <c r="C18" s="198">
        <v>73120</v>
      </c>
      <c r="D18" s="198">
        <v>46024</v>
      </c>
      <c r="E18" s="198">
        <v>32034</v>
      </c>
      <c r="F18" s="198">
        <v>24323</v>
      </c>
      <c r="G18" s="198">
        <v>19157</v>
      </c>
      <c r="H18" s="198">
        <v>15585</v>
      </c>
      <c r="J18" s="28"/>
      <c r="K18" s="28"/>
      <c r="L18" s="28"/>
      <c r="M18" s="28"/>
      <c r="N18" s="28"/>
      <c r="O18" s="28"/>
    </row>
    <row r="19" spans="1:15" x14ac:dyDescent="0.2">
      <c r="A19" s="9">
        <v>65</v>
      </c>
      <c r="B19" s="11"/>
      <c r="C19" s="198">
        <v>76619</v>
      </c>
      <c r="D19" s="198">
        <v>60153</v>
      </c>
      <c r="E19" s="198">
        <v>41766</v>
      </c>
      <c r="F19" s="198">
        <v>30746</v>
      </c>
      <c r="G19" s="198">
        <v>25540</v>
      </c>
      <c r="H19" s="198">
        <v>21975</v>
      </c>
      <c r="J19" s="28"/>
      <c r="K19" s="28"/>
      <c r="L19" s="28"/>
      <c r="M19" s="28"/>
      <c r="N19" s="28"/>
      <c r="O19" s="28"/>
    </row>
    <row r="20" spans="1:15" x14ac:dyDescent="0.2">
      <c r="A20" s="9">
        <v>66</v>
      </c>
      <c r="B20" s="11"/>
      <c r="C20" s="198">
        <v>80092</v>
      </c>
      <c r="D20" s="198">
        <v>69884</v>
      </c>
      <c r="E20" s="198">
        <v>48526</v>
      </c>
      <c r="F20" s="198">
        <v>35729</v>
      </c>
      <c r="G20" s="198">
        <v>29684</v>
      </c>
      <c r="H20" s="198">
        <v>25527</v>
      </c>
      <c r="J20" s="28"/>
      <c r="K20" s="28"/>
      <c r="L20" s="28"/>
      <c r="M20" s="28"/>
      <c r="N20" s="28"/>
      <c r="O20" s="28"/>
    </row>
    <row r="21" spans="1:15" x14ac:dyDescent="0.2">
      <c r="A21" s="9">
        <v>67</v>
      </c>
      <c r="B21" s="11"/>
      <c r="C21" s="198">
        <v>87459</v>
      </c>
      <c r="D21" s="198">
        <v>76337</v>
      </c>
      <c r="E21" s="198">
        <v>52999</v>
      </c>
      <c r="F21" s="198">
        <v>39020</v>
      </c>
      <c r="G21" s="198">
        <v>32416</v>
      </c>
      <c r="H21" s="198">
        <v>27877</v>
      </c>
      <c r="J21" s="28"/>
      <c r="K21" s="28"/>
      <c r="L21" s="28"/>
      <c r="M21" s="28"/>
      <c r="N21" s="28"/>
      <c r="O21" s="28"/>
    </row>
    <row r="22" spans="1:15" x14ac:dyDescent="0.2">
      <c r="A22" s="9">
        <v>68</v>
      </c>
      <c r="B22" s="11"/>
      <c r="C22" s="198">
        <v>96807</v>
      </c>
      <c r="D22" s="198">
        <v>84512</v>
      </c>
      <c r="E22" s="198">
        <v>58678</v>
      </c>
      <c r="F22" s="198">
        <v>43203</v>
      </c>
      <c r="G22" s="198">
        <v>35897</v>
      </c>
      <c r="H22" s="198">
        <v>30877</v>
      </c>
      <c r="J22" s="28"/>
      <c r="K22" s="28"/>
      <c r="L22" s="28"/>
      <c r="M22" s="28"/>
      <c r="N22" s="28"/>
      <c r="O22" s="28"/>
    </row>
    <row r="23" spans="1:15" x14ac:dyDescent="0.2">
      <c r="A23" s="9">
        <v>69</v>
      </c>
      <c r="B23" s="11"/>
      <c r="C23" s="198">
        <v>106480</v>
      </c>
      <c r="D23" s="198">
        <v>92997</v>
      </c>
      <c r="E23" s="198">
        <v>64569</v>
      </c>
      <c r="F23" s="198">
        <v>47532</v>
      </c>
      <c r="G23" s="198">
        <v>39492</v>
      </c>
      <c r="H23" s="198">
        <v>33969</v>
      </c>
      <c r="J23" s="28"/>
      <c r="K23" s="28"/>
      <c r="L23" s="28"/>
      <c r="M23" s="28"/>
      <c r="N23" s="28"/>
      <c r="O23" s="28"/>
    </row>
    <row r="24" spans="1:15" x14ac:dyDescent="0.2">
      <c r="A24" s="9">
        <v>70</v>
      </c>
      <c r="B24" s="11"/>
      <c r="C24" s="198">
        <v>126009</v>
      </c>
      <c r="D24" s="198">
        <v>114446</v>
      </c>
      <c r="E24" s="198">
        <v>78615</v>
      </c>
      <c r="F24" s="198">
        <v>55959</v>
      </c>
      <c r="G24" s="198">
        <v>46019</v>
      </c>
      <c r="H24" s="198">
        <v>39951</v>
      </c>
      <c r="J24" s="28"/>
      <c r="K24" s="28"/>
      <c r="L24" s="28"/>
      <c r="M24" s="28"/>
      <c r="N24" s="28"/>
      <c r="O24" s="28"/>
    </row>
    <row r="25" spans="1:15" x14ac:dyDescent="0.2">
      <c r="A25" s="9">
        <v>71</v>
      </c>
      <c r="B25" s="11"/>
      <c r="C25" s="198">
        <v>130937</v>
      </c>
      <c r="D25" s="198">
        <v>118933</v>
      </c>
      <c r="E25" s="198">
        <v>81702</v>
      </c>
      <c r="F25" s="198">
        <v>58153</v>
      </c>
      <c r="G25" s="198">
        <v>47826</v>
      </c>
      <c r="H25" s="198">
        <v>41517</v>
      </c>
      <c r="J25" s="28"/>
      <c r="K25" s="28"/>
      <c r="L25" s="28"/>
      <c r="M25" s="28"/>
      <c r="N25" s="28"/>
      <c r="O25" s="28"/>
    </row>
    <row r="26" spans="1:15" x14ac:dyDescent="0.2">
      <c r="A26" s="9">
        <v>72</v>
      </c>
      <c r="B26" s="11"/>
      <c r="C26" s="198">
        <v>134641</v>
      </c>
      <c r="D26" s="198">
        <v>122300</v>
      </c>
      <c r="E26" s="198">
        <v>84009</v>
      </c>
      <c r="F26" s="198">
        <v>59791</v>
      </c>
      <c r="G26" s="198">
        <v>49177</v>
      </c>
      <c r="H26" s="198">
        <v>42695</v>
      </c>
      <c r="J26" s="28"/>
      <c r="K26" s="28"/>
      <c r="L26" s="28"/>
      <c r="M26" s="28"/>
      <c r="N26" s="28"/>
      <c r="O26" s="28"/>
    </row>
    <row r="27" spans="1:15" x14ac:dyDescent="0.2">
      <c r="A27" s="9">
        <v>73</v>
      </c>
      <c r="B27" s="11"/>
      <c r="C27" s="198">
        <v>139588</v>
      </c>
      <c r="D27" s="198">
        <v>126798</v>
      </c>
      <c r="E27" s="198">
        <v>87097</v>
      </c>
      <c r="F27" s="198">
        <v>61992</v>
      </c>
      <c r="G27" s="198">
        <v>50990</v>
      </c>
      <c r="H27" s="198">
        <v>44263</v>
      </c>
      <c r="J27" s="28"/>
      <c r="K27" s="28"/>
      <c r="L27" s="28"/>
      <c r="M27" s="28"/>
      <c r="N27" s="28"/>
      <c r="O27" s="28"/>
    </row>
    <row r="28" spans="1:15" x14ac:dyDescent="0.2">
      <c r="A28" s="9">
        <v>74</v>
      </c>
      <c r="B28" s="11"/>
      <c r="C28" s="198">
        <v>142048</v>
      </c>
      <c r="D28" s="198">
        <v>129034</v>
      </c>
      <c r="E28" s="198">
        <v>88635</v>
      </c>
      <c r="F28" s="198">
        <v>63090</v>
      </c>
      <c r="G28" s="198">
        <v>51884</v>
      </c>
      <c r="H28" s="198">
        <v>45049</v>
      </c>
      <c r="J28" s="28"/>
      <c r="K28" s="28"/>
      <c r="L28" s="28"/>
      <c r="M28" s="28"/>
      <c r="N28" s="28"/>
      <c r="O28" s="28"/>
    </row>
    <row r="29" spans="1:15" x14ac:dyDescent="0.2">
      <c r="A29" s="9">
        <v>75</v>
      </c>
      <c r="B29" s="11" t="s">
        <v>13</v>
      </c>
      <c r="C29" s="198">
        <v>148218</v>
      </c>
      <c r="D29" s="198">
        <v>134658</v>
      </c>
      <c r="E29" s="198">
        <v>92489</v>
      </c>
      <c r="F29" s="198">
        <v>65834</v>
      </c>
      <c r="G29" s="198">
        <v>54149</v>
      </c>
      <c r="H29" s="198">
        <v>47011</v>
      </c>
      <c r="J29" s="28"/>
      <c r="K29" s="28"/>
      <c r="L29" s="28"/>
      <c r="M29" s="28"/>
      <c r="N29" s="28"/>
      <c r="O29" s="28"/>
    </row>
    <row r="30" spans="1:15" x14ac:dyDescent="0.2">
      <c r="A30" s="9">
        <v>1</v>
      </c>
      <c r="B30" s="11" t="s">
        <v>14</v>
      </c>
      <c r="C30" s="198">
        <v>8125</v>
      </c>
      <c r="D30" s="198">
        <v>5035</v>
      </c>
      <c r="E30" s="198">
        <v>3704</v>
      </c>
      <c r="F30" s="198">
        <v>2911</v>
      </c>
      <c r="G30" s="198">
        <v>2259</v>
      </c>
      <c r="H30" s="198">
        <v>1768</v>
      </c>
      <c r="J30" s="28"/>
      <c r="K30" s="28"/>
      <c r="L30" s="28"/>
      <c r="M30" s="28"/>
      <c r="N30" s="28"/>
      <c r="O30" s="28"/>
    </row>
    <row r="31" spans="1:15" x14ac:dyDescent="0.2">
      <c r="A31" s="9">
        <v>2</v>
      </c>
      <c r="B31" s="11" t="s">
        <v>1</v>
      </c>
      <c r="C31" s="198">
        <v>12762</v>
      </c>
      <c r="D31" s="198">
        <v>7994</v>
      </c>
      <c r="E31" s="198">
        <v>5898</v>
      </c>
      <c r="F31" s="198">
        <v>4635</v>
      </c>
      <c r="G31" s="198">
        <v>3598</v>
      </c>
      <c r="H31" s="198">
        <v>2793</v>
      </c>
      <c r="J31" s="28"/>
      <c r="K31" s="28"/>
      <c r="L31" s="28"/>
      <c r="M31" s="28"/>
      <c r="N31" s="28"/>
      <c r="O31" s="28"/>
    </row>
    <row r="32" spans="1:15" x14ac:dyDescent="0.2">
      <c r="A32" s="9">
        <v>3</v>
      </c>
      <c r="B32" s="11" t="s">
        <v>15</v>
      </c>
      <c r="C32" s="198">
        <v>18576</v>
      </c>
      <c r="D32" s="198">
        <v>11729</v>
      </c>
      <c r="E32" s="198">
        <v>8636</v>
      </c>
      <c r="F32" s="198">
        <v>6791</v>
      </c>
      <c r="G32" s="198">
        <v>5268</v>
      </c>
      <c r="H32" s="198">
        <v>4101</v>
      </c>
      <c r="J32" s="28"/>
      <c r="K32" s="28"/>
      <c r="L32" s="28"/>
      <c r="M32" s="28"/>
      <c r="N32" s="28"/>
      <c r="O32" s="28"/>
    </row>
    <row r="33" spans="1:15" x14ac:dyDescent="0.2">
      <c r="A33" s="9">
        <v>1</v>
      </c>
      <c r="B33" s="11" t="s">
        <v>3</v>
      </c>
      <c r="C33" s="12">
        <v>0</v>
      </c>
      <c r="D33" s="12">
        <v>0</v>
      </c>
      <c r="E33" s="12">
        <v>0</v>
      </c>
      <c r="F33" s="12">
        <v>225</v>
      </c>
      <c r="G33" s="12">
        <v>225</v>
      </c>
      <c r="H33" s="25">
        <v>225</v>
      </c>
      <c r="J33" s="28"/>
      <c r="K33" s="28"/>
      <c r="L33" s="28"/>
      <c r="M33" s="28"/>
      <c r="N33" s="28"/>
      <c r="O33" s="28"/>
    </row>
    <row r="34" spans="1:15" x14ac:dyDescent="0.2">
      <c r="A34" s="9">
        <v>1</v>
      </c>
      <c r="B34" s="11" t="s">
        <v>2</v>
      </c>
      <c r="C34" s="12">
        <v>0</v>
      </c>
      <c r="D34" s="12">
        <v>0</v>
      </c>
      <c r="E34" s="12">
        <v>0</v>
      </c>
      <c r="F34" s="12">
        <v>0</v>
      </c>
      <c r="G34" s="12">
        <v>0</v>
      </c>
      <c r="H34" s="25">
        <v>0</v>
      </c>
      <c r="J34" s="28"/>
      <c r="K34" s="28"/>
      <c r="L34" s="28"/>
      <c r="M34" s="28"/>
      <c r="N34" s="28"/>
      <c r="O34" s="28"/>
    </row>
    <row r="35" spans="1:15" x14ac:dyDescent="0.2">
      <c r="A35" s="9"/>
      <c r="H35" s="29"/>
    </row>
    <row r="36" spans="1:15" ht="18" x14ac:dyDescent="0.25">
      <c r="A36" s="248" t="s">
        <v>37</v>
      </c>
      <c r="B36" s="249"/>
      <c r="C36" s="249"/>
      <c r="D36" s="249"/>
      <c r="E36" s="249"/>
      <c r="F36" s="249"/>
      <c r="G36" s="249"/>
      <c r="H36" s="250"/>
    </row>
    <row r="37" spans="1:15" x14ac:dyDescent="0.2">
      <c r="A37" s="251" t="s">
        <v>0</v>
      </c>
      <c r="B37" s="244"/>
      <c r="C37" s="244"/>
      <c r="D37" s="244"/>
      <c r="E37" s="244"/>
      <c r="F37" s="244"/>
      <c r="G37" s="244"/>
      <c r="H37" s="165"/>
    </row>
    <row r="38" spans="1:15" x14ac:dyDescent="0.2">
      <c r="A38" s="9" t="s">
        <v>5</v>
      </c>
      <c r="B38" s="10" t="s">
        <v>5</v>
      </c>
      <c r="C38" s="163" t="s">
        <v>31</v>
      </c>
      <c r="D38" s="163" t="s">
        <v>32</v>
      </c>
      <c r="E38" s="163" t="s">
        <v>33</v>
      </c>
      <c r="F38" s="163" t="s">
        <v>34</v>
      </c>
      <c r="G38" s="163" t="s">
        <v>35</v>
      </c>
      <c r="H38" s="165" t="s">
        <v>36</v>
      </c>
    </row>
    <row r="39" spans="1:15" x14ac:dyDescent="0.2">
      <c r="A39" s="9">
        <v>18</v>
      </c>
      <c r="B39" s="11" t="s">
        <v>162</v>
      </c>
      <c r="C39" s="12">
        <f t="shared" ref="C39:H54" si="0">+C6*$L$2</f>
        <v>12452.35</v>
      </c>
      <c r="D39" s="12">
        <f t="shared" si="0"/>
        <v>7682.88</v>
      </c>
      <c r="E39" s="12">
        <f t="shared" si="0"/>
        <v>5083.76</v>
      </c>
      <c r="F39" s="12">
        <f t="shared" si="0"/>
        <v>3466.73</v>
      </c>
      <c r="G39" s="12">
        <f t="shared" si="0"/>
        <v>2274.7600000000002</v>
      </c>
      <c r="H39" s="13">
        <f t="shared" si="0"/>
        <v>1790.8700000000001</v>
      </c>
    </row>
    <row r="40" spans="1:15" x14ac:dyDescent="0.2">
      <c r="A40" s="9">
        <v>25</v>
      </c>
      <c r="B40" s="11" t="s">
        <v>6</v>
      </c>
      <c r="C40" s="12">
        <f t="shared" si="0"/>
        <v>13068.74</v>
      </c>
      <c r="D40" s="12">
        <f t="shared" si="0"/>
        <v>8057.59</v>
      </c>
      <c r="E40" s="12">
        <f t="shared" si="0"/>
        <v>5613.2300000000005</v>
      </c>
      <c r="F40" s="12">
        <f t="shared" si="0"/>
        <v>3840.38</v>
      </c>
      <c r="G40" s="12">
        <f t="shared" si="0"/>
        <v>2518.56</v>
      </c>
      <c r="H40" s="13">
        <f t="shared" si="0"/>
        <v>1981.67</v>
      </c>
    </row>
    <row r="41" spans="1:15" x14ac:dyDescent="0.2">
      <c r="A41" s="9">
        <v>30</v>
      </c>
      <c r="B41" s="11" t="s">
        <v>7</v>
      </c>
      <c r="C41" s="12">
        <f t="shared" si="0"/>
        <v>13510.230000000001</v>
      </c>
      <c r="D41" s="12">
        <f t="shared" si="0"/>
        <v>8383.01</v>
      </c>
      <c r="E41" s="12">
        <f t="shared" si="0"/>
        <v>6018.68</v>
      </c>
      <c r="F41" s="12">
        <f t="shared" si="0"/>
        <v>4297.7700000000004</v>
      </c>
      <c r="G41" s="12">
        <f t="shared" si="0"/>
        <v>3015.17</v>
      </c>
      <c r="H41" s="13">
        <f t="shared" si="0"/>
        <v>2378.11</v>
      </c>
    </row>
    <row r="42" spans="1:15" x14ac:dyDescent="0.2">
      <c r="A42" s="9">
        <v>35</v>
      </c>
      <c r="B42" s="11" t="s">
        <v>8</v>
      </c>
      <c r="C42" s="12">
        <f t="shared" si="0"/>
        <v>15103.94</v>
      </c>
      <c r="D42" s="12">
        <f t="shared" si="0"/>
        <v>9386.3000000000011</v>
      </c>
      <c r="E42" s="12">
        <f t="shared" si="0"/>
        <v>6736.3</v>
      </c>
      <c r="F42" s="12">
        <f t="shared" si="0"/>
        <v>4815.58</v>
      </c>
      <c r="G42" s="12">
        <f t="shared" si="0"/>
        <v>3378.75</v>
      </c>
      <c r="H42" s="13">
        <f t="shared" si="0"/>
        <v>2665.9</v>
      </c>
    </row>
    <row r="43" spans="1:15" x14ac:dyDescent="0.2">
      <c r="A43" s="9">
        <v>40</v>
      </c>
      <c r="B43" s="11" t="s">
        <v>9</v>
      </c>
      <c r="C43" s="12">
        <f t="shared" si="0"/>
        <v>17482.580000000002</v>
      </c>
      <c r="D43" s="12">
        <f t="shared" si="0"/>
        <v>10877.19</v>
      </c>
      <c r="E43" s="12">
        <f t="shared" si="0"/>
        <v>7366.47</v>
      </c>
      <c r="F43" s="12">
        <f t="shared" si="0"/>
        <v>5342.93</v>
      </c>
      <c r="G43" s="12">
        <f t="shared" si="0"/>
        <v>3711.59</v>
      </c>
      <c r="H43" s="13">
        <f t="shared" si="0"/>
        <v>2926.6600000000003</v>
      </c>
    </row>
    <row r="44" spans="1:15" x14ac:dyDescent="0.2">
      <c r="A44" s="9">
        <v>45</v>
      </c>
      <c r="B44" s="11" t="s">
        <v>10</v>
      </c>
      <c r="C44" s="12">
        <f t="shared" si="0"/>
        <v>19518.310000000001</v>
      </c>
      <c r="D44" s="12">
        <f t="shared" si="0"/>
        <v>12160.32</v>
      </c>
      <c r="E44" s="12">
        <f t="shared" si="0"/>
        <v>8239.380000000001</v>
      </c>
      <c r="F44" s="12">
        <f t="shared" si="0"/>
        <v>5967.8</v>
      </c>
      <c r="G44" s="12">
        <f t="shared" si="0"/>
        <v>4148.84</v>
      </c>
      <c r="H44" s="13">
        <f t="shared" si="0"/>
        <v>3269.04</v>
      </c>
    </row>
    <row r="45" spans="1:15" x14ac:dyDescent="0.2">
      <c r="A45" s="9">
        <v>50</v>
      </c>
      <c r="B45" s="11" t="s">
        <v>11</v>
      </c>
      <c r="C45" s="12">
        <f t="shared" si="0"/>
        <v>25363.68</v>
      </c>
      <c r="D45" s="12">
        <f t="shared" si="0"/>
        <v>15563.45</v>
      </c>
      <c r="E45" s="12">
        <f t="shared" si="0"/>
        <v>10802.460000000001</v>
      </c>
      <c r="F45" s="12">
        <f t="shared" si="0"/>
        <v>7789.4100000000008</v>
      </c>
      <c r="G45" s="12">
        <f t="shared" si="0"/>
        <v>5854.38</v>
      </c>
      <c r="H45" s="13">
        <f t="shared" si="0"/>
        <v>4620.54</v>
      </c>
    </row>
    <row r="46" spans="1:15" x14ac:dyDescent="0.2">
      <c r="A46" s="9">
        <v>55</v>
      </c>
      <c r="B46" s="11" t="s">
        <v>12</v>
      </c>
      <c r="C46" s="12">
        <f t="shared" si="0"/>
        <v>26976.47</v>
      </c>
      <c r="D46" s="12">
        <f t="shared" si="0"/>
        <v>16554.55</v>
      </c>
      <c r="E46" s="12">
        <f t="shared" si="0"/>
        <v>11497.29</v>
      </c>
      <c r="F46" s="12">
        <f t="shared" si="0"/>
        <v>8284.9600000000009</v>
      </c>
      <c r="G46" s="12">
        <f t="shared" si="0"/>
        <v>6233.33</v>
      </c>
      <c r="H46" s="13">
        <f t="shared" si="0"/>
        <v>4917.87</v>
      </c>
    </row>
    <row r="47" spans="1:15" x14ac:dyDescent="0.2">
      <c r="A47" s="9">
        <v>60</v>
      </c>
      <c r="B47" s="11"/>
      <c r="C47" s="12">
        <f t="shared" si="0"/>
        <v>28692.61</v>
      </c>
      <c r="D47" s="12">
        <f t="shared" si="0"/>
        <v>18032.190000000002</v>
      </c>
      <c r="E47" s="12">
        <f t="shared" si="0"/>
        <v>12542.45</v>
      </c>
      <c r="F47" s="12">
        <f t="shared" si="0"/>
        <v>9532.0500000000011</v>
      </c>
      <c r="G47" s="12">
        <f t="shared" si="0"/>
        <v>7504.8</v>
      </c>
      <c r="H47" s="13">
        <f t="shared" si="0"/>
        <v>6107.1900000000005</v>
      </c>
    </row>
    <row r="48" spans="1:15" x14ac:dyDescent="0.2">
      <c r="A48" s="9">
        <v>61</v>
      </c>
      <c r="B48" s="11"/>
      <c r="C48" s="12">
        <f t="shared" si="0"/>
        <v>30817.38</v>
      </c>
      <c r="D48" s="12">
        <f t="shared" si="0"/>
        <v>19374.68</v>
      </c>
      <c r="E48" s="12">
        <f t="shared" si="0"/>
        <v>13476.84</v>
      </c>
      <c r="F48" s="12">
        <f t="shared" si="0"/>
        <v>10233.77</v>
      </c>
      <c r="G48" s="12">
        <f t="shared" si="0"/>
        <v>8064.4800000000005</v>
      </c>
      <c r="H48" s="13">
        <f t="shared" si="0"/>
        <v>6558.22</v>
      </c>
    </row>
    <row r="49" spans="1:8" x14ac:dyDescent="0.2">
      <c r="A49" s="9">
        <v>62</v>
      </c>
      <c r="B49" s="11"/>
      <c r="C49" s="12">
        <f t="shared" si="0"/>
        <v>33720.19</v>
      </c>
      <c r="D49" s="12">
        <f t="shared" si="0"/>
        <v>21211.13</v>
      </c>
      <c r="E49" s="12">
        <f t="shared" si="0"/>
        <v>14754.140000000001</v>
      </c>
      <c r="F49" s="12">
        <f t="shared" si="0"/>
        <v>11210.03</v>
      </c>
      <c r="G49" s="12">
        <f t="shared" si="0"/>
        <v>8826.09</v>
      </c>
      <c r="H49" s="13">
        <f t="shared" si="0"/>
        <v>7180.97</v>
      </c>
    </row>
    <row r="50" spans="1:8" x14ac:dyDescent="0.2">
      <c r="A50" s="9">
        <v>63</v>
      </c>
      <c r="B50" s="11"/>
      <c r="C50" s="12">
        <f t="shared" si="0"/>
        <v>35835.42</v>
      </c>
      <c r="D50" s="12">
        <f t="shared" si="0"/>
        <v>22551.5</v>
      </c>
      <c r="E50" s="12">
        <f t="shared" si="0"/>
        <v>15686.94</v>
      </c>
      <c r="F50" s="12">
        <f t="shared" si="0"/>
        <v>11913.87</v>
      </c>
      <c r="G50" s="12">
        <f t="shared" si="0"/>
        <v>9386.83</v>
      </c>
      <c r="H50" s="13">
        <f t="shared" si="0"/>
        <v>7634.6500000000005</v>
      </c>
    </row>
    <row r="51" spans="1:8" x14ac:dyDescent="0.2">
      <c r="A51" s="9">
        <v>64</v>
      </c>
      <c r="B51" s="11"/>
      <c r="C51" s="12">
        <f t="shared" si="0"/>
        <v>38753.599999999999</v>
      </c>
      <c r="D51" s="12">
        <f t="shared" si="0"/>
        <v>24392.720000000001</v>
      </c>
      <c r="E51" s="12">
        <f t="shared" si="0"/>
        <v>16978.02</v>
      </c>
      <c r="F51" s="12">
        <f t="shared" si="0"/>
        <v>12891.19</v>
      </c>
      <c r="G51" s="12">
        <f t="shared" si="0"/>
        <v>10153.210000000001</v>
      </c>
      <c r="H51" s="13">
        <f t="shared" si="0"/>
        <v>8260.0500000000011</v>
      </c>
    </row>
    <row r="52" spans="1:8" x14ac:dyDescent="0.2">
      <c r="A52" s="9">
        <v>65</v>
      </c>
      <c r="B52" s="11"/>
      <c r="C52" s="12">
        <f t="shared" si="0"/>
        <v>40608.07</v>
      </c>
      <c r="D52" s="12">
        <f t="shared" si="0"/>
        <v>31881.09</v>
      </c>
      <c r="E52" s="12">
        <f t="shared" si="0"/>
        <v>22135.98</v>
      </c>
      <c r="F52" s="12">
        <f t="shared" si="0"/>
        <v>16295.380000000001</v>
      </c>
      <c r="G52" s="12">
        <f t="shared" si="0"/>
        <v>13536.2</v>
      </c>
      <c r="H52" s="13">
        <f t="shared" si="0"/>
        <v>11646.75</v>
      </c>
    </row>
    <row r="53" spans="1:8" x14ac:dyDescent="0.2">
      <c r="A53" s="9">
        <v>66</v>
      </c>
      <c r="B53" s="11"/>
      <c r="C53" s="12">
        <f t="shared" si="0"/>
        <v>42448.76</v>
      </c>
      <c r="D53" s="12">
        <f t="shared" si="0"/>
        <v>37038.520000000004</v>
      </c>
      <c r="E53" s="12">
        <f t="shared" si="0"/>
        <v>25718.780000000002</v>
      </c>
      <c r="F53" s="12">
        <f t="shared" si="0"/>
        <v>18936.370000000003</v>
      </c>
      <c r="G53" s="12">
        <f t="shared" si="0"/>
        <v>15732.52</v>
      </c>
      <c r="H53" s="13">
        <f t="shared" si="0"/>
        <v>13529.310000000001</v>
      </c>
    </row>
    <row r="54" spans="1:8" x14ac:dyDescent="0.2">
      <c r="A54" s="9">
        <v>67</v>
      </c>
      <c r="B54" s="11"/>
      <c r="C54" s="12">
        <f t="shared" si="0"/>
        <v>46353.270000000004</v>
      </c>
      <c r="D54" s="12">
        <f t="shared" si="0"/>
        <v>40458.61</v>
      </c>
      <c r="E54" s="12">
        <f t="shared" si="0"/>
        <v>28089.47</v>
      </c>
      <c r="F54" s="12">
        <f t="shared" si="0"/>
        <v>20680.600000000002</v>
      </c>
      <c r="G54" s="12">
        <f t="shared" si="0"/>
        <v>17180.48</v>
      </c>
      <c r="H54" s="13">
        <f t="shared" si="0"/>
        <v>14774.810000000001</v>
      </c>
    </row>
    <row r="55" spans="1:8" x14ac:dyDescent="0.2">
      <c r="A55" s="9">
        <v>68</v>
      </c>
      <c r="B55" s="11"/>
      <c r="C55" s="12">
        <f t="shared" ref="C55:H67" si="1">+C22*$L$2</f>
        <v>51307.71</v>
      </c>
      <c r="D55" s="12">
        <f t="shared" si="1"/>
        <v>44791.360000000001</v>
      </c>
      <c r="E55" s="12">
        <f t="shared" si="1"/>
        <v>31099.34</v>
      </c>
      <c r="F55" s="12">
        <f t="shared" si="1"/>
        <v>22897.59</v>
      </c>
      <c r="G55" s="12">
        <f t="shared" si="1"/>
        <v>19025.41</v>
      </c>
      <c r="H55" s="13">
        <f t="shared" si="1"/>
        <v>16364.810000000001</v>
      </c>
    </row>
    <row r="56" spans="1:8" x14ac:dyDescent="0.2">
      <c r="A56" s="9">
        <v>69</v>
      </c>
      <c r="B56" s="11"/>
      <c r="C56" s="12">
        <f t="shared" si="1"/>
        <v>56434.400000000001</v>
      </c>
      <c r="D56" s="12">
        <f t="shared" si="1"/>
        <v>49288.41</v>
      </c>
      <c r="E56" s="12">
        <f t="shared" si="1"/>
        <v>34221.57</v>
      </c>
      <c r="F56" s="12">
        <f t="shared" si="1"/>
        <v>25191.960000000003</v>
      </c>
      <c r="G56" s="12">
        <f t="shared" si="1"/>
        <v>20930.760000000002</v>
      </c>
      <c r="H56" s="13">
        <f t="shared" si="1"/>
        <v>18003.57</v>
      </c>
    </row>
    <row r="57" spans="1:8" x14ac:dyDescent="0.2">
      <c r="A57" s="9">
        <v>70</v>
      </c>
      <c r="B57" s="11"/>
      <c r="C57" s="12">
        <f t="shared" si="1"/>
        <v>66784.77</v>
      </c>
      <c r="D57" s="12">
        <f t="shared" si="1"/>
        <v>60656.380000000005</v>
      </c>
      <c r="E57" s="12">
        <f t="shared" si="1"/>
        <v>41665.950000000004</v>
      </c>
      <c r="F57" s="12">
        <f t="shared" si="1"/>
        <v>29658.27</v>
      </c>
      <c r="G57" s="12">
        <f t="shared" si="1"/>
        <v>24390.07</v>
      </c>
      <c r="H57" s="13">
        <f t="shared" si="1"/>
        <v>21174.030000000002</v>
      </c>
    </row>
    <row r="58" spans="1:8" x14ac:dyDescent="0.2">
      <c r="A58" s="9">
        <v>71</v>
      </c>
      <c r="B58" s="11"/>
      <c r="C58" s="12">
        <f t="shared" si="1"/>
        <v>69396.61</v>
      </c>
      <c r="D58" s="12">
        <f t="shared" si="1"/>
        <v>63034.490000000005</v>
      </c>
      <c r="E58" s="12">
        <f t="shared" si="1"/>
        <v>43302.060000000005</v>
      </c>
      <c r="F58" s="12">
        <f t="shared" si="1"/>
        <v>30821.09</v>
      </c>
      <c r="G58" s="12">
        <f t="shared" si="1"/>
        <v>25347.780000000002</v>
      </c>
      <c r="H58" s="13">
        <f t="shared" si="1"/>
        <v>22004.010000000002</v>
      </c>
    </row>
    <row r="59" spans="1:8" x14ac:dyDescent="0.2">
      <c r="A59" s="9">
        <v>72</v>
      </c>
      <c r="B59" s="11"/>
      <c r="C59" s="12">
        <f t="shared" si="1"/>
        <v>71359.73000000001</v>
      </c>
      <c r="D59" s="12">
        <f t="shared" si="1"/>
        <v>64819</v>
      </c>
      <c r="E59" s="12">
        <f t="shared" si="1"/>
        <v>44524.770000000004</v>
      </c>
      <c r="F59" s="12">
        <f t="shared" si="1"/>
        <v>31689.230000000003</v>
      </c>
      <c r="G59" s="12">
        <f t="shared" si="1"/>
        <v>26063.81</v>
      </c>
      <c r="H59" s="13">
        <f t="shared" si="1"/>
        <v>22628.350000000002</v>
      </c>
    </row>
    <row r="60" spans="1:8" x14ac:dyDescent="0.2">
      <c r="A60" s="9">
        <v>73</v>
      </c>
      <c r="B60" s="11"/>
      <c r="C60" s="12">
        <f t="shared" si="1"/>
        <v>73981.64</v>
      </c>
      <c r="D60" s="12">
        <f t="shared" si="1"/>
        <v>67202.94</v>
      </c>
      <c r="E60" s="12">
        <f t="shared" si="1"/>
        <v>46161.41</v>
      </c>
      <c r="F60" s="12">
        <f t="shared" si="1"/>
        <v>32855.760000000002</v>
      </c>
      <c r="G60" s="12">
        <f t="shared" si="1"/>
        <v>27024.7</v>
      </c>
      <c r="H60" s="13">
        <f t="shared" si="1"/>
        <v>23459.39</v>
      </c>
    </row>
    <row r="61" spans="1:8" x14ac:dyDescent="0.2">
      <c r="A61" s="9">
        <v>74</v>
      </c>
      <c r="B61" s="11"/>
      <c r="C61" s="12">
        <f t="shared" si="1"/>
        <v>75285.440000000002</v>
      </c>
      <c r="D61" s="12">
        <f t="shared" si="1"/>
        <v>68388.02</v>
      </c>
      <c r="E61" s="12">
        <f t="shared" si="1"/>
        <v>46976.55</v>
      </c>
      <c r="F61" s="12">
        <f t="shared" si="1"/>
        <v>33437.700000000004</v>
      </c>
      <c r="G61" s="12">
        <f t="shared" si="1"/>
        <v>27498.52</v>
      </c>
      <c r="H61" s="13">
        <f t="shared" si="1"/>
        <v>23875.97</v>
      </c>
    </row>
    <row r="62" spans="1:8" x14ac:dyDescent="0.2">
      <c r="A62" s="9">
        <v>75</v>
      </c>
      <c r="B62" s="11" t="s">
        <v>13</v>
      </c>
      <c r="C62" s="12">
        <f t="shared" si="1"/>
        <v>78555.540000000008</v>
      </c>
      <c r="D62" s="12">
        <f t="shared" si="1"/>
        <v>71368.740000000005</v>
      </c>
      <c r="E62" s="12">
        <f t="shared" si="1"/>
        <v>49019.170000000006</v>
      </c>
      <c r="F62" s="12">
        <f t="shared" si="1"/>
        <v>34892.020000000004</v>
      </c>
      <c r="G62" s="12">
        <f t="shared" si="1"/>
        <v>28698.97</v>
      </c>
      <c r="H62" s="13">
        <f t="shared" si="1"/>
        <v>24915.83</v>
      </c>
    </row>
    <row r="63" spans="1:8" x14ac:dyDescent="0.2">
      <c r="A63" s="9">
        <v>1</v>
      </c>
      <c r="B63" s="11" t="s">
        <v>14</v>
      </c>
      <c r="C63" s="12">
        <f t="shared" si="1"/>
        <v>4306.25</v>
      </c>
      <c r="D63" s="12">
        <f t="shared" si="1"/>
        <v>2668.55</v>
      </c>
      <c r="E63" s="12">
        <f t="shared" si="1"/>
        <v>1963.1200000000001</v>
      </c>
      <c r="F63" s="12">
        <f t="shared" si="1"/>
        <v>1542.8300000000002</v>
      </c>
      <c r="G63" s="12">
        <f t="shared" si="1"/>
        <v>1197.27</v>
      </c>
      <c r="H63" s="13">
        <f t="shared" si="1"/>
        <v>937.04000000000008</v>
      </c>
    </row>
    <row r="64" spans="1:8" x14ac:dyDescent="0.2">
      <c r="A64" s="9">
        <v>2</v>
      </c>
      <c r="B64" s="11" t="s">
        <v>1</v>
      </c>
      <c r="C64" s="12">
        <f t="shared" si="1"/>
        <v>6763.8600000000006</v>
      </c>
      <c r="D64" s="12">
        <f t="shared" si="1"/>
        <v>4236.8200000000006</v>
      </c>
      <c r="E64" s="12">
        <f t="shared" si="1"/>
        <v>3125.94</v>
      </c>
      <c r="F64" s="12">
        <f t="shared" si="1"/>
        <v>2456.5500000000002</v>
      </c>
      <c r="G64" s="12">
        <f t="shared" si="1"/>
        <v>1906.94</v>
      </c>
      <c r="H64" s="13">
        <f t="shared" si="1"/>
        <v>1480.29</v>
      </c>
    </row>
    <row r="65" spans="1:15" x14ac:dyDescent="0.2">
      <c r="A65" s="9">
        <v>3</v>
      </c>
      <c r="B65" s="11" t="s">
        <v>15</v>
      </c>
      <c r="C65" s="12">
        <f t="shared" si="1"/>
        <v>9845.2800000000007</v>
      </c>
      <c r="D65" s="12">
        <f t="shared" si="1"/>
        <v>6216.37</v>
      </c>
      <c r="E65" s="12">
        <f t="shared" si="1"/>
        <v>4577.08</v>
      </c>
      <c r="F65" s="12">
        <f t="shared" si="1"/>
        <v>3599.23</v>
      </c>
      <c r="G65" s="12">
        <f t="shared" si="1"/>
        <v>2792.04</v>
      </c>
      <c r="H65" s="13">
        <f t="shared" si="1"/>
        <v>2173.5300000000002</v>
      </c>
    </row>
    <row r="66" spans="1:15" x14ac:dyDescent="0.2">
      <c r="A66" s="9">
        <v>1</v>
      </c>
      <c r="B66" s="11" t="s">
        <v>3</v>
      </c>
      <c r="C66" s="12">
        <f t="shared" si="1"/>
        <v>0</v>
      </c>
      <c r="D66" s="12">
        <f t="shared" si="1"/>
        <v>0</v>
      </c>
      <c r="E66" s="12">
        <f t="shared" si="1"/>
        <v>0</v>
      </c>
      <c r="F66" s="12">
        <f t="shared" si="1"/>
        <v>119.25</v>
      </c>
      <c r="G66" s="12">
        <f t="shared" si="1"/>
        <v>119.25</v>
      </c>
      <c r="H66" s="13">
        <f t="shared" si="1"/>
        <v>119.25</v>
      </c>
    </row>
    <row r="67" spans="1:15" ht="13.5" thickBot="1" x14ac:dyDescent="0.25">
      <c r="A67" s="16">
        <v>1</v>
      </c>
      <c r="B67" s="17" t="s">
        <v>2</v>
      </c>
      <c r="C67" s="18">
        <f t="shared" si="1"/>
        <v>0</v>
      </c>
      <c r="D67" s="18">
        <f t="shared" si="1"/>
        <v>0</v>
      </c>
      <c r="E67" s="18">
        <f t="shared" si="1"/>
        <v>0</v>
      </c>
      <c r="F67" s="18">
        <f t="shared" si="1"/>
        <v>0</v>
      </c>
      <c r="G67" s="18">
        <f t="shared" si="1"/>
        <v>0</v>
      </c>
      <c r="H67" s="19">
        <f t="shared" si="1"/>
        <v>0</v>
      </c>
    </row>
    <row r="68" spans="1:15" ht="13.5" thickBot="1" x14ac:dyDescent="0.25"/>
    <row r="69" spans="1:15" ht="18" x14ac:dyDescent="0.25">
      <c r="A69" s="252" t="s">
        <v>39</v>
      </c>
      <c r="B69" s="253"/>
      <c r="C69" s="253"/>
      <c r="D69" s="253"/>
      <c r="E69" s="253"/>
      <c r="F69" s="253"/>
      <c r="G69" s="253"/>
      <c r="H69" s="254"/>
    </row>
    <row r="70" spans="1:15" ht="18" x14ac:dyDescent="0.25">
      <c r="A70" s="248" t="s">
        <v>30</v>
      </c>
      <c r="B70" s="249"/>
      <c r="C70" s="249"/>
      <c r="D70" s="249"/>
      <c r="E70" s="249"/>
      <c r="F70" s="249"/>
      <c r="G70" s="249"/>
      <c r="H70" s="250"/>
    </row>
    <row r="71" spans="1:15" x14ac:dyDescent="0.2">
      <c r="A71" s="251" t="s">
        <v>0</v>
      </c>
      <c r="B71" s="244"/>
      <c r="C71" s="244"/>
      <c r="D71" s="244"/>
      <c r="E71" s="244"/>
      <c r="F71" s="244"/>
      <c r="G71" s="244"/>
      <c r="H71" s="165"/>
    </row>
    <row r="72" spans="1:15" x14ac:dyDescent="0.2">
      <c r="A72" s="9" t="s">
        <v>5</v>
      </c>
      <c r="B72" s="10" t="s">
        <v>5</v>
      </c>
      <c r="C72" s="163" t="s">
        <v>40</v>
      </c>
      <c r="D72" s="163" t="s">
        <v>41</v>
      </c>
      <c r="E72" s="163" t="s">
        <v>42</v>
      </c>
      <c r="F72" s="163" t="s">
        <v>43</v>
      </c>
      <c r="G72" s="163" t="s">
        <v>44</v>
      </c>
      <c r="H72" s="20" t="s">
        <v>45</v>
      </c>
    </row>
    <row r="73" spans="1:15" x14ac:dyDescent="0.2">
      <c r="A73" s="9">
        <v>18</v>
      </c>
      <c r="B73" s="11" t="s">
        <v>162</v>
      </c>
      <c r="C73" s="198">
        <v>18098</v>
      </c>
      <c r="D73" s="198">
        <v>11147</v>
      </c>
      <c r="E73" s="198">
        <v>7360</v>
      </c>
      <c r="F73" s="198">
        <v>5014</v>
      </c>
      <c r="G73" s="198">
        <v>3280</v>
      </c>
      <c r="H73" s="198">
        <v>2574</v>
      </c>
      <c r="J73" s="28"/>
      <c r="K73" s="28"/>
      <c r="L73" s="28"/>
      <c r="M73" s="28"/>
      <c r="N73" s="28"/>
      <c r="O73" s="28"/>
    </row>
    <row r="74" spans="1:15" x14ac:dyDescent="0.2">
      <c r="A74" s="9">
        <v>25</v>
      </c>
      <c r="B74" s="11" t="s">
        <v>6</v>
      </c>
      <c r="C74" s="198">
        <v>18983</v>
      </c>
      <c r="D74" s="198">
        <v>11691</v>
      </c>
      <c r="E74" s="198">
        <v>8144</v>
      </c>
      <c r="F74" s="198">
        <v>5560</v>
      </c>
      <c r="G74" s="198">
        <v>3640</v>
      </c>
      <c r="H74" s="198">
        <v>2863</v>
      </c>
      <c r="J74" s="28"/>
      <c r="K74" s="28"/>
      <c r="L74" s="28"/>
      <c r="M74" s="28"/>
      <c r="N74" s="28"/>
      <c r="O74" s="28"/>
    </row>
    <row r="75" spans="1:15" x14ac:dyDescent="0.2">
      <c r="A75" s="9">
        <v>30</v>
      </c>
      <c r="B75" s="11" t="s">
        <v>7</v>
      </c>
      <c r="C75" s="198">
        <v>19633</v>
      </c>
      <c r="D75" s="198">
        <v>12174</v>
      </c>
      <c r="E75" s="198">
        <v>8730</v>
      </c>
      <c r="F75" s="198">
        <v>6240</v>
      </c>
      <c r="G75" s="198">
        <v>4365</v>
      </c>
      <c r="H75" s="198">
        <v>3435</v>
      </c>
      <c r="J75" s="28"/>
      <c r="K75" s="28"/>
      <c r="L75" s="28"/>
      <c r="M75" s="28"/>
      <c r="N75" s="28"/>
      <c r="O75" s="28"/>
    </row>
    <row r="76" spans="1:15" x14ac:dyDescent="0.2">
      <c r="A76" s="9">
        <v>35</v>
      </c>
      <c r="B76" s="11" t="s">
        <v>8</v>
      </c>
      <c r="C76" s="198">
        <v>21955</v>
      </c>
      <c r="D76" s="198">
        <v>13627</v>
      </c>
      <c r="E76" s="198">
        <v>9782</v>
      </c>
      <c r="F76" s="198">
        <v>6979</v>
      </c>
      <c r="G76" s="198">
        <v>4891</v>
      </c>
      <c r="H76" s="198">
        <v>3851</v>
      </c>
      <c r="J76" s="28"/>
      <c r="K76" s="28"/>
      <c r="L76" s="28"/>
      <c r="M76" s="28"/>
      <c r="N76" s="28"/>
      <c r="O76" s="28"/>
    </row>
    <row r="77" spans="1:15" x14ac:dyDescent="0.2">
      <c r="A77" s="9">
        <v>40</v>
      </c>
      <c r="B77" s="11" t="s">
        <v>9</v>
      </c>
      <c r="C77" s="198">
        <v>25421</v>
      </c>
      <c r="D77" s="198">
        <v>15801</v>
      </c>
      <c r="E77" s="198">
        <v>10689</v>
      </c>
      <c r="F77" s="198">
        <v>7757</v>
      </c>
      <c r="G77" s="198">
        <v>5378</v>
      </c>
      <c r="H77" s="198">
        <v>4240</v>
      </c>
      <c r="J77" s="28"/>
      <c r="K77" s="28"/>
      <c r="L77" s="28"/>
      <c r="M77" s="28"/>
      <c r="N77" s="28"/>
      <c r="O77" s="28"/>
    </row>
    <row r="78" spans="1:15" x14ac:dyDescent="0.2">
      <c r="A78" s="9">
        <v>45</v>
      </c>
      <c r="B78" s="11" t="s">
        <v>10</v>
      </c>
      <c r="C78" s="198">
        <v>28383</v>
      </c>
      <c r="D78" s="198">
        <v>17671</v>
      </c>
      <c r="E78" s="198">
        <v>11961</v>
      </c>
      <c r="F78" s="198">
        <v>8679</v>
      </c>
      <c r="G78" s="198">
        <v>6015</v>
      </c>
      <c r="H78" s="198">
        <v>4738</v>
      </c>
      <c r="J78" s="28"/>
      <c r="K78" s="28"/>
      <c r="L78" s="28"/>
      <c r="M78" s="28"/>
      <c r="N78" s="28"/>
      <c r="O78" s="28"/>
    </row>
    <row r="79" spans="1:15" x14ac:dyDescent="0.2">
      <c r="A79" s="9">
        <v>50</v>
      </c>
      <c r="B79" s="11" t="s">
        <v>11</v>
      </c>
      <c r="C79" s="198">
        <v>36893</v>
      </c>
      <c r="D79" s="198">
        <v>22622</v>
      </c>
      <c r="E79" s="198">
        <v>15698</v>
      </c>
      <c r="F79" s="198">
        <v>11325</v>
      </c>
      <c r="G79" s="198">
        <v>8504</v>
      </c>
      <c r="H79" s="198">
        <v>6706</v>
      </c>
      <c r="J79" s="28"/>
      <c r="K79" s="28"/>
      <c r="L79" s="28"/>
      <c r="M79" s="28"/>
      <c r="N79" s="28"/>
      <c r="O79" s="28"/>
    </row>
    <row r="80" spans="1:15" x14ac:dyDescent="0.2">
      <c r="A80" s="9">
        <v>55</v>
      </c>
      <c r="B80" s="11" t="s">
        <v>12</v>
      </c>
      <c r="C80" s="198">
        <v>39243</v>
      </c>
      <c r="D80" s="198">
        <v>24060</v>
      </c>
      <c r="E80" s="198">
        <v>16710</v>
      </c>
      <c r="F80" s="198">
        <v>12039</v>
      </c>
      <c r="G80" s="198">
        <v>9051</v>
      </c>
      <c r="H80" s="198">
        <v>7138</v>
      </c>
      <c r="J80" s="28"/>
      <c r="K80" s="28"/>
      <c r="L80" s="28"/>
      <c r="M80" s="28"/>
      <c r="N80" s="28"/>
      <c r="O80" s="28"/>
    </row>
    <row r="81" spans="1:15" x14ac:dyDescent="0.2">
      <c r="A81" s="9">
        <v>60</v>
      </c>
      <c r="B81" s="11"/>
      <c r="C81" s="198">
        <v>41742</v>
      </c>
      <c r="D81" s="198">
        <v>26217</v>
      </c>
      <c r="E81" s="198">
        <v>18228</v>
      </c>
      <c r="F81" s="198">
        <v>13853</v>
      </c>
      <c r="G81" s="198">
        <v>10911</v>
      </c>
      <c r="H81" s="198">
        <v>8868</v>
      </c>
      <c r="J81" s="28"/>
      <c r="K81" s="28"/>
      <c r="L81" s="28"/>
      <c r="M81" s="28"/>
      <c r="N81" s="28"/>
      <c r="O81" s="28"/>
    </row>
    <row r="82" spans="1:15" x14ac:dyDescent="0.2">
      <c r="A82" s="9">
        <v>61</v>
      </c>
      <c r="B82" s="11"/>
      <c r="C82" s="198">
        <v>44836</v>
      </c>
      <c r="D82" s="198">
        <v>28176</v>
      </c>
      <c r="E82" s="198">
        <v>19585</v>
      </c>
      <c r="F82" s="198">
        <v>14878</v>
      </c>
      <c r="G82" s="198">
        <v>11726</v>
      </c>
      <c r="H82" s="198">
        <v>9519</v>
      </c>
      <c r="J82" s="28"/>
      <c r="K82" s="28"/>
      <c r="L82" s="28"/>
      <c r="M82" s="28"/>
      <c r="N82" s="28"/>
      <c r="O82" s="28"/>
    </row>
    <row r="83" spans="1:15" x14ac:dyDescent="0.2">
      <c r="A83" s="9">
        <v>62</v>
      </c>
      <c r="B83" s="11"/>
      <c r="C83" s="198">
        <v>49049</v>
      </c>
      <c r="D83" s="198">
        <v>30852</v>
      </c>
      <c r="E83" s="198">
        <v>21457</v>
      </c>
      <c r="F83" s="198">
        <v>16306</v>
      </c>
      <c r="G83" s="198">
        <v>12840</v>
      </c>
      <c r="H83" s="198">
        <v>10427</v>
      </c>
      <c r="J83" s="28"/>
      <c r="K83" s="28"/>
      <c r="L83" s="28"/>
      <c r="M83" s="28"/>
      <c r="N83" s="28"/>
      <c r="O83" s="28"/>
    </row>
    <row r="84" spans="1:15" x14ac:dyDescent="0.2">
      <c r="A84" s="9">
        <v>63</v>
      </c>
      <c r="B84" s="11"/>
      <c r="C84" s="198">
        <v>52140</v>
      </c>
      <c r="D84" s="198">
        <v>32796</v>
      </c>
      <c r="E84" s="198">
        <v>22811</v>
      </c>
      <c r="F84" s="198">
        <v>17331</v>
      </c>
      <c r="G84" s="198">
        <v>13652</v>
      </c>
      <c r="H84" s="198">
        <v>11091</v>
      </c>
      <c r="J84" s="28"/>
      <c r="K84" s="28"/>
      <c r="L84" s="28"/>
      <c r="M84" s="28"/>
      <c r="N84" s="28"/>
      <c r="O84" s="28"/>
    </row>
    <row r="85" spans="1:15" x14ac:dyDescent="0.2">
      <c r="A85" s="9">
        <v>64</v>
      </c>
      <c r="B85" s="11"/>
      <c r="C85" s="198">
        <v>56390</v>
      </c>
      <c r="D85" s="198">
        <v>35471</v>
      </c>
      <c r="E85" s="198">
        <v>24689</v>
      </c>
      <c r="F85" s="198">
        <v>18756</v>
      </c>
      <c r="G85" s="198">
        <v>14760</v>
      </c>
      <c r="H85" s="198">
        <v>12007</v>
      </c>
      <c r="J85" s="28"/>
      <c r="K85" s="28"/>
      <c r="L85" s="28"/>
      <c r="M85" s="28"/>
      <c r="N85" s="28"/>
      <c r="O85" s="28"/>
    </row>
    <row r="86" spans="1:15" x14ac:dyDescent="0.2">
      <c r="A86" s="9">
        <v>65</v>
      </c>
      <c r="B86" s="11"/>
      <c r="C86" s="198">
        <v>59084</v>
      </c>
      <c r="D86" s="198">
        <v>46390</v>
      </c>
      <c r="E86" s="198">
        <v>32206</v>
      </c>
      <c r="F86" s="198">
        <v>23716</v>
      </c>
      <c r="G86" s="198">
        <v>19702</v>
      </c>
      <c r="H86" s="198">
        <v>16949</v>
      </c>
      <c r="J86" s="28"/>
      <c r="K86" s="28"/>
      <c r="L86" s="28"/>
      <c r="M86" s="28"/>
      <c r="N86" s="28"/>
      <c r="O86" s="28"/>
    </row>
    <row r="87" spans="1:15" x14ac:dyDescent="0.2">
      <c r="A87" s="9">
        <v>66</v>
      </c>
      <c r="B87" s="11"/>
      <c r="C87" s="198">
        <v>61772</v>
      </c>
      <c r="D87" s="198">
        <v>53892</v>
      </c>
      <c r="E87" s="198">
        <v>37417</v>
      </c>
      <c r="F87" s="198">
        <v>27559</v>
      </c>
      <c r="G87" s="198">
        <v>22899</v>
      </c>
      <c r="H87" s="198">
        <v>19683</v>
      </c>
      <c r="J87" s="28"/>
      <c r="K87" s="28"/>
      <c r="L87" s="28"/>
      <c r="M87" s="28"/>
      <c r="N87" s="28"/>
      <c r="O87" s="28"/>
    </row>
    <row r="88" spans="1:15" x14ac:dyDescent="0.2">
      <c r="A88" s="9">
        <v>67</v>
      </c>
      <c r="B88" s="11"/>
      <c r="C88" s="198">
        <v>67452</v>
      </c>
      <c r="D88" s="198">
        <v>58875</v>
      </c>
      <c r="E88" s="198">
        <v>40873</v>
      </c>
      <c r="F88" s="198">
        <v>30107</v>
      </c>
      <c r="G88" s="198">
        <v>25006</v>
      </c>
      <c r="H88" s="198">
        <v>21508</v>
      </c>
      <c r="J88" s="28"/>
      <c r="K88" s="28"/>
      <c r="L88" s="28"/>
      <c r="M88" s="28"/>
      <c r="N88" s="28"/>
      <c r="O88" s="28"/>
    </row>
    <row r="89" spans="1:15" x14ac:dyDescent="0.2">
      <c r="A89" s="9">
        <v>68</v>
      </c>
      <c r="B89" s="11"/>
      <c r="C89" s="198">
        <v>74672</v>
      </c>
      <c r="D89" s="198">
        <v>65191</v>
      </c>
      <c r="E89" s="198">
        <v>45250</v>
      </c>
      <c r="F89" s="198">
        <v>33342</v>
      </c>
      <c r="G89" s="198">
        <v>27699</v>
      </c>
      <c r="H89" s="198">
        <v>23814</v>
      </c>
      <c r="J89" s="28"/>
      <c r="K89" s="28"/>
      <c r="L89" s="28"/>
      <c r="M89" s="28"/>
      <c r="N89" s="28"/>
      <c r="O89" s="28"/>
    </row>
    <row r="90" spans="1:15" x14ac:dyDescent="0.2">
      <c r="A90" s="9">
        <v>69</v>
      </c>
      <c r="B90" s="11"/>
      <c r="C90" s="198">
        <v>82139</v>
      </c>
      <c r="D90" s="198">
        <v>71725</v>
      </c>
      <c r="E90" s="198">
        <v>49800</v>
      </c>
      <c r="F90" s="198">
        <v>36683</v>
      </c>
      <c r="G90" s="198">
        <v>30474</v>
      </c>
      <c r="H90" s="198">
        <v>26203</v>
      </c>
      <c r="J90" s="28"/>
      <c r="K90" s="28"/>
      <c r="L90" s="28"/>
      <c r="M90" s="28"/>
      <c r="N90" s="28"/>
      <c r="O90" s="28"/>
    </row>
    <row r="91" spans="1:15" x14ac:dyDescent="0.2">
      <c r="A91" s="9">
        <v>70</v>
      </c>
      <c r="B91" s="11"/>
      <c r="C91" s="198">
        <v>97199</v>
      </c>
      <c r="D91" s="198">
        <v>88279</v>
      </c>
      <c r="E91" s="198">
        <v>60635</v>
      </c>
      <c r="F91" s="198">
        <v>43183</v>
      </c>
      <c r="G91" s="198">
        <v>35514</v>
      </c>
      <c r="H91" s="198">
        <v>30821</v>
      </c>
      <c r="J91" s="28"/>
      <c r="K91" s="28"/>
      <c r="L91" s="28"/>
      <c r="M91" s="28"/>
      <c r="N91" s="28"/>
      <c r="O91" s="28"/>
    </row>
    <row r="92" spans="1:15" x14ac:dyDescent="0.2">
      <c r="A92" s="9">
        <v>71</v>
      </c>
      <c r="B92" s="11"/>
      <c r="C92" s="198">
        <v>101019</v>
      </c>
      <c r="D92" s="198">
        <v>91747</v>
      </c>
      <c r="E92" s="198">
        <v>63010</v>
      </c>
      <c r="F92" s="198">
        <v>44882</v>
      </c>
      <c r="G92" s="198">
        <v>36904</v>
      </c>
      <c r="H92" s="198">
        <v>32046</v>
      </c>
      <c r="J92" s="28"/>
      <c r="K92" s="28"/>
      <c r="L92" s="28"/>
      <c r="M92" s="28"/>
      <c r="N92" s="28"/>
      <c r="O92" s="28"/>
    </row>
    <row r="93" spans="1:15" x14ac:dyDescent="0.2">
      <c r="A93" s="9">
        <v>72</v>
      </c>
      <c r="B93" s="11"/>
      <c r="C93" s="198">
        <v>103863</v>
      </c>
      <c r="D93" s="198">
        <v>94341</v>
      </c>
      <c r="E93" s="198">
        <v>64796</v>
      </c>
      <c r="F93" s="198">
        <v>46149</v>
      </c>
      <c r="G93" s="198">
        <v>37953</v>
      </c>
      <c r="H93" s="198">
        <v>32938</v>
      </c>
      <c r="J93" s="28"/>
      <c r="K93" s="28"/>
      <c r="L93" s="28"/>
      <c r="M93" s="28"/>
      <c r="N93" s="28"/>
      <c r="O93" s="28"/>
    </row>
    <row r="94" spans="1:15" x14ac:dyDescent="0.2">
      <c r="A94" s="9">
        <v>73</v>
      </c>
      <c r="B94" s="11"/>
      <c r="C94" s="198">
        <v>107682</v>
      </c>
      <c r="D94" s="198">
        <v>97816</v>
      </c>
      <c r="E94" s="198">
        <v>67173</v>
      </c>
      <c r="F94" s="198">
        <v>47848</v>
      </c>
      <c r="G94" s="198">
        <v>39348</v>
      </c>
      <c r="H94" s="198">
        <v>34160</v>
      </c>
      <c r="J94" s="28"/>
      <c r="K94" s="28"/>
      <c r="L94" s="28"/>
      <c r="M94" s="28"/>
      <c r="N94" s="28"/>
      <c r="O94" s="28"/>
    </row>
    <row r="95" spans="1:15" x14ac:dyDescent="0.2">
      <c r="A95" s="9">
        <v>74</v>
      </c>
      <c r="B95" s="11"/>
      <c r="C95" s="198">
        <v>109572</v>
      </c>
      <c r="D95" s="198">
        <v>99538</v>
      </c>
      <c r="E95" s="198">
        <v>68370</v>
      </c>
      <c r="F95" s="198">
        <v>48683</v>
      </c>
      <c r="G95" s="198">
        <v>40049</v>
      </c>
      <c r="H95" s="198">
        <v>34759</v>
      </c>
      <c r="J95" s="28"/>
      <c r="K95" s="28"/>
      <c r="L95" s="28"/>
      <c r="M95" s="28"/>
      <c r="N95" s="28"/>
      <c r="O95" s="28"/>
    </row>
    <row r="96" spans="1:15" x14ac:dyDescent="0.2">
      <c r="A96" s="9">
        <v>75</v>
      </c>
      <c r="B96" s="11" t="s">
        <v>13</v>
      </c>
      <c r="C96" s="198">
        <v>114338</v>
      </c>
      <c r="D96" s="198">
        <v>103871</v>
      </c>
      <c r="E96" s="198">
        <v>71342</v>
      </c>
      <c r="F96" s="198">
        <v>50817</v>
      </c>
      <c r="G96" s="198">
        <v>41786</v>
      </c>
      <c r="H96" s="198">
        <v>36286</v>
      </c>
      <c r="J96" s="28"/>
      <c r="K96" s="28"/>
      <c r="L96" s="28"/>
      <c r="M96" s="28"/>
      <c r="N96" s="28"/>
      <c r="O96" s="28"/>
    </row>
    <row r="97" spans="1:15" x14ac:dyDescent="0.2">
      <c r="A97" s="9">
        <v>1</v>
      </c>
      <c r="B97" s="11" t="s">
        <v>14</v>
      </c>
      <c r="C97" s="198">
        <v>6275</v>
      </c>
      <c r="D97" s="198">
        <v>3882</v>
      </c>
      <c r="E97" s="198">
        <v>2864</v>
      </c>
      <c r="F97" s="198">
        <v>2248</v>
      </c>
      <c r="G97" s="198">
        <v>1738</v>
      </c>
      <c r="H97" s="198">
        <v>1366</v>
      </c>
      <c r="J97" s="28"/>
      <c r="K97" s="28"/>
      <c r="L97" s="28"/>
      <c r="M97" s="28"/>
      <c r="N97" s="28"/>
      <c r="O97" s="28"/>
    </row>
    <row r="98" spans="1:15" x14ac:dyDescent="0.2">
      <c r="A98" s="9">
        <v>2</v>
      </c>
      <c r="B98" s="11" t="s">
        <v>1</v>
      </c>
      <c r="C98" s="198">
        <v>9848</v>
      </c>
      <c r="D98" s="198">
        <v>6172</v>
      </c>
      <c r="E98" s="198">
        <v>4550</v>
      </c>
      <c r="F98" s="198">
        <v>3579</v>
      </c>
      <c r="G98" s="198">
        <v>2777</v>
      </c>
      <c r="H98" s="198">
        <v>2165</v>
      </c>
      <c r="J98" s="28"/>
      <c r="K98" s="28"/>
      <c r="L98" s="28"/>
      <c r="M98" s="28"/>
      <c r="N98" s="28"/>
      <c r="O98" s="28"/>
    </row>
    <row r="99" spans="1:15" x14ac:dyDescent="0.2">
      <c r="A99" s="9">
        <v>3</v>
      </c>
      <c r="B99" s="11" t="s">
        <v>15</v>
      </c>
      <c r="C99" s="198">
        <v>14340</v>
      </c>
      <c r="D99" s="198">
        <v>9041</v>
      </c>
      <c r="E99" s="198">
        <v>6671</v>
      </c>
      <c r="F99" s="198">
        <v>5245</v>
      </c>
      <c r="G99" s="198">
        <v>4072</v>
      </c>
      <c r="H99" s="198">
        <v>3172</v>
      </c>
      <c r="J99" s="28"/>
      <c r="K99" s="28"/>
      <c r="L99" s="28"/>
      <c r="M99" s="28"/>
      <c r="N99" s="28"/>
      <c r="O99" s="28"/>
    </row>
    <row r="100" spans="1:15" x14ac:dyDescent="0.2">
      <c r="A100" s="9">
        <v>1</v>
      </c>
      <c r="B100" s="11" t="s">
        <v>3</v>
      </c>
      <c r="C100" s="12">
        <v>0</v>
      </c>
      <c r="D100" s="12">
        <v>0</v>
      </c>
      <c r="E100" s="12">
        <v>0</v>
      </c>
      <c r="F100" s="12">
        <v>225</v>
      </c>
      <c r="G100" s="12">
        <v>225</v>
      </c>
      <c r="H100" s="13">
        <v>225</v>
      </c>
      <c r="J100" s="28"/>
      <c r="K100" s="28"/>
      <c r="L100" s="28"/>
      <c r="M100" s="28"/>
      <c r="N100" s="28"/>
      <c r="O100" s="28"/>
    </row>
    <row r="101" spans="1:15" x14ac:dyDescent="0.2">
      <c r="A101" s="9">
        <v>1</v>
      </c>
      <c r="B101" s="11" t="s">
        <v>2</v>
      </c>
      <c r="C101" s="12">
        <v>0</v>
      </c>
      <c r="D101" s="12">
        <v>0</v>
      </c>
      <c r="E101" s="12">
        <v>0</v>
      </c>
      <c r="F101" s="12">
        <v>0</v>
      </c>
      <c r="G101" s="12">
        <v>0</v>
      </c>
      <c r="H101" s="13">
        <v>0</v>
      </c>
      <c r="J101" s="28"/>
      <c r="K101" s="28"/>
      <c r="L101" s="28"/>
      <c r="M101" s="28"/>
      <c r="N101" s="28"/>
      <c r="O101" s="28"/>
    </row>
    <row r="102" spans="1:15" x14ac:dyDescent="0.2">
      <c r="A102" s="9"/>
      <c r="H102" s="15"/>
    </row>
    <row r="103" spans="1:15" ht="18" x14ac:dyDescent="0.25">
      <c r="A103" s="248" t="s">
        <v>37</v>
      </c>
      <c r="B103" s="249"/>
      <c r="C103" s="249"/>
      <c r="D103" s="249"/>
      <c r="E103" s="249"/>
      <c r="F103" s="249"/>
      <c r="G103" s="249"/>
      <c r="H103" s="250"/>
    </row>
    <row r="104" spans="1:15" x14ac:dyDescent="0.2">
      <c r="A104" s="251" t="s">
        <v>0</v>
      </c>
      <c r="B104" s="244"/>
      <c r="C104" s="244"/>
      <c r="D104" s="244"/>
      <c r="E104" s="244"/>
      <c r="F104" s="244"/>
      <c r="G104" s="244"/>
      <c r="H104" s="165"/>
    </row>
    <row r="105" spans="1:15" x14ac:dyDescent="0.2">
      <c r="A105" s="9" t="s">
        <v>5</v>
      </c>
      <c r="B105" s="10" t="s">
        <v>5</v>
      </c>
      <c r="C105" s="163" t="s">
        <v>40</v>
      </c>
      <c r="D105" s="163" t="s">
        <v>41</v>
      </c>
      <c r="E105" s="163" t="s">
        <v>42</v>
      </c>
      <c r="F105" s="163" t="s">
        <v>43</v>
      </c>
      <c r="G105" s="163" t="s">
        <v>44</v>
      </c>
      <c r="H105" s="20" t="s">
        <v>45</v>
      </c>
    </row>
    <row r="106" spans="1:15" x14ac:dyDescent="0.2">
      <c r="A106" s="9">
        <v>18</v>
      </c>
      <c r="B106" s="11" t="s">
        <v>162</v>
      </c>
      <c r="C106" s="12">
        <f t="shared" ref="C106:H121" si="2">+C73*$L$2</f>
        <v>9591.94</v>
      </c>
      <c r="D106" s="12">
        <f t="shared" si="2"/>
        <v>5907.91</v>
      </c>
      <c r="E106" s="12">
        <f t="shared" si="2"/>
        <v>3900.8</v>
      </c>
      <c r="F106" s="12">
        <f t="shared" si="2"/>
        <v>2657.42</v>
      </c>
      <c r="G106" s="12">
        <f t="shared" si="2"/>
        <v>1738.4</v>
      </c>
      <c r="H106" s="13">
        <f t="shared" si="2"/>
        <v>1364.22</v>
      </c>
    </row>
    <row r="107" spans="1:15" x14ac:dyDescent="0.2">
      <c r="A107" s="9">
        <v>25</v>
      </c>
      <c r="B107" s="11" t="s">
        <v>6</v>
      </c>
      <c r="C107" s="12">
        <f t="shared" si="2"/>
        <v>10060.99</v>
      </c>
      <c r="D107" s="12">
        <f t="shared" si="2"/>
        <v>6196.2300000000005</v>
      </c>
      <c r="E107" s="12">
        <f t="shared" si="2"/>
        <v>4316.3200000000006</v>
      </c>
      <c r="F107" s="12">
        <f t="shared" si="2"/>
        <v>2946.8</v>
      </c>
      <c r="G107" s="12">
        <f t="shared" si="2"/>
        <v>1929.2</v>
      </c>
      <c r="H107" s="13">
        <f t="shared" si="2"/>
        <v>1517.39</v>
      </c>
    </row>
    <row r="108" spans="1:15" x14ac:dyDescent="0.2">
      <c r="A108" s="9">
        <v>30</v>
      </c>
      <c r="B108" s="11" t="s">
        <v>7</v>
      </c>
      <c r="C108" s="12">
        <f t="shared" si="2"/>
        <v>10405.49</v>
      </c>
      <c r="D108" s="12">
        <f t="shared" si="2"/>
        <v>6452.22</v>
      </c>
      <c r="E108" s="12">
        <f t="shared" si="2"/>
        <v>4626.9000000000005</v>
      </c>
      <c r="F108" s="12">
        <f t="shared" si="2"/>
        <v>3307.2000000000003</v>
      </c>
      <c r="G108" s="12">
        <f t="shared" si="2"/>
        <v>2313.4500000000003</v>
      </c>
      <c r="H108" s="13">
        <f t="shared" si="2"/>
        <v>1820.5500000000002</v>
      </c>
    </row>
    <row r="109" spans="1:15" x14ac:dyDescent="0.2">
      <c r="A109" s="9">
        <v>35</v>
      </c>
      <c r="B109" s="11" t="s">
        <v>8</v>
      </c>
      <c r="C109" s="12">
        <f t="shared" si="2"/>
        <v>11636.150000000001</v>
      </c>
      <c r="D109" s="12">
        <f t="shared" si="2"/>
        <v>7222.31</v>
      </c>
      <c r="E109" s="12">
        <f t="shared" si="2"/>
        <v>5184.46</v>
      </c>
      <c r="F109" s="12">
        <f t="shared" si="2"/>
        <v>3698.8700000000003</v>
      </c>
      <c r="G109" s="12">
        <f t="shared" si="2"/>
        <v>2592.23</v>
      </c>
      <c r="H109" s="13">
        <f t="shared" si="2"/>
        <v>2041.0300000000002</v>
      </c>
    </row>
    <row r="110" spans="1:15" x14ac:dyDescent="0.2">
      <c r="A110" s="9">
        <v>40</v>
      </c>
      <c r="B110" s="11" t="s">
        <v>9</v>
      </c>
      <c r="C110" s="12">
        <f t="shared" si="2"/>
        <v>13473.130000000001</v>
      </c>
      <c r="D110" s="12">
        <f t="shared" si="2"/>
        <v>8374.5300000000007</v>
      </c>
      <c r="E110" s="12">
        <f t="shared" si="2"/>
        <v>5665.17</v>
      </c>
      <c r="F110" s="12">
        <f t="shared" si="2"/>
        <v>4111.21</v>
      </c>
      <c r="G110" s="12">
        <f t="shared" si="2"/>
        <v>2850.34</v>
      </c>
      <c r="H110" s="13">
        <f t="shared" si="2"/>
        <v>2247.2000000000003</v>
      </c>
    </row>
    <row r="111" spans="1:15" x14ac:dyDescent="0.2">
      <c r="A111" s="9">
        <v>45</v>
      </c>
      <c r="B111" s="11" t="s">
        <v>10</v>
      </c>
      <c r="C111" s="12">
        <f t="shared" si="2"/>
        <v>15042.990000000002</v>
      </c>
      <c r="D111" s="12">
        <f t="shared" si="2"/>
        <v>9365.630000000001</v>
      </c>
      <c r="E111" s="12">
        <f t="shared" si="2"/>
        <v>6339.33</v>
      </c>
      <c r="F111" s="12">
        <f t="shared" si="2"/>
        <v>4599.87</v>
      </c>
      <c r="G111" s="12">
        <f t="shared" si="2"/>
        <v>3187.9500000000003</v>
      </c>
      <c r="H111" s="13">
        <f t="shared" si="2"/>
        <v>2511.1400000000003</v>
      </c>
    </row>
    <row r="112" spans="1:15" x14ac:dyDescent="0.2">
      <c r="A112" s="9">
        <v>50</v>
      </c>
      <c r="B112" s="11" t="s">
        <v>11</v>
      </c>
      <c r="C112" s="12">
        <f t="shared" si="2"/>
        <v>19553.29</v>
      </c>
      <c r="D112" s="12">
        <f t="shared" si="2"/>
        <v>11989.66</v>
      </c>
      <c r="E112" s="12">
        <f t="shared" si="2"/>
        <v>8319.94</v>
      </c>
      <c r="F112" s="12">
        <f t="shared" si="2"/>
        <v>6002.25</v>
      </c>
      <c r="G112" s="12">
        <f t="shared" si="2"/>
        <v>4507.12</v>
      </c>
      <c r="H112" s="13">
        <f t="shared" si="2"/>
        <v>3554.1800000000003</v>
      </c>
    </row>
    <row r="113" spans="1:8" x14ac:dyDescent="0.2">
      <c r="A113" s="9">
        <v>55</v>
      </c>
      <c r="B113" s="11" t="s">
        <v>12</v>
      </c>
      <c r="C113" s="12">
        <f t="shared" si="2"/>
        <v>20798.79</v>
      </c>
      <c r="D113" s="12">
        <f t="shared" si="2"/>
        <v>12751.800000000001</v>
      </c>
      <c r="E113" s="12">
        <f t="shared" si="2"/>
        <v>8856.3000000000011</v>
      </c>
      <c r="F113" s="12">
        <f t="shared" si="2"/>
        <v>6380.67</v>
      </c>
      <c r="G113" s="12">
        <f t="shared" si="2"/>
        <v>4797.0300000000007</v>
      </c>
      <c r="H113" s="13">
        <f t="shared" si="2"/>
        <v>3783.1400000000003</v>
      </c>
    </row>
    <row r="114" spans="1:8" x14ac:dyDescent="0.2">
      <c r="A114" s="9">
        <v>60</v>
      </c>
      <c r="B114" s="11"/>
      <c r="C114" s="12">
        <f t="shared" si="2"/>
        <v>22123.260000000002</v>
      </c>
      <c r="D114" s="12">
        <f t="shared" si="2"/>
        <v>13895.01</v>
      </c>
      <c r="E114" s="12">
        <f t="shared" si="2"/>
        <v>9660.84</v>
      </c>
      <c r="F114" s="12">
        <f t="shared" si="2"/>
        <v>7342.09</v>
      </c>
      <c r="G114" s="12">
        <f t="shared" si="2"/>
        <v>5782.83</v>
      </c>
      <c r="H114" s="13">
        <f t="shared" si="2"/>
        <v>4700.04</v>
      </c>
    </row>
    <row r="115" spans="1:8" x14ac:dyDescent="0.2">
      <c r="A115" s="9">
        <v>61</v>
      </c>
      <c r="B115" s="11"/>
      <c r="C115" s="12">
        <f t="shared" si="2"/>
        <v>23763.08</v>
      </c>
      <c r="D115" s="12">
        <f t="shared" si="2"/>
        <v>14933.28</v>
      </c>
      <c r="E115" s="12">
        <f t="shared" si="2"/>
        <v>10380.050000000001</v>
      </c>
      <c r="F115" s="12">
        <f t="shared" si="2"/>
        <v>7885.34</v>
      </c>
      <c r="G115" s="12">
        <f t="shared" si="2"/>
        <v>6214.7800000000007</v>
      </c>
      <c r="H115" s="13">
        <f t="shared" si="2"/>
        <v>5045.0700000000006</v>
      </c>
    </row>
    <row r="116" spans="1:8" x14ac:dyDescent="0.2">
      <c r="A116" s="9">
        <v>62</v>
      </c>
      <c r="B116" s="11"/>
      <c r="C116" s="12">
        <f t="shared" si="2"/>
        <v>25995.97</v>
      </c>
      <c r="D116" s="12">
        <f t="shared" si="2"/>
        <v>16351.560000000001</v>
      </c>
      <c r="E116" s="12">
        <f t="shared" si="2"/>
        <v>11372.210000000001</v>
      </c>
      <c r="F116" s="12">
        <f t="shared" si="2"/>
        <v>8642.18</v>
      </c>
      <c r="G116" s="12">
        <f t="shared" si="2"/>
        <v>6805.2000000000007</v>
      </c>
      <c r="H116" s="13">
        <f t="shared" si="2"/>
        <v>5526.31</v>
      </c>
    </row>
    <row r="117" spans="1:8" x14ac:dyDescent="0.2">
      <c r="A117" s="9">
        <v>63</v>
      </c>
      <c r="B117" s="11"/>
      <c r="C117" s="12">
        <f t="shared" si="2"/>
        <v>27634.2</v>
      </c>
      <c r="D117" s="12">
        <f t="shared" si="2"/>
        <v>17381.88</v>
      </c>
      <c r="E117" s="12">
        <f t="shared" si="2"/>
        <v>12089.83</v>
      </c>
      <c r="F117" s="12">
        <f t="shared" si="2"/>
        <v>9185.43</v>
      </c>
      <c r="G117" s="12">
        <f t="shared" si="2"/>
        <v>7235.56</v>
      </c>
      <c r="H117" s="13">
        <f t="shared" si="2"/>
        <v>5878.2300000000005</v>
      </c>
    </row>
    <row r="118" spans="1:8" x14ac:dyDescent="0.2">
      <c r="A118" s="9">
        <v>64</v>
      </c>
      <c r="B118" s="11"/>
      <c r="C118" s="12">
        <f t="shared" si="2"/>
        <v>29886.7</v>
      </c>
      <c r="D118" s="12">
        <f t="shared" si="2"/>
        <v>18799.63</v>
      </c>
      <c r="E118" s="12">
        <f t="shared" si="2"/>
        <v>13085.17</v>
      </c>
      <c r="F118" s="12">
        <f t="shared" si="2"/>
        <v>9940.68</v>
      </c>
      <c r="G118" s="12">
        <f t="shared" si="2"/>
        <v>7822.8</v>
      </c>
      <c r="H118" s="13">
        <f t="shared" si="2"/>
        <v>6363.71</v>
      </c>
    </row>
    <row r="119" spans="1:8" x14ac:dyDescent="0.2">
      <c r="A119" s="9">
        <v>65</v>
      </c>
      <c r="B119" s="11"/>
      <c r="C119" s="12">
        <f t="shared" si="2"/>
        <v>31314.52</v>
      </c>
      <c r="D119" s="12">
        <f t="shared" si="2"/>
        <v>24586.7</v>
      </c>
      <c r="E119" s="12">
        <f t="shared" si="2"/>
        <v>17069.18</v>
      </c>
      <c r="F119" s="12">
        <f t="shared" si="2"/>
        <v>12569.480000000001</v>
      </c>
      <c r="G119" s="12">
        <f t="shared" si="2"/>
        <v>10442.060000000001</v>
      </c>
      <c r="H119" s="13">
        <f t="shared" si="2"/>
        <v>8982.9700000000012</v>
      </c>
    </row>
    <row r="120" spans="1:8" x14ac:dyDescent="0.2">
      <c r="A120" s="9">
        <v>66</v>
      </c>
      <c r="B120" s="11"/>
      <c r="C120" s="12">
        <f t="shared" si="2"/>
        <v>32739.16</v>
      </c>
      <c r="D120" s="12">
        <f t="shared" si="2"/>
        <v>28562.760000000002</v>
      </c>
      <c r="E120" s="12">
        <f t="shared" si="2"/>
        <v>19831.010000000002</v>
      </c>
      <c r="F120" s="12">
        <f t="shared" si="2"/>
        <v>14606.27</v>
      </c>
      <c r="G120" s="12">
        <f t="shared" si="2"/>
        <v>12136.470000000001</v>
      </c>
      <c r="H120" s="13">
        <f t="shared" si="2"/>
        <v>10431.99</v>
      </c>
    </row>
    <row r="121" spans="1:8" x14ac:dyDescent="0.2">
      <c r="A121" s="9">
        <v>67</v>
      </c>
      <c r="B121" s="11"/>
      <c r="C121" s="12">
        <f t="shared" si="2"/>
        <v>35749.560000000005</v>
      </c>
      <c r="D121" s="12">
        <f t="shared" si="2"/>
        <v>31203.75</v>
      </c>
      <c r="E121" s="12">
        <f t="shared" si="2"/>
        <v>21662.690000000002</v>
      </c>
      <c r="F121" s="12">
        <f t="shared" si="2"/>
        <v>15956.710000000001</v>
      </c>
      <c r="G121" s="12">
        <f t="shared" si="2"/>
        <v>13253.18</v>
      </c>
      <c r="H121" s="13">
        <f t="shared" si="2"/>
        <v>11399.24</v>
      </c>
    </row>
    <row r="122" spans="1:8" x14ac:dyDescent="0.2">
      <c r="A122" s="9">
        <v>68</v>
      </c>
      <c r="B122" s="11"/>
      <c r="C122" s="12">
        <f t="shared" ref="C122:H134" si="3">+C89*$L$2</f>
        <v>39576.160000000003</v>
      </c>
      <c r="D122" s="12">
        <f t="shared" si="3"/>
        <v>34551.230000000003</v>
      </c>
      <c r="E122" s="12">
        <f t="shared" si="3"/>
        <v>23982.5</v>
      </c>
      <c r="F122" s="12">
        <f t="shared" si="3"/>
        <v>17671.260000000002</v>
      </c>
      <c r="G122" s="12">
        <f t="shared" si="3"/>
        <v>14680.470000000001</v>
      </c>
      <c r="H122" s="13">
        <f t="shared" si="3"/>
        <v>12621.42</v>
      </c>
    </row>
    <row r="123" spans="1:8" x14ac:dyDescent="0.2">
      <c r="A123" s="9">
        <v>69</v>
      </c>
      <c r="B123" s="11"/>
      <c r="C123" s="12">
        <f t="shared" si="3"/>
        <v>43533.670000000006</v>
      </c>
      <c r="D123" s="12">
        <f t="shared" si="3"/>
        <v>38014.25</v>
      </c>
      <c r="E123" s="12">
        <f t="shared" si="3"/>
        <v>26394</v>
      </c>
      <c r="F123" s="12">
        <f t="shared" si="3"/>
        <v>19441.990000000002</v>
      </c>
      <c r="G123" s="12">
        <f t="shared" si="3"/>
        <v>16151.220000000001</v>
      </c>
      <c r="H123" s="13">
        <f t="shared" si="3"/>
        <v>13887.59</v>
      </c>
    </row>
    <row r="124" spans="1:8" x14ac:dyDescent="0.2">
      <c r="A124" s="9">
        <v>70</v>
      </c>
      <c r="B124" s="11"/>
      <c r="C124" s="12">
        <f t="shared" si="3"/>
        <v>51515.47</v>
      </c>
      <c r="D124" s="12">
        <f t="shared" si="3"/>
        <v>46787.87</v>
      </c>
      <c r="E124" s="12">
        <f t="shared" si="3"/>
        <v>32136.550000000003</v>
      </c>
      <c r="F124" s="12">
        <f t="shared" si="3"/>
        <v>22886.99</v>
      </c>
      <c r="G124" s="12">
        <f t="shared" si="3"/>
        <v>18822.420000000002</v>
      </c>
      <c r="H124" s="13">
        <f t="shared" si="3"/>
        <v>16335.130000000001</v>
      </c>
    </row>
    <row r="125" spans="1:8" x14ac:dyDescent="0.2">
      <c r="A125" s="9">
        <v>71</v>
      </c>
      <c r="B125" s="11"/>
      <c r="C125" s="12">
        <f t="shared" si="3"/>
        <v>53540.07</v>
      </c>
      <c r="D125" s="12">
        <f t="shared" si="3"/>
        <v>48625.91</v>
      </c>
      <c r="E125" s="12">
        <f t="shared" si="3"/>
        <v>33395.300000000003</v>
      </c>
      <c r="F125" s="12">
        <f t="shared" si="3"/>
        <v>23787.460000000003</v>
      </c>
      <c r="G125" s="12">
        <f t="shared" si="3"/>
        <v>19559.120000000003</v>
      </c>
      <c r="H125" s="13">
        <f t="shared" si="3"/>
        <v>16984.38</v>
      </c>
    </row>
    <row r="126" spans="1:8" x14ac:dyDescent="0.2">
      <c r="A126" s="9">
        <v>72</v>
      </c>
      <c r="B126" s="11"/>
      <c r="C126" s="12">
        <f t="shared" si="3"/>
        <v>55047.39</v>
      </c>
      <c r="D126" s="12">
        <f t="shared" si="3"/>
        <v>50000.73</v>
      </c>
      <c r="E126" s="12">
        <f t="shared" si="3"/>
        <v>34341.880000000005</v>
      </c>
      <c r="F126" s="12">
        <f t="shared" si="3"/>
        <v>24458.97</v>
      </c>
      <c r="G126" s="12">
        <f t="shared" si="3"/>
        <v>20115.09</v>
      </c>
      <c r="H126" s="13">
        <f t="shared" si="3"/>
        <v>17457.14</v>
      </c>
    </row>
    <row r="127" spans="1:8" x14ac:dyDescent="0.2">
      <c r="A127" s="9">
        <v>73</v>
      </c>
      <c r="B127" s="11"/>
      <c r="C127" s="12">
        <f t="shared" si="3"/>
        <v>57071.460000000006</v>
      </c>
      <c r="D127" s="12">
        <f t="shared" si="3"/>
        <v>51842.48</v>
      </c>
      <c r="E127" s="12">
        <f t="shared" si="3"/>
        <v>35601.69</v>
      </c>
      <c r="F127" s="12">
        <f t="shared" si="3"/>
        <v>25359.440000000002</v>
      </c>
      <c r="G127" s="12">
        <f t="shared" si="3"/>
        <v>20854.440000000002</v>
      </c>
      <c r="H127" s="13">
        <f t="shared" si="3"/>
        <v>18104.8</v>
      </c>
    </row>
    <row r="128" spans="1:8" x14ac:dyDescent="0.2">
      <c r="A128" s="9">
        <v>74</v>
      </c>
      <c r="B128" s="11"/>
      <c r="C128" s="12">
        <f t="shared" si="3"/>
        <v>58073.16</v>
      </c>
      <c r="D128" s="12">
        <f t="shared" si="3"/>
        <v>52755.14</v>
      </c>
      <c r="E128" s="12">
        <f t="shared" si="3"/>
        <v>36236.1</v>
      </c>
      <c r="F128" s="12">
        <f t="shared" si="3"/>
        <v>25801.99</v>
      </c>
      <c r="G128" s="12">
        <f t="shared" si="3"/>
        <v>21225.97</v>
      </c>
      <c r="H128" s="13">
        <f t="shared" si="3"/>
        <v>18422.27</v>
      </c>
    </row>
    <row r="129" spans="1:15" x14ac:dyDescent="0.2">
      <c r="A129" s="9">
        <v>75</v>
      </c>
      <c r="B129" s="11" t="s">
        <v>13</v>
      </c>
      <c r="C129" s="12">
        <f t="shared" si="3"/>
        <v>60599.14</v>
      </c>
      <c r="D129" s="12">
        <f t="shared" si="3"/>
        <v>55051.630000000005</v>
      </c>
      <c r="E129" s="12">
        <f t="shared" si="3"/>
        <v>37811.26</v>
      </c>
      <c r="F129" s="12">
        <f t="shared" si="3"/>
        <v>26933.010000000002</v>
      </c>
      <c r="G129" s="12">
        <f t="shared" si="3"/>
        <v>22146.58</v>
      </c>
      <c r="H129" s="13">
        <f t="shared" si="3"/>
        <v>19231.580000000002</v>
      </c>
    </row>
    <row r="130" spans="1:15" x14ac:dyDescent="0.2">
      <c r="A130" s="9">
        <v>1</v>
      </c>
      <c r="B130" s="11" t="s">
        <v>14</v>
      </c>
      <c r="C130" s="12">
        <f t="shared" si="3"/>
        <v>3325.75</v>
      </c>
      <c r="D130" s="12">
        <f t="shared" si="3"/>
        <v>2057.46</v>
      </c>
      <c r="E130" s="12">
        <f t="shared" si="3"/>
        <v>1517.92</v>
      </c>
      <c r="F130" s="12">
        <f t="shared" si="3"/>
        <v>1191.44</v>
      </c>
      <c r="G130" s="12">
        <f t="shared" si="3"/>
        <v>921.1400000000001</v>
      </c>
      <c r="H130" s="13">
        <f t="shared" si="3"/>
        <v>723.98</v>
      </c>
    </row>
    <row r="131" spans="1:15" x14ac:dyDescent="0.2">
      <c r="A131" s="9">
        <v>2</v>
      </c>
      <c r="B131" s="11" t="s">
        <v>1</v>
      </c>
      <c r="C131" s="12">
        <f t="shared" si="3"/>
        <v>5219.4400000000005</v>
      </c>
      <c r="D131" s="12">
        <f t="shared" si="3"/>
        <v>3271.1600000000003</v>
      </c>
      <c r="E131" s="12">
        <f t="shared" si="3"/>
        <v>2411.5</v>
      </c>
      <c r="F131" s="12">
        <f t="shared" si="3"/>
        <v>1896.8700000000001</v>
      </c>
      <c r="G131" s="12">
        <f t="shared" si="3"/>
        <v>1471.8100000000002</v>
      </c>
      <c r="H131" s="13">
        <f t="shared" si="3"/>
        <v>1147.45</v>
      </c>
    </row>
    <row r="132" spans="1:15" x14ac:dyDescent="0.2">
      <c r="A132" s="9">
        <v>3</v>
      </c>
      <c r="B132" s="11" t="s">
        <v>15</v>
      </c>
      <c r="C132" s="12">
        <f t="shared" si="3"/>
        <v>7600.2000000000007</v>
      </c>
      <c r="D132" s="12">
        <f t="shared" si="3"/>
        <v>4791.7300000000005</v>
      </c>
      <c r="E132" s="12">
        <f t="shared" si="3"/>
        <v>3535.63</v>
      </c>
      <c r="F132" s="12">
        <f t="shared" si="3"/>
        <v>2779.8500000000004</v>
      </c>
      <c r="G132" s="12">
        <f t="shared" si="3"/>
        <v>2158.1600000000003</v>
      </c>
      <c r="H132" s="13">
        <f t="shared" si="3"/>
        <v>1681.16</v>
      </c>
    </row>
    <row r="133" spans="1:15" x14ac:dyDescent="0.2">
      <c r="A133" s="9">
        <v>1</v>
      </c>
      <c r="B133" s="11" t="s">
        <v>3</v>
      </c>
      <c r="C133" s="12">
        <f t="shared" si="3"/>
        <v>0</v>
      </c>
      <c r="D133" s="12">
        <f t="shared" si="3"/>
        <v>0</v>
      </c>
      <c r="E133" s="12">
        <f t="shared" si="3"/>
        <v>0</v>
      </c>
      <c r="F133" s="12">
        <f t="shared" si="3"/>
        <v>119.25</v>
      </c>
      <c r="G133" s="12">
        <f t="shared" si="3"/>
        <v>119.25</v>
      </c>
      <c r="H133" s="13">
        <f t="shared" si="3"/>
        <v>119.25</v>
      </c>
    </row>
    <row r="134" spans="1:15" ht="13.5" thickBot="1" x14ac:dyDescent="0.25">
      <c r="A134" s="16">
        <v>1</v>
      </c>
      <c r="B134" s="17" t="s">
        <v>2</v>
      </c>
      <c r="C134" s="18">
        <f t="shared" si="3"/>
        <v>0</v>
      </c>
      <c r="D134" s="18">
        <f t="shared" si="3"/>
        <v>0</v>
      </c>
      <c r="E134" s="18">
        <f t="shared" si="3"/>
        <v>0</v>
      </c>
      <c r="F134" s="18">
        <f t="shared" si="3"/>
        <v>0</v>
      </c>
      <c r="G134" s="18">
        <f t="shared" si="3"/>
        <v>0</v>
      </c>
      <c r="H134" s="19">
        <f t="shared" si="3"/>
        <v>0</v>
      </c>
    </row>
    <row r="135" spans="1:15" ht="13.5" thickBot="1" x14ac:dyDescent="0.25"/>
    <row r="136" spans="1:15" ht="18.75" thickBot="1" x14ac:dyDescent="0.3">
      <c r="A136" s="252" t="s">
        <v>47</v>
      </c>
      <c r="B136" s="253"/>
      <c r="C136" s="253"/>
      <c r="D136" s="253"/>
      <c r="E136" s="253"/>
      <c r="F136" s="253"/>
      <c r="G136" s="253"/>
      <c r="H136" s="254"/>
    </row>
    <row r="137" spans="1:15" ht="18" x14ac:dyDescent="0.25">
      <c r="A137" s="258" t="s">
        <v>30</v>
      </c>
      <c r="B137" s="259"/>
      <c r="C137" s="259"/>
      <c r="D137" s="259"/>
      <c r="E137" s="259"/>
      <c r="F137" s="259"/>
      <c r="G137" s="259"/>
      <c r="H137" s="260"/>
    </row>
    <row r="138" spans="1:15" x14ac:dyDescent="0.2">
      <c r="A138" s="251" t="s">
        <v>0</v>
      </c>
      <c r="B138" s="244"/>
      <c r="C138" s="244"/>
      <c r="D138" s="244"/>
      <c r="E138" s="244"/>
      <c r="F138" s="244"/>
      <c r="G138" s="244"/>
      <c r="H138" s="165"/>
    </row>
    <row r="139" spans="1:15" x14ac:dyDescent="0.2">
      <c r="A139" s="9" t="s">
        <v>5</v>
      </c>
      <c r="B139" s="10" t="s">
        <v>5</v>
      </c>
      <c r="C139" s="163" t="s">
        <v>48</v>
      </c>
      <c r="D139" s="163" t="s">
        <v>49</v>
      </c>
      <c r="E139" s="163" t="s">
        <v>50</v>
      </c>
      <c r="F139" s="163" t="s">
        <v>51</v>
      </c>
      <c r="G139" s="163" t="s">
        <v>52</v>
      </c>
      <c r="H139" s="20" t="s">
        <v>53</v>
      </c>
    </row>
    <row r="140" spans="1:15" x14ac:dyDescent="0.2">
      <c r="A140" s="9">
        <v>18</v>
      </c>
      <c r="B140" s="11" t="s">
        <v>162</v>
      </c>
      <c r="C140" s="198">
        <v>20060</v>
      </c>
      <c r="D140" s="198">
        <v>12189</v>
      </c>
      <c r="E140" s="198">
        <v>8377</v>
      </c>
      <c r="F140" s="198">
        <v>5679</v>
      </c>
      <c r="G140" s="198">
        <v>3713</v>
      </c>
      <c r="H140" s="198">
        <v>2826</v>
      </c>
      <c r="J140" s="28"/>
      <c r="K140" s="28"/>
      <c r="L140" s="28"/>
      <c r="M140" s="28"/>
      <c r="N140" s="28"/>
      <c r="O140" s="28"/>
    </row>
    <row r="141" spans="1:15" x14ac:dyDescent="0.2">
      <c r="A141" s="9">
        <v>25</v>
      </c>
      <c r="B141" s="11" t="s">
        <v>6</v>
      </c>
      <c r="C141" s="198">
        <v>21056</v>
      </c>
      <c r="D141" s="198">
        <v>12795</v>
      </c>
      <c r="E141" s="198">
        <v>9270</v>
      </c>
      <c r="F141" s="198">
        <v>6292</v>
      </c>
      <c r="G141" s="198">
        <v>4109</v>
      </c>
      <c r="H141" s="198">
        <v>3137</v>
      </c>
      <c r="J141" s="28"/>
      <c r="K141" s="28"/>
      <c r="L141" s="28"/>
      <c r="M141" s="28"/>
      <c r="N141" s="28"/>
      <c r="O141" s="28"/>
    </row>
    <row r="142" spans="1:15" x14ac:dyDescent="0.2">
      <c r="A142" s="9">
        <v>30</v>
      </c>
      <c r="B142" s="11" t="s">
        <v>7</v>
      </c>
      <c r="C142" s="198">
        <v>21963</v>
      </c>
      <c r="D142" s="198">
        <v>13366</v>
      </c>
      <c r="E142" s="198">
        <v>9932</v>
      </c>
      <c r="F142" s="198">
        <v>7056</v>
      </c>
      <c r="G142" s="198">
        <v>4980</v>
      </c>
      <c r="H142" s="198">
        <v>3795</v>
      </c>
      <c r="J142" s="28"/>
      <c r="K142" s="28"/>
      <c r="L142" s="28"/>
      <c r="M142" s="28"/>
      <c r="N142" s="28"/>
      <c r="O142" s="28"/>
    </row>
    <row r="143" spans="1:15" x14ac:dyDescent="0.2">
      <c r="A143" s="9">
        <v>35</v>
      </c>
      <c r="B143" s="11" t="s">
        <v>8</v>
      </c>
      <c r="C143" s="198">
        <v>24554</v>
      </c>
      <c r="D143" s="198">
        <v>14965</v>
      </c>
      <c r="E143" s="198">
        <v>11117</v>
      </c>
      <c r="F143" s="198">
        <v>7902</v>
      </c>
      <c r="G143" s="198">
        <v>5578</v>
      </c>
      <c r="H143" s="198">
        <v>4255</v>
      </c>
      <c r="J143" s="28"/>
      <c r="K143" s="28"/>
      <c r="L143" s="28"/>
      <c r="M143" s="28"/>
      <c r="N143" s="28"/>
      <c r="O143" s="28"/>
    </row>
    <row r="144" spans="1:15" x14ac:dyDescent="0.2">
      <c r="A144" s="9">
        <v>40</v>
      </c>
      <c r="B144" s="11" t="s">
        <v>9</v>
      </c>
      <c r="C144" s="198">
        <v>27817</v>
      </c>
      <c r="D144" s="198">
        <v>17317</v>
      </c>
      <c r="E144" s="198">
        <v>12178</v>
      </c>
      <c r="F144" s="198">
        <v>8792</v>
      </c>
      <c r="G144" s="198">
        <v>6151</v>
      </c>
      <c r="H144" s="198">
        <v>4693</v>
      </c>
      <c r="J144" s="28"/>
      <c r="K144" s="28"/>
      <c r="L144" s="28"/>
      <c r="M144" s="28"/>
      <c r="N144" s="28"/>
      <c r="O144" s="28"/>
    </row>
    <row r="145" spans="1:15" x14ac:dyDescent="0.2">
      <c r="A145" s="9">
        <v>45</v>
      </c>
      <c r="B145" s="11" t="s">
        <v>10</v>
      </c>
      <c r="C145" s="198">
        <v>31043</v>
      </c>
      <c r="D145" s="198">
        <v>19345</v>
      </c>
      <c r="E145" s="198">
        <v>13609</v>
      </c>
      <c r="F145" s="198">
        <v>9831</v>
      </c>
      <c r="G145" s="198">
        <v>6866</v>
      </c>
      <c r="H145" s="198">
        <v>5251</v>
      </c>
      <c r="J145" s="28"/>
      <c r="K145" s="28"/>
      <c r="L145" s="28"/>
      <c r="M145" s="28"/>
      <c r="N145" s="28"/>
      <c r="O145" s="28"/>
    </row>
    <row r="146" spans="1:15" x14ac:dyDescent="0.2">
      <c r="A146" s="9">
        <v>50</v>
      </c>
      <c r="B146" s="11" t="s">
        <v>11</v>
      </c>
      <c r="C146" s="198">
        <v>40976</v>
      </c>
      <c r="D146" s="198">
        <v>25292</v>
      </c>
      <c r="E146" s="198">
        <v>17949</v>
      </c>
      <c r="F146" s="198">
        <v>12897</v>
      </c>
      <c r="G146" s="198">
        <v>9804</v>
      </c>
      <c r="H146" s="198">
        <v>7493</v>
      </c>
      <c r="J146" s="28"/>
      <c r="K146" s="28"/>
      <c r="L146" s="28"/>
      <c r="M146" s="28"/>
      <c r="N146" s="28"/>
      <c r="O146" s="28"/>
    </row>
    <row r="147" spans="1:15" x14ac:dyDescent="0.2">
      <c r="A147" s="9">
        <v>55</v>
      </c>
      <c r="B147" s="11" t="s">
        <v>12</v>
      </c>
      <c r="C147" s="198">
        <v>43580</v>
      </c>
      <c r="D147" s="198">
        <v>26910</v>
      </c>
      <c r="E147" s="198">
        <v>19096</v>
      </c>
      <c r="F147" s="198">
        <v>13725</v>
      </c>
      <c r="G147" s="198">
        <v>10427</v>
      </c>
      <c r="H147" s="198">
        <v>7976</v>
      </c>
      <c r="J147" s="28"/>
      <c r="K147" s="28"/>
      <c r="L147" s="28"/>
      <c r="M147" s="28"/>
      <c r="N147" s="28"/>
      <c r="O147" s="28"/>
    </row>
    <row r="148" spans="1:15" x14ac:dyDescent="0.2">
      <c r="A148" s="9">
        <v>60</v>
      </c>
      <c r="B148" s="11"/>
      <c r="C148" s="198">
        <v>46254</v>
      </c>
      <c r="D148" s="198">
        <v>29299</v>
      </c>
      <c r="E148" s="198">
        <v>20744</v>
      </c>
      <c r="F148" s="198">
        <v>15616</v>
      </c>
      <c r="G148" s="198">
        <v>12410</v>
      </c>
      <c r="H148" s="198">
        <v>9959</v>
      </c>
      <c r="J148" s="28"/>
      <c r="K148" s="28"/>
      <c r="L148" s="28"/>
      <c r="M148" s="28"/>
      <c r="N148" s="28"/>
      <c r="O148" s="28"/>
    </row>
    <row r="149" spans="1:15" x14ac:dyDescent="0.2">
      <c r="A149" s="9">
        <v>61</v>
      </c>
      <c r="B149" s="11"/>
      <c r="C149" s="198">
        <v>49678</v>
      </c>
      <c r="D149" s="198">
        <v>31482</v>
      </c>
      <c r="E149" s="198">
        <v>22274</v>
      </c>
      <c r="F149" s="198">
        <v>16774</v>
      </c>
      <c r="G149" s="198">
        <v>13328</v>
      </c>
      <c r="H149" s="198">
        <v>10703</v>
      </c>
      <c r="J149" s="28"/>
      <c r="K149" s="28"/>
      <c r="L149" s="28"/>
      <c r="M149" s="28"/>
      <c r="N149" s="28"/>
      <c r="O149" s="28"/>
    </row>
    <row r="150" spans="1:15" x14ac:dyDescent="0.2">
      <c r="A150" s="9">
        <v>62</v>
      </c>
      <c r="B150" s="11"/>
      <c r="C150" s="198">
        <v>54354</v>
      </c>
      <c r="D150" s="198">
        <v>34460</v>
      </c>
      <c r="E150" s="198">
        <v>24395</v>
      </c>
      <c r="F150" s="198">
        <v>18374</v>
      </c>
      <c r="G150" s="198">
        <v>14592</v>
      </c>
      <c r="H150" s="198">
        <v>11720</v>
      </c>
      <c r="J150" s="28"/>
      <c r="K150" s="28"/>
      <c r="L150" s="28"/>
      <c r="M150" s="28"/>
      <c r="N150" s="28"/>
      <c r="O150" s="28"/>
    </row>
    <row r="151" spans="1:15" x14ac:dyDescent="0.2">
      <c r="A151" s="9">
        <v>63</v>
      </c>
      <c r="B151" s="11"/>
      <c r="C151" s="198">
        <v>57767</v>
      </c>
      <c r="D151" s="198">
        <v>36643</v>
      </c>
      <c r="E151" s="198">
        <v>25933</v>
      </c>
      <c r="F151" s="198">
        <v>19527</v>
      </c>
      <c r="G151" s="198">
        <v>15516</v>
      </c>
      <c r="H151" s="198">
        <v>12455</v>
      </c>
      <c r="J151" s="28"/>
      <c r="K151" s="28"/>
      <c r="L151" s="28"/>
      <c r="M151" s="28"/>
      <c r="N151" s="28"/>
      <c r="O151" s="28"/>
    </row>
    <row r="152" spans="1:15" x14ac:dyDescent="0.2">
      <c r="A152" s="9">
        <v>64</v>
      </c>
      <c r="B152" s="11"/>
      <c r="C152" s="198">
        <v>62470</v>
      </c>
      <c r="D152" s="198">
        <v>39630</v>
      </c>
      <c r="E152" s="198">
        <v>28055</v>
      </c>
      <c r="F152" s="198">
        <v>21126</v>
      </c>
      <c r="G152" s="198">
        <v>16780</v>
      </c>
      <c r="H152" s="198">
        <v>13484</v>
      </c>
      <c r="J152" s="28"/>
      <c r="K152" s="28"/>
      <c r="L152" s="28"/>
      <c r="M152" s="28"/>
      <c r="N152" s="28"/>
      <c r="O152" s="28"/>
    </row>
    <row r="153" spans="1:15" x14ac:dyDescent="0.2">
      <c r="A153" s="9">
        <v>65</v>
      </c>
      <c r="B153" s="11"/>
      <c r="C153" s="198">
        <v>65450</v>
      </c>
      <c r="D153" s="198">
        <v>51804</v>
      </c>
      <c r="E153" s="198">
        <v>36592</v>
      </c>
      <c r="F153" s="198">
        <v>26709</v>
      </c>
      <c r="G153" s="198">
        <v>22373</v>
      </c>
      <c r="H153" s="198">
        <v>19006</v>
      </c>
      <c r="J153" s="28"/>
      <c r="K153" s="28"/>
      <c r="L153" s="28"/>
      <c r="M153" s="28"/>
      <c r="N153" s="28"/>
      <c r="O153" s="28"/>
    </row>
    <row r="154" spans="1:15" x14ac:dyDescent="0.2">
      <c r="A154" s="9">
        <v>66</v>
      </c>
      <c r="B154" s="11"/>
      <c r="C154" s="198">
        <v>68431</v>
      </c>
      <c r="D154" s="198">
        <v>60182</v>
      </c>
      <c r="E154" s="198">
        <v>42517</v>
      </c>
      <c r="F154" s="198">
        <v>31028</v>
      </c>
      <c r="G154" s="198">
        <v>26004</v>
      </c>
      <c r="H154" s="198">
        <v>22087</v>
      </c>
      <c r="J154" s="28"/>
      <c r="K154" s="28"/>
      <c r="L154" s="28"/>
      <c r="M154" s="28"/>
      <c r="N154" s="28"/>
      <c r="O154" s="28"/>
    </row>
    <row r="155" spans="1:15" x14ac:dyDescent="0.2">
      <c r="A155" s="9">
        <v>67</v>
      </c>
      <c r="B155" s="11"/>
      <c r="C155" s="198">
        <v>74709</v>
      </c>
      <c r="D155" s="198">
        <v>65733</v>
      </c>
      <c r="E155" s="198">
        <v>46439</v>
      </c>
      <c r="F155" s="198">
        <v>33890</v>
      </c>
      <c r="G155" s="198">
        <v>28400</v>
      </c>
      <c r="H155" s="198">
        <v>24114</v>
      </c>
      <c r="J155" s="28"/>
      <c r="K155" s="28"/>
      <c r="L155" s="28"/>
      <c r="M155" s="28"/>
      <c r="N155" s="28"/>
      <c r="O155" s="28"/>
    </row>
    <row r="156" spans="1:15" x14ac:dyDescent="0.2">
      <c r="A156" s="9">
        <v>68</v>
      </c>
      <c r="B156" s="11"/>
      <c r="C156" s="198">
        <v>82698</v>
      </c>
      <c r="D156" s="198">
        <v>72789</v>
      </c>
      <c r="E156" s="198">
        <v>51415</v>
      </c>
      <c r="F156" s="198">
        <v>37536</v>
      </c>
      <c r="G156" s="198">
        <v>31456</v>
      </c>
      <c r="H156" s="198">
        <v>26704</v>
      </c>
      <c r="J156" s="28"/>
      <c r="K156" s="28"/>
      <c r="L156" s="28"/>
      <c r="M156" s="28"/>
      <c r="N156" s="28"/>
      <c r="O156" s="28"/>
    </row>
    <row r="157" spans="1:15" x14ac:dyDescent="0.2">
      <c r="A157" s="9">
        <v>69</v>
      </c>
      <c r="B157" s="11"/>
      <c r="C157" s="198">
        <v>90956</v>
      </c>
      <c r="D157" s="198">
        <v>80081</v>
      </c>
      <c r="E157" s="198">
        <v>56564</v>
      </c>
      <c r="F157" s="198">
        <v>41291</v>
      </c>
      <c r="G157" s="198">
        <v>34602</v>
      </c>
      <c r="H157" s="198">
        <v>29383</v>
      </c>
      <c r="J157" s="28"/>
      <c r="K157" s="28"/>
      <c r="L157" s="28"/>
      <c r="M157" s="28"/>
      <c r="N157" s="28"/>
      <c r="O157" s="28"/>
    </row>
    <row r="158" spans="1:15" x14ac:dyDescent="0.2">
      <c r="A158" s="9">
        <v>70</v>
      </c>
      <c r="B158" s="11"/>
      <c r="C158" s="198">
        <v>107629</v>
      </c>
      <c r="D158" s="198">
        <v>98551</v>
      </c>
      <c r="E158" s="198">
        <v>68870</v>
      </c>
      <c r="F158" s="198">
        <v>48599</v>
      </c>
      <c r="G158" s="198">
        <v>40319</v>
      </c>
      <c r="H158" s="198">
        <v>34561</v>
      </c>
      <c r="J158" s="28"/>
      <c r="K158" s="28"/>
      <c r="L158" s="28"/>
      <c r="M158" s="28"/>
      <c r="N158" s="28"/>
      <c r="O158" s="28"/>
    </row>
    <row r="159" spans="1:15" x14ac:dyDescent="0.2">
      <c r="A159" s="9">
        <v>71</v>
      </c>
      <c r="B159" s="11"/>
      <c r="C159" s="198">
        <v>111847</v>
      </c>
      <c r="D159" s="198">
        <v>102416</v>
      </c>
      <c r="E159" s="198">
        <v>71568</v>
      </c>
      <c r="F159" s="198">
        <v>50509</v>
      </c>
      <c r="G159" s="198">
        <v>41898</v>
      </c>
      <c r="H159" s="198">
        <v>35917</v>
      </c>
      <c r="J159" s="28"/>
      <c r="K159" s="28"/>
      <c r="L159" s="28"/>
      <c r="M159" s="28"/>
      <c r="N159" s="28"/>
      <c r="O159" s="28"/>
    </row>
    <row r="160" spans="1:15" x14ac:dyDescent="0.2">
      <c r="A160" s="9">
        <v>72</v>
      </c>
      <c r="B160" s="11"/>
      <c r="C160" s="198">
        <v>114998</v>
      </c>
      <c r="D160" s="198">
        <v>105308</v>
      </c>
      <c r="E160" s="198">
        <v>73602</v>
      </c>
      <c r="F160" s="198">
        <v>51937</v>
      </c>
      <c r="G160" s="198">
        <v>43088</v>
      </c>
      <c r="H160" s="198">
        <v>36932</v>
      </c>
      <c r="J160" s="28"/>
      <c r="K160" s="28"/>
      <c r="L160" s="28"/>
      <c r="M160" s="28"/>
      <c r="N160" s="28"/>
      <c r="O160" s="28"/>
    </row>
    <row r="161" spans="1:15" x14ac:dyDescent="0.2">
      <c r="A161" s="9">
        <v>73</v>
      </c>
      <c r="B161" s="11"/>
      <c r="C161" s="198">
        <v>119219</v>
      </c>
      <c r="D161" s="198">
        <v>109192</v>
      </c>
      <c r="E161" s="198">
        <v>76305</v>
      </c>
      <c r="F161" s="198">
        <v>53849</v>
      </c>
      <c r="G161" s="198">
        <v>44668</v>
      </c>
      <c r="H161" s="198">
        <v>38292</v>
      </c>
      <c r="J161" s="28"/>
      <c r="K161" s="28"/>
      <c r="L161" s="28"/>
      <c r="M161" s="28"/>
      <c r="N161" s="28"/>
      <c r="O161" s="28"/>
    </row>
    <row r="162" spans="1:15" x14ac:dyDescent="0.2">
      <c r="A162" s="9">
        <v>74</v>
      </c>
      <c r="B162" s="11"/>
      <c r="C162" s="198">
        <v>121326</v>
      </c>
      <c r="D162" s="198">
        <v>111120</v>
      </c>
      <c r="E162" s="198">
        <v>77658</v>
      </c>
      <c r="F162" s="198">
        <v>54795</v>
      </c>
      <c r="G162" s="198">
        <v>45458</v>
      </c>
      <c r="H162" s="198">
        <v>38967</v>
      </c>
      <c r="J162" s="28"/>
      <c r="K162" s="28"/>
      <c r="L162" s="28"/>
      <c r="M162" s="28"/>
      <c r="N162" s="28"/>
      <c r="O162" s="28"/>
    </row>
    <row r="163" spans="1:15" x14ac:dyDescent="0.2">
      <c r="A163" s="9">
        <v>75</v>
      </c>
      <c r="B163" s="11" t="s">
        <v>13</v>
      </c>
      <c r="C163" s="198">
        <v>126595</v>
      </c>
      <c r="D163" s="198">
        <v>115957</v>
      </c>
      <c r="E163" s="198">
        <v>81029</v>
      </c>
      <c r="F163" s="198">
        <v>57186</v>
      </c>
      <c r="G163" s="198">
        <v>47438</v>
      </c>
      <c r="H163" s="198">
        <v>40661</v>
      </c>
      <c r="J163" s="28"/>
      <c r="K163" s="28"/>
      <c r="L163" s="28"/>
      <c r="M163" s="28"/>
      <c r="N163" s="28"/>
      <c r="O163" s="28"/>
    </row>
    <row r="164" spans="1:15" x14ac:dyDescent="0.2">
      <c r="A164" s="9">
        <v>1</v>
      </c>
      <c r="B164" s="11" t="s">
        <v>14</v>
      </c>
      <c r="C164" s="198">
        <v>6800</v>
      </c>
      <c r="D164" s="198">
        <v>4231</v>
      </c>
      <c r="E164" s="198">
        <v>3094</v>
      </c>
      <c r="F164" s="198">
        <v>2310</v>
      </c>
      <c r="G164" s="198">
        <v>1795</v>
      </c>
      <c r="H164" s="198">
        <v>1326</v>
      </c>
      <c r="J164" s="28"/>
      <c r="K164" s="28"/>
      <c r="L164" s="28"/>
      <c r="M164" s="28"/>
      <c r="N164" s="28"/>
      <c r="O164" s="28"/>
    </row>
    <row r="165" spans="1:15" x14ac:dyDescent="0.2">
      <c r="A165" s="9">
        <v>2</v>
      </c>
      <c r="B165" s="11" t="s">
        <v>1</v>
      </c>
      <c r="C165" s="198">
        <v>10656</v>
      </c>
      <c r="D165" s="198">
        <v>6726</v>
      </c>
      <c r="E165" s="198">
        <v>4919</v>
      </c>
      <c r="F165" s="198">
        <v>3673</v>
      </c>
      <c r="G165" s="198">
        <v>2854</v>
      </c>
      <c r="H165" s="198">
        <v>2114</v>
      </c>
      <c r="J165" s="28"/>
      <c r="K165" s="28"/>
      <c r="L165" s="28"/>
      <c r="M165" s="28"/>
      <c r="N165" s="28"/>
      <c r="O165" s="28"/>
    </row>
    <row r="166" spans="1:15" x14ac:dyDescent="0.2">
      <c r="A166" s="9">
        <v>3</v>
      </c>
      <c r="B166" s="11" t="s">
        <v>15</v>
      </c>
      <c r="C166" s="198">
        <v>15491</v>
      </c>
      <c r="D166" s="198">
        <v>9854</v>
      </c>
      <c r="E166" s="198">
        <v>7212</v>
      </c>
      <c r="F166" s="198">
        <v>5379</v>
      </c>
      <c r="G166" s="198">
        <v>4180</v>
      </c>
      <c r="H166" s="198">
        <v>3097</v>
      </c>
      <c r="J166" s="28"/>
      <c r="K166" s="28"/>
      <c r="L166" s="28"/>
      <c r="M166" s="28"/>
      <c r="N166" s="28"/>
      <c r="O166" s="28"/>
    </row>
    <row r="167" spans="1:15" x14ac:dyDescent="0.2">
      <c r="A167" s="9">
        <v>1</v>
      </c>
      <c r="B167" s="11" t="s">
        <v>3</v>
      </c>
      <c r="C167" s="12">
        <v>0</v>
      </c>
      <c r="D167" s="12">
        <v>0</v>
      </c>
      <c r="E167" s="12">
        <v>0</v>
      </c>
      <c r="F167" s="12">
        <v>225</v>
      </c>
      <c r="G167" s="12">
        <v>225</v>
      </c>
      <c r="H167" s="13">
        <v>225</v>
      </c>
      <c r="J167" s="28"/>
      <c r="K167" s="28"/>
      <c r="L167" s="28"/>
      <c r="M167" s="28"/>
      <c r="N167" s="28"/>
      <c r="O167" s="28"/>
    </row>
    <row r="168" spans="1:15" x14ac:dyDescent="0.2">
      <c r="A168" s="9">
        <v>1</v>
      </c>
      <c r="B168" s="11" t="s">
        <v>2</v>
      </c>
      <c r="C168" s="12">
        <v>0</v>
      </c>
      <c r="D168" s="12">
        <v>0</v>
      </c>
      <c r="E168" s="12">
        <v>0</v>
      </c>
      <c r="F168" s="12">
        <v>0</v>
      </c>
      <c r="G168" s="12">
        <v>0</v>
      </c>
      <c r="H168" s="13">
        <v>0</v>
      </c>
      <c r="J168" s="28"/>
      <c r="K168" s="28"/>
      <c r="L168" s="28"/>
      <c r="M168" s="28"/>
      <c r="N168" s="28"/>
      <c r="O168" s="28"/>
    </row>
    <row r="169" spans="1:15" x14ac:dyDescent="0.2">
      <c r="A169" s="9"/>
      <c r="H169" s="15"/>
    </row>
    <row r="170" spans="1:15" ht="18" x14ac:dyDescent="0.25">
      <c r="A170" s="248" t="s">
        <v>37</v>
      </c>
      <c r="B170" s="249"/>
      <c r="C170" s="249"/>
      <c r="D170" s="249"/>
      <c r="E170" s="249"/>
      <c r="F170" s="249"/>
      <c r="G170" s="249"/>
      <c r="H170" s="250"/>
    </row>
    <row r="171" spans="1:15" x14ac:dyDescent="0.2">
      <c r="A171" s="251" t="s">
        <v>0</v>
      </c>
      <c r="B171" s="244"/>
      <c r="C171" s="244"/>
      <c r="D171" s="244"/>
      <c r="E171" s="244"/>
      <c r="F171" s="244"/>
      <c r="G171" s="244"/>
      <c r="H171" s="165"/>
    </row>
    <row r="172" spans="1:15" x14ac:dyDescent="0.2">
      <c r="A172" s="9" t="s">
        <v>5</v>
      </c>
      <c r="B172" s="10" t="s">
        <v>5</v>
      </c>
      <c r="C172" s="163" t="s">
        <v>48</v>
      </c>
      <c r="D172" s="163" t="s">
        <v>49</v>
      </c>
      <c r="E172" s="163" t="s">
        <v>50</v>
      </c>
      <c r="F172" s="163" t="s">
        <v>51</v>
      </c>
      <c r="G172" s="163" t="s">
        <v>52</v>
      </c>
      <c r="H172" s="20" t="s">
        <v>53</v>
      </c>
    </row>
    <row r="173" spans="1:15" x14ac:dyDescent="0.2">
      <c r="A173" s="9">
        <v>18</v>
      </c>
      <c r="B173" s="11" t="s">
        <v>162</v>
      </c>
      <c r="C173" s="12">
        <f t="shared" ref="C173:H188" si="4">+C140*$L$2</f>
        <v>10631.800000000001</v>
      </c>
      <c r="D173" s="12">
        <f t="shared" si="4"/>
        <v>6460.17</v>
      </c>
      <c r="E173" s="12">
        <f t="shared" si="4"/>
        <v>4439.8100000000004</v>
      </c>
      <c r="F173" s="12">
        <f t="shared" si="4"/>
        <v>3009.8700000000003</v>
      </c>
      <c r="G173" s="12">
        <f t="shared" si="4"/>
        <v>1967.89</v>
      </c>
      <c r="H173" s="13">
        <f t="shared" si="4"/>
        <v>1497.78</v>
      </c>
    </row>
    <row r="174" spans="1:15" x14ac:dyDescent="0.2">
      <c r="A174" s="9">
        <v>25</v>
      </c>
      <c r="B174" s="11" t="s">
        <v>6</v>
      </c>
      <c r="C174" s="12">
        <f t="shared" si="4"/>
        <v>11159.68</v>
      </c>
      <c r="D174" s="12">
        <f t="shared" si="4"/>
        <v>6781.35</v>
      </c>
      <c r="E174" s="12">
        <f t="shared" si="4"/>
        <v>4913.1000000000004</v>
      </c>
      <c r="F174" s="12">
        <f t="shared" si="4"/>
        <v>3334.76</v>
      </c>
      <c r="G174" s="12">
        <f t="shared" si="4"/>
        <v>2177.77</v>
      </c>
      <c r="H174" s="13">
        <f t="shared" si="4"/>
        <v>1662.6100000000001</v>
      </c>
    </row>
    <row r="175" spans="1:15" x14ac:dyDescent="0.2">
      <c r="A175" s="9">
        <v>30</v>
      </c>
      <c r="B175" s="11" t="s">
        <v>7</v>
      </c>
      <c r="C175" s="12">
        <f t="shared" si="4"/>
        <v>11640.390000000001</v>
      </c>
      <c r="D175" s="12">
        <f t="shared" si="4"/>
        <v>7083.9800000000005</v>
      </c>
      <c r="E175" s="12">
        <f t="shared" si="4"/>
        <v>5263.96</v>
      </c>
      <c r="F175" s="12">
        <f t="shared" si="4"/>
        <v>3739.6800000000003</v>
      </c>
      <c r="G175" s="12">
        <f t="shared" si="4"/>
        <v>2639.4</v>
      </c>
      <c r="H175" s="13">
        <f t="shared" si="4"/>
        <v>2011.3500000000001</v>
      </c>
    </row>
    <row r="176" spans="1:15" x14ac:dyDescent="0.2">
      <c r="A176" s="9">
        <v>35</v>
      </c>
      <c r="B176" s="11" t="s">
        <v>8</v>
      </c>
      <c r="C176" s="12">
        <f t="shared" si="4"/>
        <v>13013.62</v>
      </c>
      <c r="D176" s="12">
        <f t="shared" si="4"/>
        <v>7931.4500000000007</v>
      </c>
      <c r="E176" s="12">
        <f t="shared" si="4"/>
        <v>5892.01</v>
      </c>
      <c r="F176" s="12">
        <f t="shared" si="4"/>
        <v>4188.0600000000004</v>
      </c>
      <c r="G176" s="12">
        <f t="shared" si="4"/>
        <v>2956.34</v>
      </c>
      <c r="H176" s="13">
        <f t="shared" si="4"/>
        <v>2255.15</v>
      </c>
    </row>
    <row r="177" spans="1:8" x14ac:dyDescent="0.2">
      <c r="A177" s="9">
        <v>40</v>
      </c>
      <c r="B177" s="11" t="s">
        <v>9</v>
      </c>
      <c r="C177" s="12">
        <f t="shared" si="4"/>
        <v>14743.01</v>
      </c>
      <c r="D177" s="12">
        <f t="shared" si="4"/>
        <v>9178.01</v>
      </c>
      <c r="E177" s="12">
        <f t="shared" si="4"/>
        <v>6454.34</v>
      </c>
      <c r="F177" s="12">
        <f t="shared" si="4"/>
        <v>4659.76</v>
      </c>
      <c r="G177" s="12">
        <f t="shared" si="4"/>
        <v>3260.03</v>
      </c>
      <c r="H177" s="13">
        <f t="shared" si="4"/>
        <v>2487.29</v>
      </c>
    </row>
    <row r="178" spans="1:8" x14ac:dyDescent="0.2">
      <c r="A178" s="9">
        <v>45</v>
      </c>
      <c r="B178" s="11" t="s">
        <v>10</v>
      </c>
      <c r="C178" s="12">
        <f t="shared" si="4"/>
        <v>16452.79</v>
      </c>
      <c r="D178" s="12">
        <f t="shared" si="4"/>
        <v>10252.85</v>
      </c>
      <c r="E178" s="12">
        <f t="shared" si="4"/>
        <v>7212.77</v>
      </c>
      <c r="F178" s="12">
        <f t="shared" si="4"/>
        <v>5210.43</v>
      </c>
      <c r="G178" s="12">
        <f t="shared" si="4"/>
        <v>3638.98</v>
      </c>
      <c r="H178" s="13">
        <f t="shared" si="4"/>
        <v>2783.03</v>
      </c>
    </row>
    <row r="179" spans="1:8" x14ac:dyDescent="0.2">
      <c r="A179" s="9">
        <v>50</v>
      </c>
      <c r="B179" s="11" t="s">
        <v>11</v>
      </c>
      <c r="C179" s="12">
        <f t="shared" si="4"/>
        <v>21717.280000000002</v>
      </c>
      <c r="D179" s="12">
        <f t="shared" si="4"/>
        <v>13404.76</v>
      </c>
      <c r="E179" s="12">
        <f t="shared" si="4"/>
        <v>9512.9700000000012</v>
      </c>
      <c r="F179" s="12">
        <f t="shared" si="4"/>
        <v>6835.4100000000008</v>
      </c>
      <c r="G179" s="12">
        <f t="shared" si="4"/>
        <v>5196.12</v>
      </c>
      <c r="H179" s="13">
        <f t="shared" si="4"/>
        <v>3971.2900000000004</v>
      </c>
    </row>
    <row r="180" spans="1:8" x14ac:dyDescent="0.2">
      <c r="A180" s="9">
        <v>55</v>
      </c>
      <c r="B180" s="11" t="s">
        <v>12</v>
      </c>
      <c r="C180" s="12">
        <f t="shared" si="4"/>
        <v>23097.4</v>
      </c>
      <c r="D180" s="12">
        <f t="shared" si="4"/>
        <v>14262.300000000001</v>
      </c>
      <c r="E180" s="12">
        <f t="shared" si="4"/>
        <v>10120.880000000001</v>
      </c>
      <c r="F180" s="12">
        <f t="shared" si="4"/>
        <v>7274.25</v>
      </c>
      <c r="G180" s="12">
        <f t="shared" si="4"/>
        <v>5526.31</v>
      </c>
      <c r="H180" s="13">
        <f t="shared" si="4"/>
        <v>4227.2800000000007</v>
      </c>
    </row>
    <row r="181" spans="1:8" x14ac:dyDescent="0.2">
      <c r="A181" s="9">
        <v>60</v>
      </c>
      <c r="B181" s="11"/>
      <c r="C181" s="12">
        <f t="shared" si="4"/>
        <v>24514.620000000003</v>
      </c>
      <c r="D181" s="12">
        <f t="shared" si="4"/>
        <v>15528.470000000001</v>
      </c>
      <c r="E181" s="12">
        <f t="shared" si="4"/>
        <v>10994.32</v>
      </c>
      <c r="F181" s="12">
        <f t="shared" si="4"/>
        <v>8276.48</v>
      </c>
      <c r="G181" s="12">
        <f t="shared" si="4"/>
        <v>6577.3</v>
      </c>
      <c r="H181" s="13">
        <f t="shared" si="4"/>
        <v>5278.27</v>
      </c>
    </row>
    <row r="182" spans="1:8" x14ac:dyDescent="0.2">
      <c r="A182" s="9">
        <v>61</v>
      </c>
      <c r="B182" s="11"/>
      <c r="C182" s="12">
        <f t="shared" si="4"/>
        <v>26329.34</v>
      </c>
      <c r="D182" s="12">
        <f t="shared" si="4"/>
        <v>16685.46</v>
      </c>
      <c r="E182" s="12">
        <f t="shared" si="4"/>
        <v>11805.220000000001</v>
      </c>
      <c r="F182" s="12">
        <f t="shared" si="4"/>
        <v>8890.2200000000012</v>
      </c>
      <c r="G182" s="12">
        <f t="shared" si="4"/>
        <v>7063.84</v>
      </c>
      <c r="H182" s="13">
        <f t="shared" si="4"/>
        <v>5672.59</v>
      </c>
    </row>
    <row r="183" spans="1:8" x14ac:dyDescent="0.2">
      <c r="A183" s="9">
        <v>62</v>
      </c>
      <c r="B183" s="11"/>
      <c r="C183" s="12">
        <f t="shared" si="4"/>
        <v>28807.620000000003</v>
      </c>
      <c r="D183" s="12">
        <f t="shared" si="4"/>
        <v>18263.8</v>
      </c>
      <c r="E183" s="12">
        <f t="shared" si="4"/>
        <v>12929.35</v>
      </c>
      <c r="F183" s="12">
        <f t="shared" si="4"/>
        <v>9738.2200000000012</v>
      </c>
      <c r="G183" s="12">
        <f t="shared" si="4"/>
        <v>7733.76</v>
      </c>
      <c r="H183" s="13">
        <f t="shared" si="4"/>
        <v>6211.6</v>
      </c>
    </row>
    <row r="184" spans="1:8" x14ac:dyDescent="0.2">
      <c r="A184" s="9">
        <v>63</v>
      </c>
      <c r="B184" s="11"/>
      <c r="C184" s="12">
        <f t="shared" si="4"/>
        <v>30616.510000000002</v>
      </c>
      <c r="D184" s="12">
        <f t="shared" si="4"/>
        <v>19420.79</v>
      </c>
      <c r="E184" s="12">
        <f t="shared" si="4"/>
        <v>13744.49</v>
      </c>
      <c r="F184" s="12">
        <f t="shared" si="4"/>
        <v>10349.310000000001</v>
      </c>
      <c r="G184" s="12">
        <f t="shared" si="4"/>
        <v>8223.48</v>
      </c>
      <c r="H184" s="13">
        <f t="shared" si="4"/>
        <v>6601.1500000000005</v>
      </c>
    </row>
    <row r="185" spans="1:8" x14ac:dyDescent="0.2">
      <c r="A185" s="9">
        <v>64</v>
      </c>
      <c r="B185" s="11"/>
      <c r="C185" s="12">
        <f t="shared" si="4"/>
        <v>33109.1</v>
      </c>
      <c r="D185" s="12">
        <f t="shared" si="4"/>
        <v>21003.9</v>
      </c>
      <c r="E185" s="12">
        <f t="shared" si="4"/>
        <v>14869.150000000001</v>
      </c>
      <c r="F185" s="12">
        <f t="shared" si="4"/>
        <v>11196.78</v>
      </c>
      <c r="G185" s="12">
        <f t="shared" si="4"/>
        <v>8893.4</v>
      </c>
      <c r="H185" s="13">
        <f t="shared" si="4"/>
        <v>7146.52</v>
      </c>
    </row>
    <row r="186" spans="1:8" x14ac:dyDescent="0.2">
      <c r="A186" s="9">
        <v>65</v>
      </c>
      <c r="B186" s="11"/>
      <c r="C186" s="12">
        <f t="shared" si="4"/>
        <v>34688.5</v>
      </c>
      <c r="D186" s="12">
        <f t="shared" si="4"/>
        <v>27456.120000000003</v>
      </c>
      <c r="E186" s="12">
        <f t="shared" si="4"/>
        <v>19393.760000000002</v>
      </c>
      <c r="F186" s="12">
        <f t="shared" si="4"/>
        <v>14155.77</v>
      </c>
      <c r="G186" s="12">
        <f t="shared" si="4"/>
        <v>11857.69</v>
      </c>
      <c r="H186" s="13">
        <f t="shared" si="4"/>
        <v>10073.18</v>
      </c>
    </row>
    <row r="187" spans="1:8" x14ac:dyDescent="0.2">
      <c r="A187" s="9">
        <v>66</v>
      </c>
      <c r="B187" s="11"/>
      <c r="C187" s="12">
        <f t="shared" si="4"/>
        <v>36268.43</v>
      </c>
      <c r="D187" s="12">
        <f t="shared" si="4"/>
        <v>31896.460000000003</v>
      </c>
      <c r="E187" s="12">
        <f t="shared" si="4"/>
        <v>22534.010000000002</v>
      </c>
      <c r="F187" s="12">
        <f t="shared" si="4"/>
        <v>16444.84</v>
      </c>
      <c r="G187" s="12">
        <f t="shared" si="4"/>
        <v>13782.12</v>
      </c>
      <c r="H187" s="13">
        <f t="shared" si="4"/>
        <v>11706.11</v>
      </c>
    </row>
    <row r="188" spans="1:8" x14ac:dyDescent="0.2">
      <c r="A188" s="9">
        <v>67</v>
      </c>
      <c r="B188" s="11"/>
      <c r="C188" s="12">
        <f t="shared" si="4"/>
        <v>39595.770000000004</v>
      </c>
      <c r="D188" s="12">
        <f t="shared" si="4"/>
        <v>34838.490000000005</v>
      </c>
      <c r="E188" s="12">
        <f t="shared" si="4"/>
        <v>24612.670000000002</v>
      </c>
      <c r="F188" s="12">
        <f t="shared" si="4"/>
        <v>17961.7</v>
      </c>
      <c r="G188" s="12">
        <f t="shared" si="4"/>
        <v>15052</v>
      </c>
      <c r="H188" s="13">
        <f t="shared" si="4"/>
        <v>12780.42</v>
      </c>
    </row>
    <row r="189" spans="1:8" x14ac:dyDescent="0.2">
      <c r="A189" s="9">
        <v>68</v>
      </c>
      <c r="B189" s="11"/>
      <c r="C189" s="12">
        <f t="shared" ref="C189:H201" si="5">+C156*$L$2</f>
        <v>43829.94</v>
      </c>
      <c r="D189" s="12">
        <f t="shared" si="5"/>
        <v>38578.170000000006</v>
      </c>
      <c r="E189" s="12">
        <f t="shared" si="5"/>
        <v>27249.95</v>
      </c>
      <c r="F189" s="12">
        <f t="shared" si="5"/>
        <v>19894.080000000002</v>
      </c>
      <c r="G189" s="12">
        <f t="shared" si="5"/>
        <v>16671.68</v>
      </c>
      <c r="H189" s="13">
        <f t="shared" si="5"/>
        <v>14153.12</v>
      </c>
    </row>
    <row r="190" spans="1:8" x14ac:dyDescent="0.2">
      <c r="A190" s="9">
        <v>69</v>
      </c>
      <c r="B190" s="11"/>
      <c r="C190" s="12">
        <f t="shared" si="5"/>
        <v>48206.68</v>
      </c>
      <c r="D190" s="12">
        <f t="shared" si="5"/>
        <v>42442.93</v>
      </c>
      <c r="E190" s="12">
        <f t="shared" si="5"/>
        <v>29978.920000000002</v>
      </c>
      <c r="F190" s="12">
        <f t="shared" si="5"/>
        <v>21884.23</v>
      </c>
      <c r="G190" s="12">
        <f t="shared" si="5"/>
        <v>18339.060000000001</v>
      </c>
      <c r="H190" s="13">
        <f t="shared" si="5"/>
        <v>15572.990000000002</v>
      </c>
    </row>
    <row r="191" spans="1:8" x14ac:dyDescent="0.2">
      <c r="A191" s="9">
        <v>70</v>
      </c>
      <c r="B191" s="11"/>
      <c r="C191" s="12">
        <f t="shared" si="5"/>
        <v>57043.37</v>
      </c>
      <c r="D191" s="12">
        <f t="shared" si="5"/>
        <v>52232.030000000006</v>
      </c>
      <c r="E191" s="12">
        <f t="shared" si="5"/>
        <v>36501.1</v>
      </c>
      <c r="F191" s="12">
        <f t="shared" si="5"/>
        <v>25757.47</v>
      </c>
      <c r="G191" s="12">
        <f t="shared" si="5"/>
        <v>21369.07</v>
      </c>
      <c r="H191" s="13">
        <f t="shared" si="5"/>
        <v>18317.330000000002</v>
      </c>
    </row>
    <row r="192" spans="1:8" x14ac:dyDescent="0.2">
      <c r="A192" s="9">
        <v>71</v>
      </c>
      <c r="B192" s="11"/>
      <c r="C192" s="12">
        <f t="shared" si="5"/>
        <v>59278.91</v>
      </c>
      <c r="D192" s="12">
        <f t="shared" si="5"/>
        <v>54280.480000000003</v>
      </c>
      <c r="E192" s="12">
        <f t="shared" si="5"/>
        <v>37931.040000000001</v>
      </c>
      <c r="F192" s="12">
        <f t="shared" si="5"/>
        <v>26769.77</v>
      </c>
      <c r="G192" s="12">
        <f t="shared" si="5"/>
        <v>22205.940000000002</v>
      </c>
      <c r="H192" s="13">
        <f t="shared" si="5"/>
        <v>19036.010000000002</v>
      </c>
    </row>
    <row r="193" spans="1:15" x14ac:dyDescent="0.2">
      <c r="A193" s="9">
        <v>72</v>
      </c>
      <c r="B193" s="11"/>
      <c r="C193" s="12">
        <f t="shared" si="5"/>
        <v>60948.94</v>
      </c>
      <c r="D193" s="12">
        <f t="shared" si="5"/>
        <v>55813.240000000005</v>
      </c>
      <c r="E193" s="12">
        <f t="shared" si="5"/>
        <v>39009.060000000005</v>
      </c>
      <c r="F193" s="12">
        <f t="shared" si="5"/>
        <v>27526.61</v>
      </c>
      <c r="G193" s="12">
        <f t="shared" si="5"/>
        <v>22836.639999999999</v>
      </c>
      <c r="H193" s="13">
        <f t="shared" si="5"/>
        <v>19573.960000000003</v>
      </c>
    </row>
    <row r="194" spans="1:15" x14ac:dyDescent="0.2">
      <c r="A194" s="9">
        <v>73</v>
      </c>
      <c r="B194" s="11"/>
      <c r="C194" s="12">
        <f t="shared" si="5"/>
        <v>63186.07</v>
      </c>
      <c r="D194" s="12">
        <f t="shared" si="5"/>
        <v>57871.76</v>
      </c>
      <c r="E194" s="12">
        <f t="shared" si="5"/>
        <v>40441.65</v>
      </c>
      <c r="F194" s="12">
        <f t="shared" si="5"/>
        <v>28539.97</v>
      </c>
      <c r="G194" s="12">
        <f t="shared" si="5"/>
        <v>23674.04</v>
      </c>
      <c r="H194" s="13">
        <f t="shared" si="5"/>
        <v>20294.760000000002</v>
      </c>
    </row>
    <row r="195" spans="1:15" x14ac:dyDescent="0.2">
      <c r="A195" s="9">
        <v>74</v>
      </c>
      <c r="B195" s="11"/>
      <c r="C195" s="12">
        <f t="shared" si="5"/>
        <v>64302.780000000006</v>
      </c>
      <c r="D195" s="12">
        <f t="shared" si="5"/>
        <v>58893.600000000006</v>
      </c>
      <c r="E195" s="12">
        <f t="shared" si="5"/>
        <v>41158.740000000005</v>
      </c>
      <c r="F195" s="12">
        <f t="shared" si="5"/>
        <v>29041.350000000002</v>
      </c>
      <c r="G195" s="12">
        <f t="shared" si="5"/>
        <v>24092.74</v>
      </c>
      <c r="H195" s="13">
        <f t="shared" si="5"/>
        <v>20652.510000000002</v>
      </c>
    </row>
    <row r="196" spans="1:15" x14ac:dyDescent="0.2">
      <c r="A196" s="9">
        <v>75</v>
      </c>
      <c r="B196" s="11" t="s">
        <v>13</v>
      </c>
      <c r="C196" s="12">
        <f t="shared" si="5"/>
        <v>67095.350000000006</v>
      </c>
      <c r="D196" s="12">
        <f t="shared" si="5"/>
        <v>61457.210000000006</v>
      </c>
      <c r="E196" s="12">
        <f t="shared" si="5"/>
        <v>42945.37</v>
      </c>
      <c r="F196" s="12">
        <f t="shared" si="5"/>
        <v>30308.58</v>
      </c>
      <c r="G196" s="12">
        <f t="shared" si="5"/>
        <v>25142.140000000003</v>
      </c>
      <c r="H196" s="13">
        <f t="shared" si="5"/>
        <v>21550.33</v>
      </c>
    </row>
    <row r="197" spans="1:15" x14ac:dyDescent="0.2">
      <c r="A197" s="9">
        <v>1</v>
      </c>
      <c r="B197" s="11" t="s">
        <v>14</v>
      </c>
      <c r="C197" s="12">
        <f t="shared" si="5"/>
        <v>3604</v>
      </c>
      <c r="D197" s="12">
        <f t="shared" si="5"/>
        <v>2242.4300000000003</v>
      </c>
      <c r="E197" s="12">
        <f t="shared" si="5"/>
        <v>1639.8200000000002</v>
      </c>
      <c r="F197" s="12">
        <f t="shared" si="5"/>
        <v>1224.3</v>
      </c>
      <c r="G197" s="12">
        <f t="shared" si="5"/>
        <v>951.35</v>
      </c>
      <c r="H197" s="13">
        <f t="shared" si="5"/>
        <v>702.78000000000009</v>
      </c>
    </row>
    <row r="198" spans="1:15" x14ac:dyDescent="0.2">
      <c r="A198" s="9">
        <v>2</v>
      </c>
      <c r="B198" s="11" t="s">
        <v>1</v>
      </c>
      <c r="C198" s="12">
        <f t="shared" si="5"/>
        <v>5647.68</v>
      </c>
      <c r="D198" s="12">
        <f t="shared" si="5"/>
        <v>3564.78</v>
      </c>
      <c r="E198" s="12">
        <f t="shared" si="5"/>
        <v>2607.0700000000002</v>
      </c>
      <c r="F198" s="12">
        <f t="shared" si="5"/>
        <v>1946.69</v>
      </c>
      <c r="G198" s="12">
        <f t="shared" si="5"/>
        <v>1512.6200000000001</v>
      </c>
      <c r="H198" s="13">
        <f t="shared" si="5"/>
        <v>1120.42</v>
      </c>
    </row>
    <row r="199" spans="1:15" x14ac:dyDescent="0.2">
      <c r="A199" s="9">
        <v>3</v>
      </c>
      <c r="B199" s="11" t="s">
        <v>15</v>
      </c>
      <c r="C199" s="12">
        <f t="shared" si="5"/>
        <v>8210.23</v>
      </c>
      <c r="D199" s="12">
        <f t="shared" si="5"/>
        <v>5222.62</v>
      </c>
      <c r="E199" s="12">
        <f t="shared" si="5"/>
        <v>3822.36</v>
      </c>
      <c r="F199" s="12">
        <f t="shared" si="5"/>
        <v>2850.8700000000003</v>
      </c>
      <c r="G199" s="12">
        <f t="shared" si="5"/>
        <v>2215.4</v>
      </c>
      <c r="H199" s="13">
        <f t="shared" si="5"/>
        <v>1641.41</v>
      </c>
    </row>
    <row r="200" spans="1:15" x14ac:dyDescent="0.2">
      <c r="A200" s="9">
        <v>1</v>
      </c>
      <c r="B200" s="11" t="s">
        <v>3</v>
      </c>
      <c r="C200" s="12">
        <f t="shared" si="5"/>
        <v>0</v>
      </c>
      <c r="D200" s="12">
        <f t="shared" si="5"/>
        <v>0</v>
      </c>
      <c r="E200" s="12">
        <f t="shared" si="5"/>
        <v>0</v>
      </c>
      <c r="F200" s="12">
        <f t="shared" si="5"/>
        <v>119.25</v>
      </c>
      <c r="G200" s="12">
        <f t="shared" si="5"/>
        <v>119.25</v>
      </c>
      <c r="H200" s="13">
        <f t="shared" si="5"/>
        <v>119.25</v>
      </c>
    </row>
    <row r="201" spans="1:15" ht="13.5" thickBot="1" x14ac:dyDescent="0.25">
      <c r="A201" s="16">
        <v>1</v>
      </c>
      <c r="B201" s="17" t="s">
        <v>2</v>
      </c>
      <c r="C201" s="18">
        <f t="shared" si="5"/>
        <v>0</v>
      </c>
      <c r="D201" s="18">
        <f t="shared" si="5"/>
        <v>0</v>
      </c>
      <c r="E201" s="18">
        <f t="shared" si="5"/>
        <v>0</v>
      </c>
      <c r="F201" s="18">
        <f t="shared" si="5"/>
        <v>0</v>
      </c>
      <c r="G201" s="18">
        <f t="shared" si="5"/>
        <v>0</v>
      </c>
      <c r="H201" s="19">
        <f t="shared" si="5"/>
        <v>0</v>
      </c>
    </row>
    <row r="202" spans="1:15" ht="13.5" thickBot="1" x14ac:dyDescent="0.25"/>
    <row r="203" spans="1:15" ht="18" x14ac:dyDescent="0.25">
      <c r="A203" s="252" t="s">
        <v>54</v>
      </c>
      <c r="B203" s="253"/>
      <c r="C203" s="253"/>
      <c r="D203" s="253"/>
      <c r="E203" s="253"/>
      <c r="F203" s="253"/>
      <c r="G203" s="253"/>
      <c r="H203" s="254"/>
    </row>
    <row r="204" spans="1:15" ht="18" x14ac:dyDescent="0.25">
      <c r="A204" s="248" t="s">
        <v>30</v>
      </c>
      <c r="B204" s="249"/>
      <c r="C204" s="249"/>
      <c r="D204" s="249"/>
      <c r="E204" s="249"/>
      <c r="F204" s="249"/>
      <c r="G204" s="249"/>
      <c r="H204" s="250"/>
    </row>
    <row r="205" spans="1:15" x14ac:dyDescent="0.2">
      <c r="A205" s="251" t="s">
        <v>0</v>
      </c>
      <c r="B205" s="244"/>
      <c r="C205" s="244"/>
      <c r="D205" s="244"/>
      <c r="E205" s="244"/>
      <c r="F205" s="244"/>
      <c r="G205" s="244"/>
      <c r="H205" s="165"/>
    </row>
    <row r="206" spans="1:15" x14ac:dyDescent="0.2">
      <c r="A206" s="9" t="s">
        <v>5</v>
      </c>
      <c r="B206" s="10" t="s">
        <v>5</v>
      </c>
      <c r="C206" s="163" t="s">
        <v>55</v>
      </c>
      <c r="D206" s="163" t="s">
        <v>56</v>
      </c>
      <c r="E206" s="163" t="s">
        <v>57</v>
      </c>
      <c r="F206" s="163" t="s">
        <v>58</v>
      </c>
      <c r="G206" s="163" t="s">
        <v>59</v>
      </c>
      <c r="H206" s="165" t="s">
        <v>60</v>
      </c>
    </row>
    <row r="207" spans="1:15" x14ac:dyDescent="0.2">
      <c r="A207" s="9">
        <v>18</v>
      </c>
      <c r="B207" s="11" t="s">
        <v>162</v>
      </c>
      <c r="C207" s="198">
        <v>15445</v>
      </c>
      <c r="D207" s="198">
        <v>9373</v>
      </c>
      <c r="E207" s="198">
        <v>6437</v>
      </c>
      <c r="F207" s="198">
        <v>4355</v>
      </c>
      <c r="G207" s="198">
        <v>2840</v>
      </c>
      <c r="H207" s="198">
        <v>2158</v>
      </c>
      <c r="J207" s="28"/>
      <c r="K207" s="28"/>
      <c r="L207" s="28"/>
      <c r="M207" s="28"/>
      <c r="N207" s="28"/>
      <c r="O207" s="28"/>
    </row>
    <row r="208" spans="1:15" x14ac:dyDescent="0.2">
      <c r="A208" s="9">
        <v>25</v>
      </c>
      <c r="B208" s="11" t="s">
        <v>6</v>
      </c>
      <c r="C208" s="198">
        <v>16212</v>
      </c>
      <c r="D208" s="198">
        <v>9843</v>
      </c>
      <c r="E208" s="198">
        <v>7115</v>
      </c>
      <c r="F208" s="198">
        <v>4833</v>
      </c>
      <c r="G208" s="198">
        <v>3146</v>
      </c>
      <c r="H208" s="198">
        <v>2394</v>
      </c>
      <c r="J208" s="28"/>
      <c r="K208" s="28"/>
      <c r="L208" s="28"/>
      <c r="M208" s="28"/>
      <c r="N208" s="28"/>
      <c r="O208" s="28"/>
    </row>
    <row r="209" spans="1:15" x14ac:dyDescent="0.2">
      <c r="A209" s="9">
        <v>30</v>
      </c>
      <c r="B209" s="11" t="s">
        <v>7</v>
      </c>
      <c r="C209" s="198">
        <v>16906</v>
      </c>
      <c r="D209" s="198">
        <v>10278</v>
      </c>
      <c r="E209" s="198">
        <v>7629</v>
      </c>
      <c r="F209" s="198">
        <v>5419</v>
      </c>
      <c r="G209" s="198">
        <v>3821</v>
      </c>
      <c r="H209" s="198">
        <v>2905</v>
      </c>
      <c r="J209" s="28"/>
      <c r="K209" s="28"/>
      <c r="L209" s="28"/>
      <c r="M209" s="28"/>
      <c r="N209" s="28"/>
      <c r="O209" s="28"/>
    </row>
    <row r="210" spans="1:15" x14ac:dyDescent="0.2">
      <c r="A210" s="9">
        <v>35</v>
      </c>
      <c r="B210" s="11" t="s">
        <v>8</v>
      </c>
      <c r="C210" s="198">
        <v>18909</v>
      </c>
      <c r="D210" s="198">
        <v>11499</v>
      </c>
      <c r="E210" s="198">
        <v>8540</v>
      </c>
      <c r="F210" s="198">
        <v>6074</v>
      </c>
      <c r="G210" s="198">
        <v>4284</v>
      </c>
      <c r="H210" s="198">
        <v>3258</v>
      </c>
      <c r="J210" s="28"/>
      <c r="K210" s="28"/>
      <c r="L210" s="28"/>
      <c r="M210" s="28"/>
      <c r="N210" s="28"/>
      <c r="O210" s="28"/>
    </row>
    <row r="211" spans="1:15" x14ac:dyDescent="0.2">
      <c r="A211" s="9">
        <v>40</v>
      </c>
      <c r="B211" s="11" t="s">
        <v>9</v>
      </c>
      <c r="C211" s="198">
        <v>21425</v>
      </c>
      <c r="D211" s="198">
        <v>13324</v>
      </c>
      <c r="E211" s="198">
        <v>9366</v>
      </c>
      <c r="F211" s="198">
        <v>6760</v>
      </c>
      <c r="G211" s="198">
        <v>4724</v>
      </c>
      <c r="H211" s="198">
        <v>3598</v>
      </c>
      <c r="J211" s="28"/>
      <c r="K211" s="28"/>
      <c r="L211" s="28"/>
      <c r="M211" s="28"/>
      <c r="N211" s="28"/>
      <c r="O211" s="28"/>
    </row>
    <row r="212" spans="1:15" x14ac:dyDescent="0.2">
      <c r="A212" s="9">
        <v>45</v>
      </c>
      <c r="B212" s="11" t="s">
        <v>10</v>
      </c>
      <c r="C212" s="198">
        <v>23915</v>
      </c>
      <c r="D212" s="198">
        <v>14894</v>
      </c>
      <c r="E212" s="198">
        <v>10470</v>
      </c>
      <c r="F212" s="198">
        <v>7560</v>
      </c>
      <c r="G212" s="198">
        <v>5277</v>
      </c>
      <c r="H212" s="198">
        <v>4029</v>
      </c>
      <c r="J212" s="28"/>
      <c r="K212" s="28"/>
      <c r="L212" s="28"/>
      <c r="M212" s="28"/>
      <c r="N212" s="28"/>
      <c r="O212" s="28"/>
    </row>
    <row r="213" spans="1:15" x14ac:dyDescent="0.2">
      <c r="A213" s="9">
        <v>50</v>
      </c>
      <c r="B213" s="11" t="s">
        <v>11</v>
      </c>
      <c r="C213" s="198">
        <v>31576</v>
      </c>
      <c r="D213" s="198">
        <v>19478</v>
      </c>
      <c r="E213" s="198">
        <v>13817</v>
      </c>
      <c r="F213" s="198">
        <v>9933</v>
      </c>
      <c r="G213" s="198">
        <v>7549</v>
      </c>
      <c r="H213" s="198">
        <v>5756</v>
      </c>
      <c r="J213" s="28"/>
      <c r="K213" s="28"/>
      <c r="L213" s="28"/>
      <c r="M213" s="28"/>
      <c r="N213" s="28"/>
      <c r="O213" s="28"/>
    </row>
    <row r="214" spans="1:15" x14ac:dyDescent="0.2">
      <c r="A214" s="9">
        <v>55</v>
      </c>
      <c r="B214" s="11" t="s">
        <v>12</v>
      </c>
      <c r="C214" s="198">
        <v>33582</v>
      </c>
      <c r="D214" s="198">
        <v>20730</v>
      </c>
      <c r="E214" s="198">
        <v>14699</v>
      </c>
      <c r="F214" s="198">
        <v>10563</v>
      </c>
      <c r="G214" s="198">
        <v>8031</v>
      </c>
      <c r="H214" s="198">
        <v>6126</v>
      </c>
      <c r="J214" s="28"/>
      <c r="K214" s="28"/>
      <c r="L214" s="28"/>
      <c r="M214" s="28"/>
      <c r="N214" s="28"/>
      <c r="O214" s="28"/>
    </row>
    <row r="215" spans="1:15" x14ac:dyDescent="0.2">
      <c r="A215" s="9">
        <v>60</v>
      </c>
      <c r="B215" s="11"/>
      <c r="C215" s="198">
        <v>35649</v>
      </c>
      <c r="D215" s="198">
        <v>22571</v>
      </c>
      <c r="E215" s="198">
        <v>15964</v>
      </c>
      <c r="F215" s="198">
        <v>12034</v>
      </c>
      <c r="G215" s="198">
        <v>9553</v>
      </c>
      <c r="H215" s="198">
        <v>7665</v>
      </c>
      <c r="J215" s="28"/>
      <c r="K215" s="28"/>
      <c r="L215" s="28"/>
      <c r="M215" s="28"/>
      <c r="N215" s="28"/>
      <c r="O215" s="28"/>
    </row>
    <row r="216" spans="1:15" x14ac:dyDescent="0.2">
      <c r="A216" s="9">
        <v>61</v>
      </c>
      <c r="B216" s="11"/>
      <c r="C216" s="198">
        <v>38284</v>
      </c>
      <c r="D216" s="198">
        <v>24251</v>
      </c>
      <c r="E216" s="198">
        <v>17153</v>
      </c>
      <c r="F216" s="198">
        <v>12923</v>
      </c>
      <c r="G216" s="198">
        <v>10263</v>
      </c>
      <c r="H216" s="198">
        <v>8238</v>
      </c>
      <c r="J216" s="28"/>
      <c r="K216" s="28"/>
      <c r="L216" s="28"/>
      <c r="M216" s="28"/>
      <c r="N216" s="28"/>
      <c r="O216" s="28"/>
    </row>
    <row r="217" spans="1:15" x14ac:dyDescent="0.2">
      <c r="A217" s="9">
        <v>62</v>
      </c>
      <c r="B217" s="11"/>
      <c r="C217" s="198">
        <v>41892</v>
      </c>
      <c r="D217" s="198">
        <v>26547</v>
      </c>
      <c r="E217" s="198">
        <v>18787</v>
      </c>
      <c r="F217" s="198">
        <v>14151</v>
      </c>
      <c r="G217" s="198">
        <v>11240</v>
      </c>
      <c r="H217" s="198">
        <v>9016</v>
      </c>
      <c r="J217" s="28"/>
      <c r="K217" s="28"/>
      <c r="L217" s="28"/>
      <c r="M217" s="28"/>
      <c r="N217" s="28"/>
      <c r="O217" s="28"/>
    </row>
    <row r="218" spans="1:15" x14ac:dyDescent="0.2">
      <c r="A218" s="9">
        <v>63</v>
      </c>
      <c r="B218" s="11"/>
      <c r="C218" s="198">
        <v>44521</v>
      </c>
      <c r="D218" s="198">
        <v>28227</v>
      </c>
      <c r="E218" s="198">
        <v>19978</v>
      </c>
      <c r="F218" s="198">
        <v>15046</v>
      </c>
      <c r="G218" s="198">
        <v>11952</v>
      </c>
      <c r="H218" s="198">
        <v>9590</v>
      </c>
      <c r="J218" s="28"/>
      <c r="K218" s="28"/>
      <c r="L218" s="28"/>
      <c r="M218" s="28"/>
      <c r="N218" s="28"/>
      <c r="O218" s="28"/>
    </row>
    <row r="219" spans="1:15" x14ac:dyDescent="0.2">
      <c r="A219" s="9">
        <v>64</v>
      </c>
      <c r="B219" s="11"/>
      <c r="C219" s="198">
        <v>48144</v>
      </c>
      <c r="D219" s="198">
        <v>30535</v>
      </c>
      <c r="E219" s="198">
        <v>21612</v>
      </c>
      <c r="F219" s="198">
        <v>16283</v>
      </c>
      <c r="G219" s="198">
        <v>12930</v>
      </c>
      <c r="H219" s="198">
        <v>10383</v>
      </c>
      <c r="J219" s="28"/>
      <c r="K219" s="28"/>
      <c r="L219" s="28"/>
      <c r="M219" s="28"/>
      <c r="N219" s="28"/>
      <c r="O219" s="28"/>
    </row>
    <row r="220" spans="1:15" x14ac:dyDescent="0.2">
      <c r="A220" s="9">
        <v>65</v>
      </c>
      <c r="B220" s="11"/>
      <c r="C220" s="198">
        <v>50452</v>
      </c>
      <c r="D220" s="198">
        <v>39918</v>
      </c>
      <c r="E220" s="198">
        <v>28196</v>
      </c>
      <c r="F220" s="198">
        <v>20600</v>
      </c>
      <c r="G220" s="198">
        <v>17250</v>
      </c>
      <c r="H220" s="198">
        <v>14641</v>
      </c>
      <c r="J220" s="28"/>
      <c r="K220" s="28"/>
      <c r="L220" s="28"/>
      <c r="M220" s="28"/>
      <c r="N220" s="28"/>
      <c r="O220" s="28"/>
    </row>
    <row r="221" spans="1:15" x14ac:dyDescent="0.2">
      <c r="A221" s="9">
        <v>66</v>
      </c>
      <c r="B221" s="11"/>
      <c r="C221" s="198">
        <v>52750</v>
      </c>
      <c r="D221" s="198">
        <v>46387</v>
      </c>
      <c r="E221" s="198">
        <v>32763</v>
      </c>
      <c r="F221" s="198">
        <v>23933</v>
      </c>
      <c r="G221" s="198">
        <v>20046</v>
      </c>
      <c r="H221" s="198">
        <v>17022</v>
      </c>
      <c r="J221" s="28"/>
      <c r="K221" s="28"/>
      <c r="L221" s="28"/>
      <c r="M221" s="28"/>
      <c r="N221" s="28"/>
      <c r="O221" s="28"/>
    </row>
    <row r="222" spans="1:15" x14ac:dyDescent="0.2">
      <c r="A222" s="9">
        <v>67</v>
      </c>
      <c r="B222" s="11"/>
      <c r="C222" s="198">
        <v>57591</v>
      </c>
      <c r="D222" s="198">
        <v>50667</v>
      </c>
      <c r="E222" s="198">
        <v>35788</v>
      </c>
      <c r="F222" s="198">
        <v>26139</v>
      </c>
      <c r="G222" s="198">
        <v>21900</v>
      </c>
      <c r="H222" s="198">
        <v>18593</v>
      </c>
      <c r="J222" s="28"/>
      <c r="K222" s="28"/>
      <c r="L222" s="28"/>
      <c r="M222" s="28"/>
      <c r="N222" s="28"/>
      <c r="O222" s="28"/>
    </row>
    <row r="223" spans="1:15" x14ac:dyDescent="0.2">
      <c r="A223" s="9">
        <v>68</v>
      </c>
      <c r="B223" s="11"/>
      <c r="C223" s="198">
        <v>63748</v>
      </c>
      <c r="D223" s="198">
        <v>56106</v>
      </c>
      <c r="E223" s="198">
        <v>39630</v>
      </c>
      <c r="F223" s="198">
        <v>28949</v>
      </c>
      <c r="G223" s="198">
        <v>24255</v>
      </c>
      <c r="H223" s="198">
        <v>20594</v>
      </c>
      <c r="J223" s="28"/>
      <c r="K223" s="28"/>
      <c r="L223" s="28"/>
      <c r="M223" s="28"/>
      <c r="N223" s="28"/>
      <c r="O223" s="28"/>
    </row>
    <row r="224" spans="1:15" x14ac:dyDescent="0.2">
      <c r="A224" s="9">
        <v>69</v>
      </c>
      <c r="B224" s="11"/>
      <c r="C224" s="198">
        <v>70120</v>
      </c>
      <c r="D224" s="198">
        <v>61733</v>
      </c>
      <c r="E224" s="198">
        <v>43603</v>
      </c>
      <c r="F224" s="198">
        <v>31847</v>
      </c>
      <c r="G224" s="198">
        <v>26688</v>
      </c>
      <c r="H224" s="198">
        <v>22659</v>
      </c>
      <c r="J224" s="28"/>
      <c r="K224" s="28"/>
      <c r="L224" s="28"/>
      <c r="M224" s="28"/>
      <c r="N224" s="28"/>
      <c r="O224" s="28"/>
    </row>
    <row r="225" spans="1:15" x14ac:dyDescent="0.2">
      <c r="A225" s="9">
        <v>70</v>
      </c>
      <c r="B225" s="11"/>
      <c r="C225" s="198">
        <v>82990</v>
      </c>
      <c r="D225" s="198">
        <v>75981</v>
      </c>
      <c r="E225" s="198">
        <v>53092</v>
      </c>
      <c r="F225" s="198">
        <v>37498</v>
      </c>
      <c r="G225" s="198">
        <v>31099</v>
      </c>
      <c r="H225" s="198">
        <v>26651</v>
      </c>
      <c r="J225" s="28"/>
      <c r="K225" s="28"/>
      <c r="L225" s="28"/>
      <c r="M225" s="28"/>
      <c r="N225" s="28"/>
      <c r="O225" s="28"/>
    </row>
    <row r="226" spans="1:15" x14ac:dyDescent="0.2">
      <c r="A226" s="9">
        <v>71</v>
      </c>
      <c r="B226" s="11"/>
      <c r="C226" s="198">
        <v>86235</v>
      </c>
      <c r="D226" s="198">
        <v>78965</v>
      </c>
      <c r="E226" s="198">
        <v>55181</v>
      </c>
      <c r="F226" s="198">
        <v>38971</v>
      </c>
      <c r="G226" s="198">
        <v>32326</v>
      </c>
      <c r="H226" s="198">
        <v>27702</v>
      </c>
      <c r="J226" s="28"/>
      <c r="K226" s="28"/>
      <c r="L226" s="28"/>
      <c r="M226" s="28"/>
      <c r="N226" s="28"/>
      <c r="O226" s="28"/>
    </row>
    <row r="227" spans="1:15" x14ac:dyDescent="0.2">
      <c r="A227" s="9">
        <v>72</v>
      </c>
      <c r="B227" s="11"/>
      <c r="C227" s="198">
        <v>88674</v>
      </c>
      <c r="D227" s="198">
        <v>81196</v>
      </c>
      <c r="E227" s="198">
        <v>56746</v>
      </c>
      <c r="F227" s="198">
        <v>40072</v>
      </c>
      <c r="G227" s="198">
        <v>33240</v>
      </c>
      <c r="H227" s="198">
        <v>28490</v>
      </c>
      <c r="J227" s="28"/>
      <c r="K227" s="28"/>
      <c r="L227" s="28"/>
      <c r="M227" s="28"/>
      <c r="N227" s="28"/>
      <c r="O227" s="28"/>
    </row>
    <row r="228" spans="1:15" x14ac:dyDescent="0.2">
      <c r="A228" s="9">
        <v>73</v>
      </c>
      <c r="B228" s="11"/>
      <c r="C228" s="198">
        <v>91925</v>
      </c>
      <c r="D228" s="198">
        <v>84184</v>
      </c>
      <c r="E228" s="198">
        <v>58828</v>
      </c>
      <c r="F228" s="198">
        <v>41545</v>
      </c>
      <c r="G228" s="198">
        <v>34456</v>
      </c>
      <c r="H228" s="198">
        <v>29539</v>
      </c>
      <c r="J228" s="28"/>
      <c r="K228" s="28"/>
      <c r="L228" s="28"/>
      <c r="M228" s="28"/>
      <c r="N228" s="28"/>
      <c r="O228" s="28"/>
    </row>
    <row r="229" spans="1:15" x14ac:dyDescent="0.2">
      <c r="A229" s="9">
        <v>74</v>
      </c>
      <c r="B229" s="11"/>
      <c r="C229" s="198">
        <v>93554</v>
      </c>
      <c r="D229" s="198">
        <v>85679</v>
      </c>
      <c r="E229" s="198">
        <v>59868</v>
      </c>
      <c r="F229" s="198">
        <v>42275</v>
      </c>
      <c r="G229" s="198">
        <v>35070</v>
      </c>
      <c r="H229" s="198">
        <v>30065</v>
      </c>
      <c r="J229" s="28"/>
      <c r="K229" s="28"/>
      <c r="L229" s="28"/>
      <c r="M229" s="28"/>
      <c r="N229" s="28"/>
      <c r="O229" s="28"/>
    </row>
    <row r="230" spans="1:15" x14ac:dyDescent="0.2">
      <c r="A230" s="9">
        <v>75</v>
      </c>
      <c r="B230" s="11" t="s">
        <v>13</v>
      </c>
      <c r="C230" s="198">
        <v>97612</v>
      </c>
      <c r="D230" s="198">
        <v>89409</v>
      </c>
      <c r="E230" s="198">
        <v>62474</v>
      </c>
      <c r="F230" s="198">
        <v>44114</v>
      </c>
      <c r="G230" s="198">
        <v>36603</v>
      </c>
      <c r="H230" s="198">
        <v>31367</v>
      </c>
      <c r="J230" s="28"/>
      <c r="K230" s="28"/>
      <c r="L230" s="28"/>
      <c r="M230" s="28"/>
      <c r="N230" s="28"/>
      <c r="O230" s="28"/>
    </row>
    <row r="231" spans="1:15" x14ac:dyDescent="0.2">
      <c r="A231" s="9">
        <v>1</v>
      </c>
      <c r="B231" s="11" t="s">
        <v>14</v>
      </c>
      <c r="C231" s="198">
        <v>5246</v>
      </c>
      <c r="D231" s="198">
        <v>3264</v>
      </c>
      <c r="E231" s="198">
        <v>2373</v>
      </c>
      <c r="F231" s="198">
        <v>1780</v>
      </c>
      <c r="G231" s="198">
        <v>1387</v>
      </c>
      <c r="H231" s="198">
        <v>1030</v>
      </c>
      <c r="J231" s="28"/>
      <c r="K231" s="28"/>
      <c r="L231" s="28"/>
      <c r="M231" s="28"/>
      <c r="N231" s="28"/>
      <c r="O231" s="28"/>
    </row>
    <row r="232" spans="1:15" x14ac:dyDescent="0.2">
      <c r="A232" s="9">
        <v>2</v>
      </c>
      <c r="B232" s="11" t="s">
        <v>1</v>
      </c>
      <c r="C232" s="198">
        <v>8226</v>
      </c>
      <c r="D232" s="198">
        <v>5185</v>
      </c>
      <c r="E232" s="198">
        <v>3794</v>
      </c>
      <c r="F232" s="198">
        <v>2835</v>
      </c>
      <c r="G232" s="198">
        <v>2199</v>
      </c>
      <c r="H232" s="198">
        <v>1640</v>
      </c>
      <c r="J232" s="28"/>
      <c r="K232" s="28"/>
      <c r="L232" s="28"/>
      <c r="M232" s="28"/>
      <c r="N232" s="28"/>
      <c r="O232" s="28"/>
    </row>
    <row r="233" spans="1:15" x14ac:dyDescent="0.2">
      <c r="A233" s="9">
        <v>3</v>
      </c>
      <c r="B233" s="11" t="s">
        <v>15</v>
      </c>
      <c r="C233" s="198">
        <v>11954</v>
      </c>
      <c r="D233" s="198">
        <v>7607</v>
      </c>
      <c r="E233" s="198">
        <v>5563</v>
      </c>
      <c r="F233" s="198">
        <v>4157</v>
      </c>
      <c r="G233" s="198">
        <v>3231</v>
      </c>
      <c r="H233" s="198">
        <v>2394</v>
      </c>
      <c r="J233" s="28"/>
      <c r="K233" s="28"/>
      <c r="L233" s="28"/>
      <c r="M233" s="28"/>
      <c r="N233" s="28"/>
      <c r="O233" s="28"/>
    </row>
    <row r="234" spans="1:15" x14ac:dyDescent="0.2">
      <c r="A234" s="9">
        <v>1</v>
      </c>
      <c r="B234" s="11" t="s">
        <v>3</v>
      </c>
      <c r="C234" s="12">
        <v>0</v>
      </c>
      <c r="D234" s="12">
        <v>0</v>
      </c>
      <c r="E234" s="12">
        <v>0</v>
      </c>
      <c r="F234" s="12">
        <v>225</v>
      </c>
      <c r="G234" s="12">
        <v>225</v>
      </c>
      <c r="H234" s="13">
        <v>225</v>
      </c>
      <c r="J234" s="28"/>
      <c r="K234" s="28"/>
      <c r="L234" s="28"/>
      <c r="M234" s="28"/>
      <c r="N234" s="28"/>
      <c r="O234" s="28"/>
    </row>
    <row r="235" spans="1:15" x14ac:dyDescent="0.2">
      <c r="A235" s="9">
        <v>1</v>
      </c>
      <c r="B235" s="11" t="s">
        <v>2</v>
      </c>
      <c r="C235" s="12">
        <v>0</v>
      </c>
      <c r="D235" s="12">
        <v>0</v>
      </c>
      <c r="E235" s="12">
        <v>0</v>
      </c>
      <c r="F235" s="12">
        <v>0</v>
      </c>
      <c r="G235" s="12">
        <v>0</v>
      </c>
      <c r="H235" s="13">
        <v>0</v>
      </c>
      <c r="J235" s="28"/>
      <c r="K235" s="28"/>
      <c r="L235" s="28"/>
      <c r="M235" s="28"/>
      <c r="N235" s="28"/>
      <c r="O235" s="28"/>
    </row>
    <row r="236" spans="1:15" x14ac:dyDescent="0.2">
      <c r="A236" s="9"/>
      <c r="H236" s="15"/>
    </row>
    <row r="237" spans="1:15" ht="18" x14ac:dyDescent="0.25">
      <c r="A237" s="248" t="s">
        <v>37</v>
      </c>
      <c r="B237" s="249"/>
      <c r="C237" s="249"/>
      <c r="D237" s="249"/>
      <c r="E237" s="249"/>
      <c r="F237" s="249"/>
      <c r="G237" s="249"/>
      <c r="H237" s="250"/>
    </row>
    <row r="238" spans="1:15" x14ac:dyDescent="0.2">
      <c r="A238" s="251" t="s">
        <v>0</v>
      </c>
      <c r="B238" s="244"/>
      <c r="C238" s="244"/>
      <c r="D238" s="244"/>
      <c r="E238" s="244"/>
      <c r="F238" s="244"/>
      <c r="G238" s="244"/>
      <c r="H238" s="165"/>
    </row>
    <row r="239" spans="1:15" x14ac:dyDescent="0.2">
      <c r="A239" s="9" t="s">
        <v>5</v>
      </c>
      <c r="B239" s="10" t="s">
        <v>5</v>
      </c>
      <c r="C239" s="163" t="s">
        <v>55</v>
      </c>
      <c r="D239" s="163" t="s">
        <v>56</v>
      </c>
      <c r="E239" s="163" t="s">
        <v>57</v>
      </c>
      <c r="F239" s="163" t="s">
        <v>58</v>
      </c>
      <c r="G239" s="163" t="s">
        <v>59</v>
      </c>
      <c r="H239" s="165" t="s">
        <v>60</v>
      </c>
    </row>
    <row r="240" spans="1:15" x14ac:dyDescent="0.2">
      <c r="A240" s="9">
        <v>18</v>
      </c>
      <c r="B240" s="11" t="s">
        <v>162</v>
      </c>
      <c r="C240" s="12">
        <f t="shared" ref="C240:H255" si="6">+C207*$L$2</f>
        <v>8185.85</v>
      </c>
      <c r="D240" s="12">
        <f t="shared" si="6"/>
        <v>4967.6900000000005</v>
      </c>
      <c r="E240" s="12">
        <f t="shared" si="6"/>
        <v>3411.61</v>
      </c>
      <c r="F240" s="12">
        <f t="shared" si="6"/>
        <v>2308.15</v>
      </c>
      <c r="G240" s="12">
        <f t="shared" si="6"/>
        <v>1505.2</v>
      </c>
      <c r="H240" s="13">
        <f t="shared" si="6"/>
        <v>1143.74</v>
      </c>
    </row>
    <row r="241" spans="1:8" x14ac:dyDescent="0.2">
      <c r="A241" s="9">
        <v>25</v>
      </c>
      <c r="B241" s="11" t="s">
        <v>6</v>
      </c>
      <c r="C241" s="12">
        <f t="shared" si="6"/>
        <v>8592.36</v>
      </c>
      <c r="D241" s="12">
        <f t="shared" si="6"/>
        <v>5216.79</v>
      </c>
      <c r="E241" s="12">
        <f t="shared" si="6"/>
        <v>3770.9500000000003</v>
      </c>
      <c r="F241" s="12">
        <f t="shared" si="6"/>
        <v>2561.4900000000002</v>
      </c>
      <c r="G241" s="12">
        <f t="shared" si="6"/>
        <v>1667.38</v>
      </c>
      <c r="H241" s="13">
        <f t="shared" si="6"/>
        <v>1268.8200000000002</v>
      </c>
    </row>
    <row r="242" spans="1:8" x14ac:dyDescent="0.2">
      <c r="A242" s="9">
        <v>30</v>
      </c>
      <c r="B242" s="11" t="s">
        <v>7</v>
      </c>
      <c r="C242" s="12">
        <f t="shared" si="6"/>
        <v>8960.18</v>
      </c>
      <c r="D242" s="12">
        <f t="shared" si="6"/>
        <v>5447.34</v>
      </c>
      <c r="E242" s="12">
        <f t="shared" si="6"/>
        <v>4043.3700000000003</v>
      </c>
      <c r="F242" s="12">
        <f t="shared" si="6"/>
        <v>2872.07</v>
      </c>
      <c r="G242" s="12">
        <f t="shared" si="6"/>
        <v>2025.13</v>
      </c>
      <c r="H242" s="13">
        <f t="shared" si="6"/>
        <v>1539.65</v>
      </c>
    </row>
    <row r="243" spans="1:8" x14ac:dyDescent="0.2">
      <c r="A243" s="9">
        <v>35</v>
      </c>
      <c r="B243" s="11" t="s">
        <v>8</v>
      </c>
      <c r="C243" s="12">
        <f t="shared" si="6"/>
        <v>10021.77</v>
      </c>
      <c r="D243" s="12">
        <f t="shared" si="6"/>
        <v>6094.47</v>
      </c>
      <c r="E243" s="12">
        <f t="shared" si="6"/>
        <v>4526.2</v>
      </c>
      <c r="F243" s="12">
        <f t="shared" si="6"/>
        <v>3219.2200000000003</v>
      </c>
      <c r="G243" s="12">
        <f t="shared" si="6"/>
        <v>2270.52</v>
      </c>
      <c r="H243" s="13">
        <f t="shared" si="6"/>
        <v>1726.74</v>
      </c>
    </row>
    <row r="244" spans="1:8" x14ac:dyDescent="0.2">
      <c r="A244" s="9">
        <v>40</v>
      </c>
      <c r="B244" s="11" t="s">
        <v>9</v>
      </c>
      <c r="C244" s="12">
        <f t="shared" si="6"/>
        <v>11355.25</v>
      </c>
      <c r="D244" s="12">
        <f t="shared" si="6"/>
        <v>7061.72</v>
      </c>
      <c r="E244" s="12">
        <f t="shared" si="6"/>
        <v>4963.9800000000005</v>
      </c>
      <c r="F244" s="12">
        <f t="shared" si="6"/>
        <v>3582.8</v>
      </c>
      <c r="G244" s="12">
        <f t="shared" si="6"/>
        <v>2503.7200000000003</v>
      </c>
      <c r="H244" s="13">
        <f t="shared" si="6"/>
        <v>1906.94</v>
      </c>
    </row>
    <row r="245" spans="1:8" x14ac:dyDescent="0.2">
      <c r="A245" s="9">
        <v>45</v>
      </c>
      <c r="B245" s="11" t="s">
        <v>10</v>
      </c>
      <c r="C245" s="12">
        <f t="shared" si="6"/>
        <v>12674.95</v>
      </c>
      <c r="D245" s="12">
        <f t="shared" si="6"/>
        <v>7893.8200000000006</v>
      </c>
      <c r="E245" s="12">
        <f t="shared" si="6"/>
        <v>5549.1</v>
      </c>
      <c r="F245" s="12">
        <f t="shared" si="6"/>
        <v>4006.8</v>
      </c>
      <c r="G245" s="12">
        <f t="shared" si="6"/>
        <v>2796.81</v>
      </c>
      <c r="H245" s="13">
        <f t="shared" si="6"/>
        <v>2135.37</v>
      </c>
    </row>
    <row r="246" spans="1:8" x14ac:dyDescent="0.2">
      <c r="A246" s="9">
        <v>50</v>
      </c>
      <c r="B246" s="11" t="s">
        <v>11</v>
      </c>
      <c r="C246" s="12">
        <f t="shared" si="6"/>
        <v>16735.280000000002</v>
      </c>
      <c r="D246" s="12">
        <f t="shared" si="6"/>
        <v>10323.34</v>
      </c>
      <c r="E246" s="12">
        <f t="shared" si="6"/>
        <v>7323.01</v>
      </c>
      <c r="F246" s="12">
        <f t="shared" si="6"/>
        <v>5264.4900000000007</v>
      </c>
      <c r="G246" s="12">
        <f t="shared" si="6"/>
        <v>4000.9700000000003</v>
      </c>
      <c r="H246" s="13">
        <f t="shared" si="6"/>
        <v>3050.6800000000003</v>
      </c>
    </row>
    <row r="247" spans="1:8" x14ac:dyDescent="0.2">
      <c r="A247" s="9">
        <v>55</v>
      </c>
      <c r="B247" s="11" t="s">
        <v>12</v>
      </c>
      <c r="C247" s="12">
        <f t="shared" si="6"/>
        <v>17798.46</v>
      </c>
      <c r="D247" s="12">
        <f t="shared" si="6"/>
        <v>10986.900000000001</v>
      </c>
      <c r="E247" s="12">
        <f t="shared" si="6"/>
        <v>7790.47</v>
      </c>
      <c r="F247" s="12">
        <f t="shared" si="6"/>
        <v>5598.39</v>
      </c>
      <c r="G247" s="12">
        <f t="shared" si="6"/>
        <v>4256.43</v>
      </c>
      <c r="H247" s="13">
        <f t="shared" si="6"/>
        <v>3246.78</v>
      </c>
    </row>
    <row r="248" spans="1:8" x14ac:dyDescent="0.2">
      <c r="A248" s="9">
        <v>60</v>
      </c>
      <c r="B248" s="11"/>
      <c r="C248" s="12">
        <f t="shared" si="6"/>
        <v>18893.97</v>
      </c>
      <c r="D248" s="12">
        <f t="shared" si="6"/>
        <v>11962.630000000001</v>
      </c>
      <c r="E248" s="12">
        <f t="shared" si="6"/>
        <v>8460.92</v>
      </c>
      <c r="F248" s="12">
        <f t="shared" si="6"/>
        <v>6378.02</v>
      </c>
      <c r="G248" s="12">
        <f t="shared" si="6"/>
        <v>5063.09</v>
      </c>
      <c r="H248" s="13">
        <f t="shared" si="6"/>
        <v>4062.4500000000003</v>
      </c>
    </row>
    <row r="249" spans="1:8" x14ac:dyDescent="0.2">
      <c r="A249" s="9">
        <v>61</v>
      </c>
      <c r="B249" s="11"/>
      <c r="C249" s="12">
        <f t="shared" si="6"/>
        <v>20290.52</v>
      </c>
      <c r="D249" s="12">
        <f t="shared" si="6"/>
        <v>12853.03</v>
      </c>
      <c r="E249" s="12">
        <f t="shared" si="6"/>
        <v>9091.09</v>
      </c>
      <c r="F249" s="12">
        <f t="shared" si="6"/>
        <v>6849.1900000000005</v>
      </c>
      <c r="G249" s="12">
        <f t="shared" si="6"/>
        <v>5439.39</v>
      </c>
      <c r="H249" s="13">
        <f t="shared" si="6"/>
        <v>4366.1400000000003</v>
      </c>
    </row>
    <row r="250" spans="1:8" x14ac:dyDescent="0.2">
      <c r="A250" s="9">
        <v>62</v>
      </c>
      <c r="B250" s="11"/>
      <c r="C250" s="12">
        <f t="shared" si="6"/>
        <v>22202.760000000002</v>
      </c>
      <c r="D250" s="12">
        <f t="shared" si="6"/>
        <v>14069.91</v>
      </c>
      <c r="E250" s="12">
        <f t="shared" si="6"/>
        <v>9957.11</v>
      </c>
      <c r="F250" s="12">
        <f t="shared" si="6"/>
        <v>7500.0300000000007</v>
      </c>
      <c r="G250" s="12">
        <f t="shared" si="6"/>
        <v>5957.2000000000007</v>
      </c>
      <c r="H250" s="13">
        <f t="shared" si="6"/>
        <v>4778.4800000000005</v>
      </c>
    </row>
    <row r="251" spans="1:8" x14ac:dyDescent="0.2">
      <c r="A251" s="9">
        <v>63</v>
      </c>
      <c r="B251" s="11"/>
      <c r="C251" s="12">
        <f t="shared" si="6"/>
        <v>23596.13</v>
      </c>
      <c r="D251" s="12">
        <f t="shared" si="6"/>
        <v>14960.310000000001</v>
      </c>
      <c r="E251" s="12">
        <f t="shared" si="6"/>
        <v>10588.34</v>
      </c>
      <c r="F251" s="12">
        <f t="shared" si="6"/>
        <v>7974.38</v>
      </c>
      <c r="G251" s="12">
        <f t="shared" si="6"/>
        <v>6334.56</v>
      </c>
      <c r="H251" s="13">
        <f t="shared" si="6"/>
        <v>5082.7</v>
      </c>
    </row>
    <row r="252" spans="1:8" x14ac:dyDescent="0.2">
      <c r="A252" s="9">
        <v>64</v>
      </c>
      <c r="B252" s="11"/>
      <c r="C252" s="12">
        <f t="shared" si="6"/>
        <v>25516.32</v>
      </c>
      <c r="D252" s="12">
        <f t="shared" si="6"/>
        <v>16183.550000000001</v>
      </c>
      <c r="E252" s="12">
        <f t="shared" si="6"/>
        <v>11454.36</v>
      </c>
      <c r="F252" s="12">
        <f t="shared" si="6"/>
        <v>8629.99</v>
      </c>
      <c r="G252" s="12">
        <f t="shared" si="6"/>
        <v>6852.9000000000005</v>
      </c>
      <c r="H252" s="13">
        <f t="shared" si="6"/>
        <v>5502.9900000000007</v>
      </c>
    </row>
    <row r="253" spans="1:8" x14ac:dyDescent="0.2">
      <c r="A253" s="9">
        <v>65</v>
      </c>
      <c r="B253" s="11"/>
      <c r="C253" s="12">
        <f t="shared" si="6"/>
        <v>26739.56</v>
      </c>
      <c r="D253" s="12">
        <f t="shared" si="6"/>
        <v>21156.54</v>
      </c>
      <c r="E253" s="12">
        <f t="shared" si="6"/>
        <v>14943.880000000001</v>
      </c>
      <c r="F253" s="12">
        <f t="shared" si="6"/>
        <v>10918</v>
      </c>
      <c r="G253" s="12">
        <f t="shared" si="6"/>
        <v>9142.5</v>
      </c>
      <c r="H253" s="13">
        <f t="shared" si="6"/>
        <v>7759.7300000000005</v>
      </c>
    </row>
    <row r="254" spans="1:8" x14ac:dyDescent="0.2">
      <c r="A254" s="9">
        <v>66</v>
      </c>
      <c r="B254" s="11"/>
      <c r="C254" s="12">
        <f t="shared" si="6"/>
        <v>27957.5</v>
      </c>
      <c r="D254" s="12">
        <f t="shared" si="6"/>
        <v>24585.11</v>
      </c>
      <c r="E254" s="12">
        <f t="shared" si="6"/>
        <v>17364.39</v>
      </c>
      <c r="F254" s="12">
        <f t="shared" si="6"/>
        <v>12684.49</v>
      </c>
      <c r="G254" s="12">
        <f t="shared" si="6"/>
        <v>10624.380000000001</v>
      </c>
      <c r="H254" s="13">
        <f t="shared" si="6"/>
        <v>9021.66</v>
      </c>
    </row>
    <row r="255" spans="1:8" x14ac:dyDescent="0.2">
      <c r="A255" s="9">
        <v>67</v>
      </c>
      <c r="B255" s="11"/>
      <c r="C255" s="12">
        <f t="shared" si="6"/>
        <v>30523.230000000003</v>
      </c>
      <c r="D255" s="12">
        <f t="shared" si="6"/>
        <v>26853.510000000002</v>
      </c>
      <c r="E255" s="12">
        <f t="shared" si="6"/>
        <v>18967.64</v>
      </c>
      <c r="F255" s="12">
        <f t="shared" si="6"/>
        <v>13853.67</v>
      </c>
      <c r="G255" s="12">
        <f t="shared" si="6"/>
        <v>11607</v>
      </c>
      <c r="H255" s="13">
        <f t="shared" si="6"/>
        <v>9854.2900000000009</v>
      </c>
    </row>
    <row r="256" spans="1:8" x14ac:dyDescent="0.2">
      <c r="A256" s="9">
        <v>68</v>
      </c>
      <c r="B256" s="11"/>
      <c r="C256" s="12">
        <f t="shared" ref="C256:H268" si="7">+C223*$L$2</f>
        <v>33786.44</v>
      </c>
      <c r="D256" s="12">
        <f t="shared" si="7"/>
        <v>29736.18</v>
      </c>
      <c r="E256" s="12">
        <f t="shared" si="7"/>
        <v>21003.9</v>
      </c>
      <c r="F256" s="12">
        <f t="shared" si="7"/>
        <v>15342.970000000001</v>
      </c>
      <c r="G256" s="12">
        <f t="shared" si="7"/>
        <v>12855.150000000001</v>
      </c>
      <c r="H256" s="13">
        <f t="shared" si="7"/>
        <v>10914.82</v>
      </c>
    </row>
    <row r="257" spans="1:8" x14ac:dyDescent="0.2">
      <c r="A257" s="9">
        <v>69</v>
      </c>
      <c r="B257" s="11"/>
      <c r="C257" s="12">
        <f t="shared" si="7"/>
        <v>37163.599999999999</v>
      </c>
      <c r="D257" s="12">
        <f t="shared" si="7"/>
        <v>32718.49</v>
      </c>
      <c r="E257" s="12">
        <f t="shared" si="7"/>
        <v>23109.59</v>
      </c>
      <c r="F257" s="12">
        <f t="shared" si="7"/>
        <v>16878.91</v>
      </c>
      <c r="G257" s="12">
        <f t="shared" si="7"/>
        <v>14144.640000000001</v>
      </c>
      <c r="H257" s="13">
        <f t="shared" si="7"/>
        <v>12009.27</v>
      </c>
    </row>
    <row r="258" spans="1:8" x14ac:dyDescent="0.2">
      <c r="A258" s="9">
        <v>70</v>
      </c>
      <c r="B258" s="11"/>
      <c r="C258" s="12">
        <f t="shared" si="7"/>
        <v>43984.700000000004</v>
      </c>
      <c r="D258" s="12">
        <f t="shared" si="7"/>
        <v>40269.93</v>
      </c>
      <c r="E258" s="12">
        <f t="shared" si="7"/>
        <v>28138.760000000002</v>
      </c>
      <c r="F258" s="12">
        <f t="shared" si="7"/>
        <v>19873.940000000002</v>
      </c>
      <c r="G258" s="12">
        <f t="shared" si="7"/>
        <v>16482.47</v>
      </c>
      <c r="H258" s="13">
        <f t="shared" si="7"/>
        <v>14125.03</v>
      </c>
    </row>
    <row r="259" spans="1:8" x14ac:dyDescent="0.2">
      <c r="A259" s="9">
        <v>71</v>
      </c>
      <c r="B259" s="11"/>
      <c r="C259" s="12">
        <f t="shared" si="7"/>
        <v>45704.55</v>
      </c>
      <c r="D259" s="12">
        <f t="shared" si="7"/>
        <v>41851.450000000004</v>
      </c>
      <c r="E259" s="12">
        <f t="shared" si="7"/>
        <v>29245.93</v>
      </c>
      <c r="F259" s="12">
        <f t="shared" si="7"/>
        <v>20654.63</v>
      </c>
      <c r="G259" s="12">
        <f t="shared" si="7"/>
        <v>17132.780000000002</v>
      </c>
      <c r="H259" s="13">
        <f t="shared" si="7"/>
        <v>14682.060000000001</v>
      </c>
    </row>
    <row r="260" spans="1:8" x14ac:dyDescent="0.2">
      <c r="A260" s="9">
        <v>72</v>
      </c>
      <c r="B260" s="11"/>
      <c r="C260" s="12">
        <f t="shared" si="7"/>
        <v>46997.22</v>
      </c>
      <c r="D260" s="12">
        <f t="shared" si="7"/>
        <v>43033.880000000005</v>
      </c>
      <c r="E260" s="12">
        <f t="shared" si="7"/>
        <v>30075.38</v>
      </c>
      <c r="F260" s="12">
        <f t="shared" si="7"/>
        <v>21238.16</v>
      </c>
      <c r="G260" s="12">
        <f t="shared" si="7"/>
        <v>17617.2</v>
      </c>
      <c r="H260" s="13">
        <f t="shared" si="7"/>
        <v>15099.7</v>
      </c>
    </row>
    <row r="261" spans="1:8" x14ac:dyDescent="0.2">
      <c r="A261" s="9">
        <v>73</v>
      </c>
      <c r="B261" s="11"/>
      <c r="C261" s="12">
        <f t="shared" si="7"/>
        <v>48720.25</v>
      </c>
      <c r="D261" s="12">
        <f t="shared" si="7"/>
        <v>44617.520000000004</v>
      </c>
      <c r="E261" s="12">
        <f t="shared" si="7"/>
        <v>31178.84</v>
      </c>
      <c r="F261" s="12">
        <f t="shared" si="7"/>
        <v>22018.850000000002</v>
      </c>
      <c r="G261" s="12">
        <f t="shared" si="7"/>
        <v>18261.68</v>
      </c>
      <c r="H261" s="13">
        <f t="shared" si="7"/>
        <v>15655.67</v>
      </c>
    </row>
    <row r="262" spans="1:8" x14ac:dyDescent="0.2">
      <c r="A262" s="9">
        <v>74</v>
      </c>
      <c r="B262" s="11"/>
      <c r="C262" s="12">
        <f t="shared" si="7"/>
        <v>49583.62</v>
      </c>
      <c r="D262" s="12">
        <f t="shared" si="7"/>
        <v>45409.87</v>
      </c>
      <c r="E262" s="12">
        <f t="shared" si="7"/>
        <v>31730.04</v>
      </c>
      <c r="F262" s="12">
        <f t="shared" si="7"/>
        <v>22405.75</v>
      </c>
      <c r="G262" s="12">
        <f t="shared" si="7"/>
        <v>18587.100000000002</v>
      </c>
      <c r="H262" s="13">
        <f t="shared" si="7"/>
        <v>15934.45</v>
      </c>
    </row>
    <row r="263" spans="1:8" x14ac:dyDescent="0.2">
      <c r="A263" s="9">
        <v>75</v>
      </c>
      <c r="B263" s="11" t="s">
        <v>13</v>
      </c>
      <c r="C263" s="12">
        <f t="shared" si="7"/>
        <v>51734.36</v>
      </c>
      <c r="D263" s="12">
        <f t="shared" si="7"/>
        <v>47386.770000000004</v>
      </c>
      <c r="E263" s="12">
        <f t="shared" si="7"/>
        <v>33111.22</v>
      </c>
      <c r="F263" s="12">
        <f t="shared" si="7"/>
        <v>23380.420000000002</v>
      </c>
      <c r="G263" s="12">
        <f t="shared" si="7"/>
        <v>19399.59</v>
      </c>
      <c r="H263" s="13">
        <f t="shared" si="7"/>
        <v>16624.510000000002</v>
      </c>
    </row>
    <row r="264" spans="1:8" x14ac:dyDescent="0.2">
      <c r="A264" s="9">
        <v>1</v>
      </c>
      <c r="B264" s="11" t="s">
        <v>14</v>
      </c>
      <c r="C264" s="12">
        <f t="shared" si="7"/>
        <v>2780.38</v>
      </c>
      <c r="D264" s="12">
        <f t="shared" si="7"/>
        <v>1729.92</v>
      </c>
      <c r="E264" s="12">
        <f t="shared" si="7"/>
        <v>1257.69</v>
      </c>
      <c r="F264" s="12">
        <f t="shared" si="7"/>
        <v>943.40000000000009</v>
      </c>
      <c r="G264" s="12">
        <f t="shared" si="7"/>
        <v>735.11</v>
      </c>
      <c r="H264" s="13">
        <f t="shared" si="7"/>
        <v>545.9</v>
      </c>
    </row>
    <row r="265" spans="1:8" x14ac:dyDescent="0.2">
      <c r="A265" s="9">
        <v>2</v>
      </c>
      <c r="B265" s="11" t="s">
        <v>1</v>
      </c>
      <c r="C265" s="12">
        <f t="shared" si="7"/>
        <v>4359.7800000000007</v>
      </c>
      <c r="D265" s="12">
        <f t="shared" si="7"/>
        <v>2748.05</v>
      </c>
      <c r="E265" s="12">
        <f t="shared" si="7"/>
        <v>2010.8200000000002</v>
      </c>
      <c r="F265" s="12">
        <f t="shared" si="7"/>
        <v>1502.5500000000002</v>
      </c>
      <c r="G265" s="12">
        <f t="shared" si="7"/>
        <v>1165.47</v>
      </c>
      <c r="H265" s="13">
        <f t="shared" si="7"/>
        <v>869.2</v>
      </c>
    </row>
    <row r="266" spans="1:8" x14ac:dyDescent="0.2">
      <c r="A266" s="9">
        <v>3</v>
      </c>
      <c r="B266" s="11" t="s">
        <v>15</v>
      </c>
      <c r="C266" s="12">
        <f t="shared" si="7"/>
        <v>6335.62</v>
      </c>
      <c r="D266" s="12">
        <f t="shared" si="7"/>
        <v>4031.71</v>
      </c>
      <c r="E266" s="12">
        <f t="shared" si="7"/>
        <v>2948.3900000000003</v>
      </c>
      <c r="F266" s="12">
        <f t="shared" si="7"/>
        <v>2203.21</v>
      </c>
      <c r="G266" s="12">
        <f t="shared" si="7"/>
        <v>1712.43</v>
      </c>
      <c r="H266" s="13">
        <f t="shared" si="7"/>
        <v>1268.8200000000002</v>
      </c>
    </row>
    <row r="267" spans="1:8" x14ac:dyDescent="0.2">
      <c r="A267" s="9">
        <v>1</v>
      </c>
      <c r="B267" s="11" t="s">
        <v>3</v>
      </c>
      <c r="C267" s="12">
        <f t="shared" si="7"/>
        <v>0</v>
      </c>
      <c r="D267" s="12">
        <f t="shared" si="7"/>
        <v>0</v>
      </c>
      <c r="E267" s="12">
        <f t="shared" si="7"/>
        <v>0</v>
      </c>
      <c r="F267" s="12">
        <f t="shared" si="7"/>
        <v>119.25</v>
      </c>
      <c r="G267" s="12">
        <f t="shared" si="7"/>
        <v>119.25</v>
      </c>
      <c r="H267" s="13">
        <f t="shared" si="7"/>
        <v>119.25</v>
      </c>
    </row>
    <row r="268" spans="1:8" ht="13.5" thickBot="1" x14ac:dyDescent="0.25">
      <c r="A268" s="16">
        <v>1</v>
      </c>
      <c r="B268" s="17" t="s">
        <v>2</v>
      </c>
      <c r="C268" s="18">
        <f t="shared" si="7"/>
        <v>0</v>
      </c>
      <c r="D268" s="18">
        <f t="shared" si="7"/>
        <v>0</v>
      </c>
      <c r="E268" s="18">
        <f t="shared" si="7"/>
        <v>0</v>
      </c>
      <c r="F268" s="18">
        <f t="shared" si="7"/>
        <v>0</v>
      </c>
      <c r="G268" s="18">
        <f t="shared" si="7"/>
        <v>0</v>
      </c>
      <c r="H268" s="19">
        <f t="shared" si="7"/>
        <v>0</v>
      </c>
    </row>
    <row r="269" spans="1:8" ht="13.5" thickBot="1" x14ac:dyDescent="0.25"/>
    <row r="270" spans="1:8" ht="18" x14ac:dyDescent="0.25">
      <c r="A270" s="252" t="s">
        <v>46</v>
      </c>
      <c r="B270" s="253"/>
      <c r="C270" s="253"/>
      <c r="D270" s="253"/>
      <c r="E270" s="253"/>
      <c r="F270" s="253"/>
      <c r="G270" s="253"/>
      <c r="H270" s="254"/>
    </row>
    <row r="271" spans="1:8" ht="18" x14ac:dyDescent="0.25">
      <c r="A271" s="248" t="s">
        <v>30</v>
      </c>
      <c r="B271" s="249"/>
      <c r="C271" s="249"/>
      <c r="D271" s="249"/>
      <c r="E271" s="249"/>
      <c r="F271" s="249"/>
      <c r="G271" s="249"/>
      <c r="H271" s="250"/>
    </row>
    <row r="272" spans="1:8" x14ac:dyDescent="0.2">
      <c r="A272" s="251" t="s">
        <v>0</v>
      </c>
      <c r="B272" s="244"/>
      <c r="C272" s="244"/>
      <c r="D272" s="244"/>
      <c r="E272" s="244"/>
      <c r="F272" s="244"/>
      <c r="G272" s="244"/>
      <c r="H272" s="165"/>
    </row>
    <row r="273" spans="1:15" x14ac:dyDescent="0.2">
      <c r="A273" s="9" t="s">
        <v>5</v>
      </c>
      <c r="B273" s="10" t="s">
        <v>5</v>
      </c>
      <c r="C273" s="163" t="s">
        <v>61</v>
      </c>
      <c r="D273" s="163" t="s">
        <v>62</v>
      </c>
      <c r="E273" s="163" t="s">
        <v>63</v>
      </c>
      <c r="F273" s="163" t="s">
        <v>64</v>
      </c>
      <c r="G273" s="163" t="s">
        <v>65</v>
      </c>
      <c r="H273" s="165" t="s">
        <v>66</v>
      </c>
    </row>
    <row r="274" spans="1:15" x14ac:dyDescent="0.2">
      <c r="A274" s="9">
        <v>18</v>
      </c>
      <c r="B274" s="11" t="s">
        <v>162</v>
      </c>
      <c r="C274" s="198">
        <v>11048</v>
      </c>
      <c r="D274" s="198">
        <v>7885</v>
      </c>
      <c r="E274" s="198">
        <v>5928</v>
      </c>
      <c r="F274" s="198">
        <v>4301</v>
      </c>
      <c r="G274" s="198">
        <v>3046</v>
      </c>
      <c r="H274" s="198">
        <v>2413</v>
      </c>
    </row>
    <row r="275" spans="1:15" x14ac:dyDescent="0.2">
      <c r="A275" s="9">
        <v>25</v>
      </c>
      <c r="B275" s="11" t="s">
        <v>6</v>
      </c>
      <c r="C275" s="198">
        <v>12352</v>
      </c>
      <c r="D275" s="198">
        <v>8774</v>
      </c>
      <c r="E275" s="198">
        <v>6618</v>
      </c>
      <c r="F275" s="198">
        <v>4791</v>
      </c>
      <c r="G275" s="198">
        <v>3395</v>
      </c>
      <c r="H275" s="198">
        <v>2675</v>
      </c>
      <c r="J275" s="28"/>
      <c r="K275" s="28"/>
      <c r="L275" s="28"/>
      <c r="M275" s="28"/>
      <c r="N275" s="28"/>
      <c r="O275" s="28"/>
    </row>
    <row r="276" spans="1:15" x14ac:dyDescent="0.2">
      <c r="A276" s="9">
        <v>30</v>
      </c>
      <c r="B276" s="11" t="s">
        <v>7</v>
      </c>
      <c r="C276" s="198">
        <v>14431</v>
      </c>
      <c r="D276" s="198">
        <v>10158</v>
      </c>
      <c r="E276" s="198">
        <v>7775</v>
      </c>
      <c r="F276" s="198">
        <v>5691</v>
      </c>
      <c r="G276" s="198">
        <v>4025</v>
      </c>
      <c r="H276" s="198">
        <v>3104</v>
      </c>
      <c r="J276" s="28"/>
      <c r="K276" s="28"/>
      <c r="L276" s="28"/>
      <c r="M276" s="28"/>
      <c r="N276" s="28"/>
      <c r="O276" s="28"/>
    </row>
    <row r="277" spans="1:15" x14ac:dyDescent="0.2">
      <c r="A277" s="9">
        <v>35</v>
      </c>
      <c r="B277" s="11" t="s">
        <v>8</v>
      </c>
      <c r="C277" s="198">
        <v>16290</v>
      </c>
      <c r="D277" s="198">
        <v>11262</v>
      </c>
      <c r="E277" s="198">
        <v>8656</v>
      </c>
      <c r="F277" s="198">
        <v>6330</v>
      </c>
      <c r="G277" s="198">
        <v>4586</v>
      </c>
      <c r="H277" s="198">
        <v>3447</v>
      </c>
      <c r="J277" s="28"/>
      <c r="K277" s="28"/>
      <c r="L277" s="28"/>
      <c r="M277" s="28"/>
      <c r="N277" s="28"/>
      <c r="O277" s="28"/>
    </row>
    <row r="278" spans="1:15" x14ac:dyDescent="0.2">
      <c r="A278" s="9">
        <v>40</v>
      </c>
      <c r="B278" s="11" t="s">
        <v>9</v>
      </c>
      <c r="C278" s="198">
        <v>18445</v>
      </c>
      <c r="D278" s="198">
        <v>12703</v>
      </c>
      <c r="E278" s="198">
        <v>9815</v>
      </c>
      <c r="F278" s="198">
        <v>7177</v>
      </c>
      <c r="G278" s="198">
        <v>5125</v>
      </c>
      <c r="H278" s="198">
        <v>3894</v>
      </c>
      <c r="J278" s="28"/>
      <c r="K278" s="28"/>
      <c r="L278" s="28"/>
      <c r="M278" s="28"/>
      <c r="N278" s="28"/>
      <c r="O278" s="28"/>
    </row>
    <row r="279" spans="1:15" x14ac:dyDescent="0.2">
      <c r="A279" s="9">
        <v>45</v>
      </c>
      <c r="B279" s="11" t="s">
        <v>10</v>
      </c>
      <c r="C279" s="198">
        <v>21297</v>
      </c>
      <c r="D279" s="198">
        <v>14762</v>
      </c>
      <c r="E279" s="198">
        <v>11295</v>
      </c>
      <c r="F279" s="198">
        <v>8084</v>
      </c>
      <c r="G279" s="198">
        <v>5831</v>
      </c>
      <c r="H279" s="198">
        <v>4529</v>
      </c>
      <c r="J279" s="28"/>
      <c r="K279" s="28"/>
      <c r="L279" s="28"/>
      <c r="M279" s="28"/>
      <c r="N279" s="28"/>
      <c r="O279" s="28"/>
    </row>
    <row r="280" spans="1:15" x14ac:dyDescent="0.2">
      <c r="A280" s="9">
        <v>50</v>
      </c>
      <c r="B280" s="11" t="s">
        <v>11</v>
      </c>
      <c r="C280" s="198">
        <v>24106</v>
      </c>
      <c r="D280" s="198">
        <v>16176</v>
      </c>
      <c r="E280" s="198">
        <v>12700</v>
      </c>
      <c r="F280" s="198">
        <v>9427</v>
      </c>
      <c r="G280" s="198">
        <v>6551</v>
      </c>
      <c r="H280" s="198">
        <v>4969</v>
      </c>
      <c r="J280" s="28"/>
      <c r="K280" s="28"/>
      <c r="L280" s="28"/>
      <c r="M280" s="28"/>
      <c r="N280" s="28"/>
      <c r="O280" s="28"/>
    </row>
    <row r="281" spans="1:15" x14ac:dyDescent="0.2">
      <c r="A281" s="9">
        <v>55</v>
      </c>
      <c r="B281" s="11" t="s">
        <v>12</v>
      </c>
      <c r="C281" s="198">
        <v>27929</v>
      </c>
      <c r="D281" s="198">
        <v>19111</v>
      </c>
      <c r="E281" s="198">
        <v>14658</v>
      </c>
      <c r="F281" s="198">
        <v>10427</v>
      </c>
      <c r="G281" s="198">
        <v>7580</v>
      </c>
      <c r="H281" s="198">
        <v>5872</v>
      </c>
      <c r="J281" s="28"/>
      <c r="K281" s="28"/>
      <c r="L281" s="28"/>
      <c r="M281" s="28"/>
      <c r="N281" s="28"/>
      <c r="O281" s="28"/>
    </row>
    <row r="282" spans="1:15" x14ac:dyDescent="0.2">
      <c r="A282" s="9">
        <v>60</v>
      </c>
      <c r="B282" s="11"/>
      <c r="C282" s="198">
        <v>29712</v>
      </c>
      <c r="D282" s="198">
        <v>21111</v>
      </c>
      <c r="E282" s="198">
        <v>16230</v>
      </c>
      <c r="F282" s="198">
        <v>11467</v>
      </c>
      <c r="G282" s="198">
        <v>8362</v>
      </c>
      <c r="H282" s="198">
        <v>6495</v>
      </c>
      <c r="J282" s="28"/>
      <c r="K282" s="28"/>
      <c r="L282" s="28"/>
      <c r="M282" s="28"/>
      <c r="N282" s="28"/>
      <c r="O282" s="28"/>
    </row>
    <row r="283" spans="1:15" x14ac:dyDescent="0.2">
      <c r="A283" s="9">
        <v>61</v>
      </c>
      <c r="B283" s="11"/>
      <c r="C283" s="198">
        <v>33434</v>
      </c>
      <c r="D283" s="198">
        <v>23752</v>
      </c>
      <c r="E283" s="198">
        <v>18264</v>
      </c>
      <c r="F283" s="198">
        <v>12898</v>
      </c>
      <c r="G283" s="198">
        <v>9414</v>
      </c>
      <c r="H283" s="198">
        <v>7317</v>
      </c>
      <c r="J283" s="28"/>
      <c r="K283" s="28"/>
      <c r="L283" s="28"/>
      <c r="M283" s="28"/>
      <c r="N283" s="28"/>
      <c r="O283" s="28"/>
    </row>
    <row r="284" spans="1:15" x14ac:dyDescent="0.2">
      <c r="A284" s="9">
        <v>62</v>
      </c>
      <c r="B284" s="11"/>
      <c r="C284" s="198">
        <v>37156</v>
      </c>
      <c r="D284" s="198">
        <v>26409</v>
      </c>
      <c r="E284" s="198">
        <v>20296</v>
      </c>
      <c r="F284" s="198">
        <v>14334</v>
      </c>
      <c r="G284" s="198">
        <v>10464</v>
      </c>
      <c r="H284" s="198">
        <v>8127</v>
      </c>
      <c r="J284" s="28"/>
      <c r="K284" s="28"/>
      <c r="L284" s="28"/>
      <c r="M284" s="28"/>
      <c r="N284" s="28"/>
      <c r="O284" s="28"/>
    </row>
    <row r="285" spans="1:15" x14ac:dyDescent="0.2">
      <c r="A285" s="9">
        <v>63</v>
      </c>
      <c r="B285" s="11"/>
      <c r="C285" s="198">
        <v>40884</v>
      </c>
      <c r="D285" s="198">
        <v>29054</v>
      </c>
      <c r="E285" s="198">
        <v>22333</v>
      </c>
      <c r="F285" s="198">
        <v>15778</v>
      </c>
      <c r="G285" s="198">
        <v>11516</v>
      </c>
      <c r="H285" s="198">
        <v>8958</v>
      </c>
      <c r="J285" s="28"/>
      <c r="K285" s="28"/>
      <c r="L285" s="28"/>
      <c r="M285" s="28"/>
      <c r="N285" s="28"/>
      <c r="O285" s="28"/>
    </row>
    <row r="286" spans="1:15" x14ac:dyDescent="0.2">
      <c r="A286" s="9">
        <v>64</v>
      </c>
      <c r="B286" s="11"/>
      <c r="C286" s="198">
        <v>44605</v>
      </c>
      <c r="D286" s="198">
        <v>31693</v>
      </c>
      <c r="E286" s="198">
        <v>24365</v>
      </c>
      <c r="F286" s="198">
        <v>17226</v>
      </c>
      <c r="G286" s="198">
        <v>12563</v>
      </c>
      <c r="H286" s="198">
        <v>9768</v>
      </c>
      <c r="J286" s="28"/>
      <c r="K286" s="28"/>
      <c r="L286" s="28"/>
      <c r="M286" s="28"/>
      <c r="N286" s="28"/>
      <c r="O286" s="28"/>
    </row>
    <row r="287" spans="1:15" x14ac:dyDescent="0.2">
      <c r="A287" s="9">
        <v>65</v>
      </c>
      <c r="B287" s="11"/>
      <c r="C287" s="198">
        <v>48996</v>
      </c>
      <c r="D287" s="198">
        <v>34259</v>
      </c>
      <c r="E287" s="198">
        <v>26515</v>
      </c>
      <c r="F287" s="198">
        <v>18763</v>
      </c>
      <c r="G287" s="198">
        <v>13685</v>
      </c>
      <c r="H287" s="198">
        <v>11118</v>
      </c>
      <c r="J287" s="28"/>
      <c r="K287" s="28"/>
      <c r="L287" s="28"/>
      <c r="M287" s="28"/>
      <c r="N287" s="28"/>
      <c r="O287" s="28"/>
    </row>
    <row r="288" spans="1:15" x14ac:dyDescent="0.2">
      <c r="A288" s="9">
        <v>66</v>
      </c>
      <c r="B288" s="11"/>
      <c r="C288" s="198">
        <v>51878</v>
      </c>
      <c r="D288" s="198">
        <v>36286</v>
      </c>
      <c r="E288" s="198">
        <v>28087</v>
      </c>
      <c r="F288" s="198">
        <v>19874</v>
      </c>
      <c r="G288" s="198">
        <v>14495</v>
      </c>
      <c r="H288" s="198">
        <v>11777</v>
      </c>
      <c r="J288" s="28"/>
      <c r="K288" s="28"/>
      <c r="L288" s="28"/>
      <c r="M288" s="28"/>
      <c r="N288" s="28"/>
      <c r="O288" s="28"/>
    </row>
    <row r="289" spans="1:15" x14ac:dyDescent="0.2">
      <c r="A289" s="9">
        <v>67</v>
      </c>
      <c r="B289" s="11"/>
      <c r="C289" s="198">
        <v>57651</v>
      </c>
      <c r="D289" s="198">
        <v>40324</v>
      </c>
      <c r="E289" s="198">
        <v>31208</v>
      </c>
      <c r="F289" s="198">
        <v>22089</v>
      </c>
      <c r="G289" s="198">
        <v>16110</v>
      </c>
      <c r="H289" s="198">
        <v>13092</v>
      </c>
      <c r="J289" s="28"/>
      <c r="K289" s="28"/>
      <c r="L289" s="28"/>
      <c r="M289" s="28"/>
      <c r="N289" s="28"/>
      <c r="O289" s="28"/>
    </row>
    <row r="290" spans="1:15" x14ac:dyDescent="0.2">
      <c r="A290" s="9">
        <v>68</v>
      </c>
      <c r="B290" s="11"/>
      <c r="C290" s="198">
        <v>63415</v>
      </c>
      <c r="D290" s="198">
        <v>44358</v>
      </c>
      <c r="E290" s="198">
        <v>34334</v>
      </c>
      <c r="F290" s="198">
        <v>24299</v>
      </c>
      <c r="G290" s="198">
        <v>17725</v>
      </c>
      <c r="H290" s="198">
        <v>14396</v>
      </c>
      <c r="J290" s="28"/>
      <c r="K290" s="28"/>
      <c r="L290" s="28"/>
      <c r="M290" s="28"/>
      <c r="N290" s="28"/>
      <c r="O290" s="28"/>
    </row>
    <row r="291" spans="1:15" x14ac:dyDescent="0.2">
      <c r="A291" s="9">
        <v>69</v>
      </c>
      <c r="B291" s="11"/>
      <c r="C291" s="198">
        <v>66303</v>
      </c>
      <c r="D291" s="198">
        <v>46383</v>
      </c>
      <c r="E291" s="198">
        <v>35892</v>
      </c>
      <c r="F291" s="198">
        <v>25405</v>
      </c>
      <c r="G291" s="198">
        <v>18529</v>
      </c>
      <c r="H291" s="198">
        <v>15059</v>
      </c>
      <c r="J291" s="28"/>
      <c r="K291" s="28"/>
      <c r="L291" s="28"/>
      <c r="M291" s="28"/>
      <c r="N291" s="28"/>
      <c r="O291" s="28"/>
    </row>
    <row r="292" spans="1:15" x14ac:dyDescent="0.2">
      <c r="A292" s="9">
        <v>70</v>
      </c>
      <c r="B292" s="11"/>
      <c r="C292" s="198">
        <v>67711</v>
      </c>
      <c r="D292" s="198">
        <v>46983</v>
      </c>
      <c r="E292" s="198">
        <v>36469</v>
      </c>
      <c r="F292" s="198">
        <v>25796</v>
      </c>
      <c r="G292" s="198">
        <v>18888</v>
      </c>
      <c r="H292" s="198">
        <v>15257</v>
      </c>
      <c r="J292" s="28"/>
      <c r="K292" s="28"/>
      <c r="L292" s="28"/>
      <c r="M292" s="28"/>
      <c r="N292" s="28"/>
      <c r="O292" s="28"/>
    </row>
    <row r="293" spans="1:15" x14ac:dyDescent="0.2">
      <c r="A293" s="9">
        <v>71</v>
      </c>
      <c r="B293" s="11"/>
      <c r="C293" s="198">
        <v>76185</v>
      </c>
      <c r="D293" s="198">
        <v>52869</v>
      </c>
      <c r="E293" s="198">
        <v>41029</v>
      </c>
      <c r="F293" s="198">
        <v>29025</v>
      </c>
      <c r="G293" s="198">
        <v>21246</v>
      </c>
      <c r="H293" s="198">
        <v>17163</v>
      </c>
      <c r="J293" s="28"/>
      <c r="K293" s="28"/>
      <c r="L293" s="28"/>
      <c r="M293" s="28"/>
      <c r="N293" s="28"/>
      <c r="O293" s="28"/>
    </row>
    <row r="294" spans="1:15" x14ac:dyDescent="0.2">
      <c r="A294" s="9">
        <v>72</v>
      </c>
      <c r="B294" s="11"/>
      <c r="C294" s="198">
        <v>84657</v>
      </c>
      <c r="D294" s="198">
        <v>58739</v>
      </c>
      <c r="E294" s="198">
        <v>45601</v>
      </c>
      <c r="F294" s="198">
        <v>32256</v>
      </c>
      <c r="G294" s="198">
        <v>23611</v>
      </c>
      <c r="H294" s="198">
        <v>19077</v>
      </c>
      <c r="J294" s="28"/>
      <c r="K294" s="28"/>
      <c r="L294" s="28"/>
      <c r="M294" s="28"/>
      <c r="N294" s="28"/>
      <c r="O294" s="28"/>
    </row>
    <row r="295" spans="1:15" x14ac:dyDescent="0.2">
      <c r="A295" s="9">
        <v>73</v>
      </c>
      <c r="B295" s="11"/>
      <c r="C295" s="198">
        <v>93126</v>
      </c>
      <c r="D295" s="198">
        <v>64622</v>
      </c>
      <c r="E295" s="198">
        <v>50159</v>
      </c>
      <c r="F295" s="198">
        <v>35483</v>
      </c>
      <c r="G295" s="198">
        <v>25980</v>
      </c>
      <c r="H295" s="198">
        <v>20990</v>
      </c>
      <c r="J295" s="28"/>
      <c r="K295" s="28"/>
      <c r="L295" s="28"/>
      <c r="M295" s="28"/>
      <c r="N295" s="28"/>
      <c r="O295" s="28"/>
    </row>
    <row r="296" spans="1:15" x14ac:dyDescent="0.2">
      <c r="A296" s="9">
        <v>74</v>
      </c>
      <c r="B296" s="11"/>
      <c r="C296" s="198">
        <v>101591</v>
      </c>
      <c r="D296" s="198">
        <v>70503</v>
      </c>
      <c r="E296" s="198">
        <v>54725</v>
      </c>
      <c r="F296" s="198">
        <v>38720</v>
      </c>
      <c r="G296" s="198">
        <v>28347</v>
      </c>
      <c r="H296" s="198">
        <v>22901</v>
      </c>
      <c r="J296" s="28"/>
      <c r="K296" s="28"/>
      <c r="L296" s="28"/>
      <c r="M296" s="28"/>
      <c r="N296" s="28"/>
      <c r="O296" s="28"/>
    </row>
    <row r="297" spans="1:15" x14ac:dyDescent="0.2">
      <c r="A297" s="9">
        <v>75</v>
      </c>
      <c r="B297" s="11" t="s">
        <v>13</v>
      </c>
      <c r="C297" s="198">
        <v>110931</v>
      </c>
      <c r="D297" s="198">
        <v>77118</v>
      </c>
      <c r="E297" s="198">
        <v>61035</v>
      </c>
      <c r="F297" s="198">
        <v>44404</v>
      </c>
      <c r="G297" s="198">
        <v>31027</v>
      </c>
      <c r="H297" s="198">
        <v>26279</v>
      </c>
      <c r="J297" s="28"/>
      <c r="K297" s="28"/>
      <c r="L297" s="28"/>
      <c r="M297" s="28"/>
      <c r="N297" s="28"/>
      <c r="O297" s="28"/>
    </row>
    <row r="298" spans="1:15" x14ac:dyDescent="0.2">
      <c r="A298" s="9">
        <v>1</v>
      </c>
      <c r="B298" s="11" t="s">
        <v>14</v>
      </c>
      <c r="C298" s="198">
        <v>4552</v>
      </c>
      <c r="D298" s="198">
        <v>3513</v>
      </c>
      <c r="E298" s="198">
        <v>2499</v>
      </c>
      <c r="F298" s="198">
        <v>1874</v>
      </c>
      <c r="G298" s="198">
        <v>1533</v>
      </c>
      <c r="H298" s="198">
        <v>1105</v>
      </c>
      <c r="J298" s="28"/>
      <c r="K298" s="28"/>
      <c r="L298" s="28"/>
      <c r="M298" s="28"/>
      <c r="N298" s="28"/>
      <c r="O298" s="28"/>
    </row>
    <row r="299" spans="1:15" x14ac:dyDescent="0.2">
      <c r="A299" s="9">
        <v>2</v>
      </c>
      <c r="B299" s="11" t="s">
        <v>1</v>
      </c>
      <c r="C299" s="198">
        <v>7009</v>
      </c>
      <c r="D299" s="198">
        <v>5719</v>
      </c>
      <c r="E299" s="198">
        <v>3947</v>
      </c>
      <c r="F299" s="198">
        <v>2969</v>
      </c>
      <c r="G299" s="198">
        <v>2421</v>
      </c>
      <c r="H299" s="198">
        <v>1627</v>
      </c>
      <c r="J299" s="28"/>
      <c r="K299" s="28"/>
      <c r="L299" s="28"/>
      <c r="M299" s="28"/>
      <c r="N299" s="28"/>
      <c r="O299" s="28"/>
    </row>
    <row r="300" spans="1:15" x14ac:dyDescent="0.2">
      <c r="A300" s="9">
        <v>3</v>
      </c>
      <c r="B300" s="11" t="s">
        <v>15</v>
      </c>
      <c r="C300" s="198">
        <v>10230</v>
      </c>
      <c r="D300" s="198">
        <v>8371</v>
      </c>
      <c r="E300" s="198">
        <v>5752</v>
      </c>
      <c r="F300" s="198">
        <v>4314</v>
      </c>
      <c r="G300" s="198">
        <v>3513</v>
      </c>
      <c r="H300" s="198">
        <v>2472</v>
      </c>
      <c r="J300" s="28"/>
      <c r="K300" s="28"/>
      <c r="L300" s="28"/>
      <c r="M300" s="28"/>
      <c r="N300" s="28"/>
      <c r="O300" s="28"/>
    </row>
    <row r="301" spans="1:15" x14ac:dyDescent="0.2">
      <c r="A301" s="9">
        <v>1</v>
      </c>
      <c r="B301" s="11" t="s">
        <v>3</v>
      </c>
      <c r="C301" s="32">
        <v>225</v>
      </c>
      <c r="D301" s="32">
        <v>225</v>
      </c>
      <c r="E301" s="32">
        <v>225</v>
      </c>
      <c r="F301" s="32">
        <v>225</v>
      </c>
      <c r="G301" s="32">
        <v>225</v>
      </c>
      <c r="H301" s="33">
        <v>225</v>
      </c>
      <c r="J301" s="28"/>
      <c r="K301" s="28"/>
      <c r="L301" s="28"/>
      <c r="M301" s="28"/>
      <c r="N301" s="28"/>
      <c r="O301" s="28"/>
    </row>
    <row r="302" spans="1:15" x14ac:dyDescent="0.2">
      <c r="A302" s="9">
        <v>1</v>
      </c>
      <c r="B302" s="11" t="s">
        <v>2</v>
      </c>
      <c r="C302" s="32">
        <v>300</v>
      </c>
      <c r="D302" s="32">
        <v>300</v>
      </c>
      <c r="E302" s="32">
        <v>300</v>
      </c>
      <c r="F302" s="32">
        <v>300</v>
      </c>
      <c r="G302" s="32">
        <v>300</v>
      </c>
      <c r="H302" s="33">
        <v>300</v>
      </c>
      <c r="J302" s="28"/>
      <c r="K302" s="28"/>
      <c r="L302" s="28"/>
      <c r="M302" s="28"/>
      <c r="N302" s="28"/>
      <c r="O302" s="28"/>
    </row>
    <row r="303" spans="1:15" x14ac:dyDescent="0.2">
      <c r="A303" s="9"/>
      <c r="H303" s="15"/>
    </row>
    <row r="304" spans="1:15" ht="18" x14ac:dyDescent="0.25">
      <c r="A304" s="248" t="s">
        <v>37</v>
      </c>
      <c r="B304" s="249"/>
      <c r="C304" s="249"/>
      <c r="D304" s="249"/>
      <c r="E304" s="249"/>
      <c r="F304" s="249"/>
      <c r="G304" s="249"/>
      <c r="H304" s="250"/>
    </row>
    <row r="305" spans="1:8" x14ac:dyDescent="0.2">
      <c r="A305" s="251" t="s">
        <v>0</v>
      </c>
      <c r="B305" s="244"/>
      <c r="C305" s="244"/>
      <c r="D305" s="244"/>
      <c r="E305" s="244"/>
      <c r="F305" s="244"/>
      <c r="G305" s="244"/>
      <c r="H305" s="165"/>
    </row>
    <row r="306" spans="1:8" x14ac:dyDescent="0.2">
      <c r="A306" s="9" t="s">
        <v>5</v>
      </c>
      <c r="B306" s="10" t="s">
        <v>5</v>
      </c>
      <c r="C306" s="163" t="s">
        <v>61</v>
      </c>
      <c r="D306" s="163" t="s">
        <v>62</v>
      </c>
      <c r="E306" s="163" t="s">
        <v>63</v>
      </c>
      <c r="F306" s="163" t="s">
        <v>64</v>
      </c>
      <c r="G306" s="163" t="s">
        <v>65</v>
      </c>
      <c r="H306" s="165" t="s">
        <v>66</v>
      </c>
    </row>
    <row r="307" spans="1:8" x14ac:dyDescent="0.2">
      <c r="A307" s="9">
        <v>18</v>
      </c>
      <c r="B307" s="11" t="s">
        <v>162</v>
      </c>
      <c r="C307" s="12">
        <f t="shared" ref="C307:H322" si="8">+C274*$L$2</f>
        <v>5855.4400000000005</v>
      </c>
      <c r="D307" s="12">
        <f t="shared" si="8"/>
        <v>4179.05</v>
      </c>
      <c r="E307" s="12">
        <f t="shared" si="8"/>
        <v>3141.84</v>
      </c>
      <c r="F307" s="12">
        <f t="shared" si="8"/>
        <v>2279.5300000000002</v>
      </c>
      <c r="G307" s="12">
        <f t="shared" si="8"/>
        <v>1614.38</v>
      </c>
      <c r="H307" s="13">
        <f t="shared" si="8"/>
        <v>1278.8900000000001</v>
      </c>
    </row>
    <row r="308" spans="1:8" x14ac:dyDescent="0.2">
      <c r="A308" s="9">
        <v>25</v>
      </c>
      <c r="B308" s="11" t="s">
        <v>6</v>
      </c>
      <c r="C308" s="12">
        <f t="shared" si="8"/>
        <v>6546.56</v>
      </c>
      <c r="D308" s="12">
        <f t="shared" si="8"/>
        <v>4650.22</v>
      </c>
      <c r="E308" s="12">
        <f t="shared" si="8"/>
        <v>3507.54</v>
      </c>
      <c r="F308" s="12">
        <f t="shared" si="8"/>
        <v>2539.23</v>
      </c>
      <c r="G308" s="12">
        <f t="shared" si="8"/>
        <v>1799.3500000000001</v>
      </c>
      <c r="H308" s="13">
        <f t="shared" si="8"/>
        <v>1417.75</v>
      </c>
    </row>
    <row r="309" spans="1:8" x14ac:dyDescent="0.2">
      <c r="A309" s="9">
        <v>30</v>
      </c>
      <c r="B309" s="11" t="s">
        <v>7</v>
      </c>
      <c r="C309" s="12">
        <f t="shared" si="8"/>
        <v>7648.43</v>
      </c>
      <c r="D309" s="12">
        <f t="shared" si="8"/>
        <v>5383.7400000000007</v>
      </c>
      <c r="E309" s="12">
        <f t="shared" si="8"/>
        <v>4120.75</v>
      </c>
      <c r="F309" s="12">
        <f t="shared" si="8"/>
        <v>3016.23</v>
      </c>
      <c r="G309" s="12">
        <f t="shared" si="8"/>
        <v>2133.25</v>
      </c>
      <c r="H309" s="13">
        <f t="shared" si="8"/>
        <v>1645.1200000000001</v>
      </c>
    </row>
    <row r="310" spans="1:8" x14ac:dyDescent="0.2">
      <c r="A310" s="9">
        <v>35</v>
      </c>
      <c r="B310" s="11" t="s">
        <v>8</v>
      </c>
      <c r="C310" s="12">
        <f t="shared" si="8"/>
        <v>8633.7000000000007</v>
      </c>
      <c r="D310" s="12">
        <f t="shared" si="8"/>
        <v>5968.8600000000006</v>
      </c>
      <c r="E310" s="12">
        <f t="shared" si="8"/>
        <v>4587.68</v>
      </c>
      <c r="F310" s="12">
        <f t="shared" si="8"/>
        <v>3354.9</v>
      </c>
      <c r="G310" s="12">
        <f t="shared" si="8"/>
        <v>2430.58</v>
      </c>
      <c r="H310" s="13">
        <f t="shared" si="8"/>
        <v>1826.91</v>
      </c>
    </row>
    <row r="311" spans="1:8" x14ac:dyDescent="0.2">
      <c r="A311" s="9">
        <v>40</v>
      </c>
      <c r="B311" s="11" t="s">
        <v>9</v>
      </c>
      <c r="C311" s="12">
        <f t="shared" si="8"/>
        <v>9775.85</v>
      </c>
      <c r="D311" s="12">
        <f t="shared" si="8"/>
        <v>6732.59</v>
      </c>
      <c r="E311" s="12">
        <f t="shared" si="8"/>
        <v>5201.95</v>
      </c>
      <c r="F311" s="12">
        <f t="shared" si="8"/>
        <v>3803.8100000000004</v>
      </c>
      <c r="G311" s="12">
        <f t="shared" si="8"/>
        <v>2716.25</v>
      </c>
      <c r="H311" s="13">
        <f t="shared" si="8"/>
        <v>2063.8200000000002</v>
      </c>
    </row>
    <row r="312" spans="1:8" x14ac:dyDescent="0.2">
      <c r="A312" s="9">
        <v>45</v>
      </c>
      <c r="B312" s="11" t="s">
        <v>10</v>
      </c>
      <c r="C312" s="12">
        <f t="shared" si="8"/>
        <v>11287.41</v>
      </c>
      <c r="D312" s="12">
        <f t="shared" si="8"/>
        <v>7823.8600000000006</v>
      </c>
      <c r="E312" s="12">
        <f t="shared" si="8"/>
        <v>5986.35</v>
      </c>
      <c r="F312" s="12">
        <f t="shared" si="8"/>
        <v>4284.5200000000004</v>
      </c>
      <c r="G312" s="12">
        <f t="shared" si="8"/>
        <v>3090.4300000000003</v>
      </c>
      <c r="H312" s="13">
        <f t="shared" si="8"/>
        <v>2400.3700000000003</v>
      </c>
    </row>
    <row r="313" spans="1:8" x14ac:dyDescent="0.2">
      <c r="A313" s="9">
        <v>50</v>
      </c>
      <c r="B313" s="11" t="s">
        <v>11</v>
      </c>
      <c r="C313" s="12">
        <f t="shared" si="8"/>
        <v>12776.18</v>
      </c>
      <c r="D313" s="12">
        <f t="shared" si="8"/>
        <v>8573.2800000000007</v>
      </c>
      <c r="E313" s="12">
        <f t="shared" si="8"/>
        <v>6731</v>
      </c>
      <c r="F313" s="12">
        <f t="shared" si="8"/>
        <v>4996.3100000000004</v>
      </c>
      <c r="G313" s="12">
        <f t="shared" si="8"/>
        <v>3472.03</v>
      </c>
      <c r="H313" s="13">
        <f t="shared" si="8"/>
        <v>2633.57</v>
      </c>
    </row>
    <row r="314" spans="1:8" x14ac:dyDescent="0.2">
      <c r="A314" s="9">
        <v>55</v>
      </c>
      <c r="B314" s="11" t="s">
        <v>12</v>
      </c>
      <c r="C314" s="12">
        <f t="shared" si="8"/>
        <v>14802.37</v>
      </c>
      <c r="D314" s="12">
        <f t="shared" si="8"/>
        <v>10128.83</v>
      </c>
      <c r="E314" s="12">
        <f t="shared" si="8"/>
        <v>7768.7400000000007</v>
      </c>
      <c r="F314" s="12">
        <f t="shared" si="8"/>
        <v>5526.31</v>
      </c>
      <c r="G314" s="12">
        <f t="shared" si="8"/>
        <v>4017.4</v>
      </c>
      <c r="H314" s="13">
        <f t="shared" si="8"/>
        <v>3112.1600000000003</v>
      </c>
    </row>
    <row r="315" spans="1:8" x14ac:dyDescent="0.2">
      <c r="A315" s="9">
        <v>60</v>
      </c>
      <c r="B315" s="11"/>
      <c r="C315" s="12">
        <f t="shared" si="8"/>
        <v>15747.36</v>
      </c>
      <c r="D315" s="12">
        <f t="shared" si="8"/>
        <v>11188.83</v>
      </c>
      <c r="E315" s="12">
        <f t="shared" si="8"/>
        <v>8601.9</v>
      </c>
      <c r="F315" s="12">
        <f t="shared" si="8"/>
        <v>6077.51</v>
      </c>
      <c r="G315" s="12">
        <f t="shared" si="8"/>
        <v>4431.8600000000006</v>
      </c>
      <c r="H315" s="13">
        <f t="shared" si="8"/>
        <v>3442.3500000000004</v>
      </c>
    </row>
    <row r="316" spans="1:8" x14ac:dyDescent="0.2">
      <c r="A316" s="9">
        <v>61</v>
      </c>
      <c r="B316" s="11"/>
      <c r="C316" s="12">
        <f t="shared" si="8"/>
        <v>17720.02</v>
      </c>
      <c r="D316" s="12">
        <f t="shared" si="8"/>
        <v>12588.560000000001</v>
      </c>
      <c r="E316" s="12">
        <f t="shared" si="8"/>
        <v>9679.92</v>
      </c>
      <c r="F316" s="12">
        <f t="shared" si="8"/>
        <v>6835.9400000000005</v>
      </c>
      <c r="G316" s="12">
        <f t="shared" si="8"/>
        <v>4989.42</v>
      </c>
      <c r="H316" s="13">
        <f t="shared" si="8"/>
        <v>3878.01</v>
      </c>
    </row>
    <row r="317" spans="1:8" x14ac:dyDescent="0.2">
      <c r="A317" s="9">
        <v>62</v>
      </c>
      <c r="B317" s="11"/>
      <c r="C317" s="12">
        <f t="shared" si="8"/>
        <v>19692.68</v>
      </c>
      <c r="D317" s="12">
        <f t="shared" si="8"/>
        <v>13996.77</v>
      </c>
      <c r="E317" s="12">
        <f t="shared" si="8"/>
        <v>10756.880000000001</v>
      </c>
      <c r="F317" s="12">
        <f t="shared" si="8"/>
        <v>7597.02</v>
      </c>
      <c r="G317" s="12">
        <f t="shared" si="8"/>
        <v>5545.92</v>
      </c>
      <c r="H317" s="13">
        <f t="shared" si="8"/>
        <v>4307.3100000000004</v>
      </c>
    </row>
    <row r="318" spans="1:8" x14ac:dyDescent="0.2">
      <c r="A318" s="9">
        <v>63</v>
      </c>
      <c r="B318" s="11"/>
      <c r="C318" s="12">
        <f t="shared" si="8"/>
        <v>21668.52</v>
      </c>
      <c r="D318" s="12">
        <f t="shared" si="8"/>
        <v>15398.62</v>
      </c>
      <c r="E318" s="12">
        <f t="shared" si="8"/>
        <v>11836.49</v>
      </c>
      <c r="F318" s="12">
        <f t="shared" si="8"/>
        <v>8362.34</v>
      </c>
      <c r="G318" s="12">
        <f t="shared" si="8"/>
        <v>6103.4800000000005</v>
      </c>
      <c r="H318" s="13">
        <f t="shared" si="8"/>
        <v>4747.7400000000007</v>
      </c>
    </row>
    <row r="319" spans="1:8" x14ac:dyDescent="0.2">
      <c r="A319" s="9">
        <v>64</v>
      </c>
      <c r="B319" s="11"/>
      <c r="C319" s="12">
        <f t="shared" si="8"/>
        <v>23640.65</v>
      </c>
      <c r="D319" s="12">
        <f t="shared" si="8"/>
        <v>16797.29</v>
      </c>
      <c r="E319" s="12">
        <f t="shared" si="8"/>
        <v>12913.45</v>
      </c>
      <c r="F319" s="12">
        <f t="shared" si="8"/>
        <v>9129.7800000000007</v>
      </c>
      <c r="G319" s="12">
        <f t="shared" si="8"/>
        <v>6658.39</v>
      </c>
      <c r="H319" s="13">
        <f t="shared" si="8"/>
        <v>5177.04</v>
      </c>
    </row>
    <row r="320" spans="1:8" x14ac:dyDescent="0.2">
      <c r="A320" s="9">
        <v>65</v>
      </c>
      <c r="B320" s="11"/>
      <c r="C320" s="12">
        <f t="shared" si="8"/>
        <v>25967.88</v>
      </c>
      <c r="D320" s="12">
        <f t="shared" si="8"/>
        <v>18157.27</v>
      </c>
      <c r="E320" s="12">
        <f t="shared" si="8"/>
        <v>14052.95</v>
      </c>
      <c r="F320" s="12">
        <f t="shared" si="8"/>
        <v>9944.3900000000012</v>
      </c>
      <c r="G320" s="12">
        <f t="shared" si="8"/>
        <v>7253.05</v>
      </c>
      <c r="H320" s="13">
        <f t="shared" si="8"/>
        <v>5892.54</v>
      </c>
    </row>
    <row r="321" spans="1:8" x14ac:dyDescent="0.2">
      <c r="A321" s="9">
        <v>66</v>
      </c>
      <c r="B321" s="11"/>
      <c r="C321" s="12">
        <f t="shared" si="8"/>
        <v>27495.34</v>
      </c>
      <c r="D321" s="12">
        <f t="shared" si="8"/>
        <v>19231.580000000002</v>
      </c>
      <c r="E321" s="12">
        <f t="shared" si="8"/>
        <v>14886.11</v>
      </c>
      <c r="F321" s="12">
        <f t="shared" si="8"/>
        <v>10533.220000000001</v>
      </c>
      <c r="G321" s="12">
        <f t="shared" si="8"/>
        <v>7682.35</v>
      </c>
      <c r="H321" s="13">
        <f t="shared" si="8"/>
        <v>6241.81</v>
      </c>
    </row>
    <row r="322" spans="1:8" x14ac:dyDescent="0.2">
      <c r="A322" s="9">
        <v>67</v>
      </c>
      <c r="B322" s="11"/>
      <c r="C322" s="12">
        <f t="shared" si="8"/>
        <v>30555.030000000002</v>
      </c>
      <c r="D322" s="12">
        <f t="shared" si="8"/>
        <v>21371.72</v>
      </c>
      <c r="E322" s="12">
        <f t="shared" si="8"/>
        <v>16540.240000000002</v>
      </c>
      <c r="F322" s="12">
        <f t="shared" si="8"/>
        <v>11707.17</v>
      </c>
      <c r="G322" s="12">
        <f t="shared" si="8"/>
        <v>8538.3000000000011</v>
      </c>
      <c r="H322" s="13">
        <f t="shared" si="8"/>
        <v>6938.76</v>
      </c>
    </row>
    <row r="323" spans="1:8" x14ac:dyDescent="0.2">
      <c r="A323" s="9">
        <v>68</v>
      </c>
      <c r="B323" s="11"/>
      <c r="C323" s="12">
        <f t="shared" ref="C323:H335" si="9">+C290*$L$2</f>
        <v>33609.950000000004</v>
      </c>
      <c r="D323" s="12">
        <f t="shared" si="9"/>
        <v>23509.74</v>
      </c>
      <c r="E323" s="12">
        <f t="shared" si="9"/>
        <v>18197.02</v>
      </c>
      <c r="F323" s="12">
        <f t="shared" si="9"/>
        <v>12878.470000000001</v>
      </c>
      <c r="G323" s="12">
        <f t="shared" si="9"/>
        <v>9394.25</v>
      </c>
      <c r="H323" s="13">
        <f t="shared" si="9"/>
        <v>7629.88</v>
      </c>
    </row>
    <row r="324" spans="1:8" x14ac:dyDescent="0.2">
      <c r="A324" s="9">
        <v>69</v>
      </c>
      <c r="B324" s="11"/>
      <c r="C324" s="12">
        <f t="shared" si="9"/>
        <v>35140.590000000004</v>
      </c>
      <c r="D324" s="12">
        <f t="shared" si="9"/>
        <v>24582.99</v>
      </c>
      <c r="E324" s="12">
        <f t="shared" si="9"/>
        <v>19022.760000000002</v>
      </c>
      <c r="F324" s="12">
        <f t="shared" si="9"/>
        <v>13464.650000000001</v>
      </c>
      <c r="G324" s="12">
        <f t="shared" si="9"/>
        <v>9820.3700000000008</v>
      </c>
      <c r="H324" s="13">
        <f t="shared" si="9"/>
        <v>7981.27</v>
      </c>
    </row>
    <row r="325" spans="1:8" x14ac:dyDescent="0.2">
      <c r="A325" s="9">
        <v>70</v>
      </c>
      <c r="B325" s="11"/>
      <c r="C325" s="12">
        <f t="shared" si="9"/>
        <v>35886.83</v>
      </c>
      <c r="D325" s="12">
        <f t="shared" si="9"/>
        <v>24900.99</v>
      </c>
      <c r="E325" s="12">
        <f t="shared" si="9"/>
        <v>19328.57</v>
      </c>
      <c r="F325" s="12">
        <f t="shared" si="9"/>
        <v>13671.880000000001</v>
      </c>
      <c r="G325" s="12">
        <f t="shared" si="9"/>
        <v>10010.640000000001</v>
      </c>
      <c r="H325" s="13">
        <f t="shared" si="9"/>
        <v>8086.21</v>
      </c>
    </row>
    <row r="326" spans="1:8" x14ac:dyDescent="0.2">
      <c r="A326" s="9">
        <v>71</v>
      </c>
      <c r="B326" s="11"/>
      <c r="C326" s="12">
        <f t="shared" si="9"/>
        <v>40378.050000000003</v>
      </c>
      <c r="D326" s="12">
        <f t="shared" si="9"/>
        <v>28020.57</v>
      </c>
      <c r="E326" s="12">
        <f t="shared" si="9"/>
        <v>21745.370000000003</v>
      </c>
      <c r="F326" s="12">
        <f t="shared" si="9"/>
        <v>15383.25</v>
      </c>
      <c r="G326" s="12">
        <f t="shared" si="9"/>
        <v>11260.380000000001</v>
      </c>
      <c r="H326" s="13">
        <f t="shared" si="9"/>
        <v>9096.3900000000012</v>
      </c>
    </row>
    <row r="327" spans="1:8" x14ac:dyDescent="0.2">
      <c r="A327" s="9">
        <v>72</v>
      </c>
      <c r="B327" s="11"/>
      <c r="C327" s="12">
        <f t="shared" si="9"/>
        <v>44868.21</v>
      </c>
      <c r="D327" s="12">
        <f t="shared" si="9"/>
        <v>31131.670000000002</v>
      </c>
      <c r="E327" s="12">
        <f t="shared" si="9"/>
        <v>24168.530000000002</v>
      </c>
      <c r="F327" s="12">
        <f t="shared" si="9"/>
        <v>17095.68</v>
      </c>
      <c r="G327" s="12">
        <f t="shared" si="9"/>
        <v>12513.83</v>
      </c>
      <c r="H327" s="13">
        <f t="shared" si="9"/>
        <v>10110.810000000001</v>
      </c>
    </row>
    <row r="328" spans="1:8" x14ac:dyDescent="0.2">
      <c r="A328" s="9">
        <v>73</v>
      </c>
      <c r="B328" s="11"/>
      <c r="C328" s="12">
        <f t="shared" si="9"/>
        <v>49356.780000000006</v>
      </c>
      <c r="D328" s="12">
        <f t="shared" si="9"/>
        <v>34249.660000000003</v>
      </c>
      <c r="E328" s="12">
        <f t="shared" si="9"/>
        <v>26584.27</v>
      </c>
      <c r="F328" s="12">
        <f t="shared" si="9"/>
        <v>18805.990000000002</v>
      </c>
      <c r="G328" s="12">
        <f t="shared" si="9"/>
        <v>13769.400000000001</v>
      </c>
      <c r="H328" s="13">
        <f t="shared" si="9"/>
        <v>11124.7</v>
      </c>
    </row>
    <row r="329" spans="1:8" x14ac:dyDescent="0.2">
      <c r="A329" s="9">
        <v>74</v>
      </c>
      <c r="B329" s="11"/>
      <c r="C329" s="12">
        <f t="shared" si="9"/>
        <v>53843.23</v>
      </c>
      <c r="D329" s="12">
        <f t="shared" si="9"/>
        <v>37366.590000000004</v>
      </c>
      <c r="E329" s="12">
        <f t="shared" si="9"/>
        <v>29004.25</v>
      </c>
      <c r="F329" s="12">
        <f t="shared" si="9"/>
        <v>20521.600000000002</v>
      </c>
      <c r="G329" s="12">
        <f t="shared" si="9"/>
        <v>15023.91</v>
      </c>
      <c r="H329" s="13">
        <f t="shared" si="9"/>
        <v>12137.53</v>
      </c>
    </row>
    <row r="330" spans="1:8" x14ac:dyDescent="0.2">
      <c r="A330" s="9">
        <v>75</v>
      </c>
      <c r="B330" s="11" t="s">
        <v>13</v>
      </c>
      <c r="C330" s="12">
        <f t="shared" si="9"/>
        <v>58793.43</v>
      </c>
      <c r="D330" s="12">
        <f t="shared" si="9"/>
        <v>40872.54</v>
      </c>
      <c r="E330" s="12">
        <f t="shared" si="9"/>
        <v>32348.550000000003</v>
      </c>
      <c r="F330" s="12">
        <f t="shared" si="9"/>
        <v>23534.120000000003</v>
      </c>
      <c r="G330" s="12">
        <f t="shared" si="9"/>
        <v>16444.310000000001</v>
      </c>
      <c r="H330" s="13">
        <f t="shared" si="9"/>
        <v>13927.87</v>
      </c>
    </row>
    <row r="331" spans="1:8" x14ac:dyDescent="0.2">
      <c r="A331" s="9">
        <v>1</v>
      </c>
      <c r="B331" s="11" t="s">
        <v>14</v>
      </c>
      <c r="C331" s="12">
        <f t="shared" si="9"/>
        <v>2412.56</v>
      </c>
      <c r="D331" s="12">
        <f t="shared" si="9"/>
        <v>1861.89</v>
      </c>
      <c r="E331" s="12">
        <f t="shared" si="9"/>
        <v>1324.47</v>
      </c>
      <c r="F331" s="12">
        <f t="shared" si="9"/>
        <v>993.22</v>
      </c>
      <c r="G331" s="12">
        <f t="shared" si="9"/>
        <v>812.49</v>
      </c>
      <c r="H331" s="13">
        <f t="shared" si="9"/>
        <v>585.65</v>
      </c>
    </row>
    <row r="332" spans="1:8" x14ac:dyDescent="0.2">
      <c r="A332" s="9">
        <v>2</v>
      </c>
      <c r="B332" s="11" t="s">
        <v>1</v>
      </c>
      <c r="C332" s="12">
        <f t="shared" si="9"/>
        <v>3714.77</v>
      </c>
      <c r="D332" s="12">
        <f t="shared" si="9"/>
        <v>3031.07</v>
      </c>
      <c r="E332" s="12">
        <f t="shared" si="9"/>
        <v>2091.9100000000003</v>
      </c>
      <c r="F332" s="12">
        <f t="shared" si="9"/>
        <v>1573.5700000000002</v>
      </c>
      <c r="G332" s="12">
        <f t="shared" si="9"/>
        <v>1283.1300000000001</v>
      </c>
      <c r="H332" s="13">
        <f t="shared" si="9"/>
        <v>862.31000000000006</v>
      </c>
    </row>
    <row r="333" spans="1:8" x14ac:dyDescent="0.2">
      <c r="A333" s="9">
        <v>3</v>
      </c>
      <c r="B333" s="11" t="s">
        <v>15</v>
      </c>
      <c r="C333" s="12">
        <f t="shared" si="9"/>
        <v>5421.9000000000005</v>
      </c>
      <c r="D333" s="12">
        <f t="shared" si="9"/>
        <v>4436.63</v>
      </c>
      <c r="E333" s="12">
        <f t="shared" si="9"/>
        <v>3048.56</v>
      </c>
      <c r="F333" s="12">
        <f t="shared" si="9"/>
        <v>2286.42</v>
      </c>
      <c r="G333" s="12">
        <f t="shared" si="9"/>
        <v>1861.89</v>
      </c>
      <c r="H333" s="13">
        <f t="shared" si="9"/>
        <v>1310.1600000000001</v>
      </c>
    </row>
    <row r="334" spans="1:8" x14ac:dyDescent="0.2">
      <c r="A334" s="9">
        <v>1</v>
      </c>
      <c r="B334" s="11" t="s">
        <v>3</v>
      </c>
      <c r="C334" s="12">
        <f t="shared" si="9"/>
        <v>119.25</v>
      </c>
      <c r="D334" s="12">
        <f t="shared" si="9"/>
        <v>119.25</v>
      </c>
      <c r="E334" s="12">
        <f t="shared" si="9"/>
        <v>119.25</v>
      </c>
      <c r="F334" s="12">
        <f t="shared" si="9"/>
        <v>119.25</v>
      </c>
      <c r="G334" s="12">
        <f t="shared" si="9"/>
        <v>119.25</v>
      </c>
      <c r="H334" s="13">
        <f t="shared" si="9"/>
        <v>119.25</v>
      </c>
    </row>
    <row r="335" spans="1:8" ht="13.5" thickBot="1" x14ac:dyDescent="0.25">
      <c r="A335" s="16">
        <v>1</v>
      </c>
      <c r="B335" s="17" t="s">
        <v>2</v>
      </c>
      <c r="C335" s="18">
        <f t="shared" si="9"/>
        <v>159</v>
      </c>
      <c r="D335" s="18">
        <f t="shared" si="9"/>
        <v>159</v>
      </c>
      <c r="E335" s="18">
        <f t="shared" si="9"/>
        <v>159</v>
      </c>
      <c r="F335" s="18">
        <f t="shared" si="9"/>
        <v>159</v>
      </c>
      <c r="G335" s="18">
        <f t="shared" si="9"/>
        <v>159</v>
      </c>
      <c r="H335" s="19">
        <f t="shared" si="9"/>
        <v>159</v>
      </c>
    </row>
    <row r="336" spans="1:8" ht="13.5" thickBot="1" x14ac:dyDescent="0.25"/>
    <row r="337" spans="1:15" ht="18" x14ac:dyDescent="0.25">
      <c r="A337" s="252" t="s">
        <v>67</v>
      </c>
      <c r="B337" s="253"/>
      <c r="C337" s="253"/>
      <c r="D337" s="253"/>
      <c r="E337" s="253"/>
      <c r="F337" s="253"/>
      <c r="G337" s="253"/>
      <c r="H337" s="254"/>
    </row>
    <row r="338" spans="1:15" ht="18" x14ac:dyDescent="0.25">
      <c r="A338" s="248" t="s">
        <v>30</v>
      </c>
      <c r="B338" s="249"/>
      <c r="C338" s="249"/>
      <c r="D338" s="249"/>
      <c r="E338" s="249"/>
      <c r="F338" s="249"/>
      <c r="G338" s="249"/>
      <c r="H338" s="250"/>
    </row>
    <row r="339" spans="1:15" x14ac:dyDescent="0.2">
      <c r="A339" s="251" t="s">
        <v>0</v>
      </c>
      <c r="B339" s="244"/>
      <c r="C339" s="244"/>
      <c r="D339" s="244"/>
      <c r="E339" s="244"/>
      <c r="F339" s="244"/>
      <c r="G339" s="244"/>
      <c r="H339" s="165"/>
    </row>
    <row r="340" spans="1:15" x14ac:dyDescent="0.2">
      <c r="A340" s="9" t="s">
        <v>5</v>
      </c>
      <c r="B340" s="10" t="s">
        <v>5</v>
      </c>
      <c r="C340" s="163" t="s">
        <v>68</v>
      </c>
      <c r="D340" s="163" t="s">
        <v>69</v>
      </c>
      <c r="E340" s="163" t="s">
        <v>70</v>
      </c>
      <c r="F340" s="163" t="s">
        <v>71</v>
      </c>
      <c r="G340" s="163" t="s">
        <v>72</v>
      </c>
      <c r="H340" s="165" t="s">
        <v>73</v>
      </c>
    </row>
    <row r="341" spans="1:15" x14ac:dyDescent="0.2">
      <c r="A341" s="9">
        <v>18</v>
      </c>
      <c r="B341" s="11" t="s">
        <v>162</v>
      </c>
      <c r="C341" s="198">
        <v>8574</v>
      </c>
      <c r="D341" s="198">
        <v>6111</v>
      </c>
      <c r="E341" s="198">
        <v>4580</v>
      </c>
      <c r="F341" s="198">
        <v>3324</v>
      </c>
      <c r="G341" s="198">
        <v>2346</v>
      </c>
      <c r="H341" s="198">
        <v>1852</v>
      </c>
      <c r="J341" s="28"/>
      <c r="K341" s="28"/>
      <c r="L341" s="28"/>
      <c r="M341" s="28"/>
      <c r="N341" s="28"/>
      <c r="O341" s="28"/>
    </row>
    <row r="342" spans="1:15" x14ac:dyDescent="0.2">
      <c r="A342" s="9">
        <v>25</v>
      </c>
      <c r="B342" s="11" t="s">
        <v>6</v>
      </c>
      <c r="C342" s="198">
        <v>9574</v>
      </c>
      <c r="D342" s="198">
        <v>6796</v>
      </c>
      <c r="E342" s="198">
        <v>5116</v>
      </c>
      <c r="F342" s="198">
        <v>3704</v>
      </c>
      <c r="G342" s="198">
        <v>2621</v>
      </c>
      <c r="H342" s="198">
        <v>2060</v>
      </c>
      <c r="J342" s="28"/>
      <c r="K342" s="28"/>
      <c r="L342" s="28"/>
      <c r="M342" s="28"/>
      <c r="N342" s="28"/>
      <c r="O342" s="28"/>
    </row>
    <row r="343" spans="1:15" x14ac:dyDescent="0.2">
      <c r="A343" s="9">
        <v>30</v>
      </c>
      <c r="B343" s="11" t="s">
        <v>7</v>
      </c>
      <c r="C343" s="198">
        <v>11195</v>
      </c>
      <c r="D343" s="198">
        <v>7874</v>
      </c>
      <c r="E343" s="198">
        <v>6020</v>
      </c>
      <c r="F343" s="198">
        <v>4403</v>
      </c>
      <c r="G343" s="198">
        <v>3108</v>
      </c>
      <c r="H343" s="198">
        <v>2396</v>
      </c>
      <c r="J343" s="28"/>
      <c r="K343" s="28"/>
      <c r="L343" s="28"/>
      <c r="M343" s="28"/>
      <c r="N343" s="28"/>
      <c r="O343" s="28"/>
    </row>
    <row r="344" spans="1:15" x14ac:dyDescent="0.2">
      <c r="A344" s="9">
        <v>35</v>
      </c>
      <c r="B344" s="11" t="s">
        <v>8</v>
      </c>
      <c r="C344" s="198">
        <v>12639</v>
      </c>
      <c r="D344" s="198">
        <v>8730</v>
      </c>
      <c r="E344" s="198">
        <v>6703</v>
      </c>
      <c r="F344" s="198">
        <v>4899</v>
      </c>
      <c r="G344" s="198">
        <v>3549</v>
      </c>
      <c r="H344" s="198">
        <v>2664</v>
      </c>
      <c r="J344" s="28"/>
      <c r="K344" s="28"/>
      <c r="L344" s="28"/>
      <c r="M344" s="28"/>
      <c r="N344" s="28"/>
      <c r="O344" s="28"/>
    </row>
    <row r="345" spans="1:15" x14ac:dyDescent="0.2">
      <c r="A345" s="9">
        <v>40</v>
      </c>
      <c r="B345" s="11" t="s">
        <v>9</v>
      </c>
      <c r="C345" s="198">
        <v>14307</v>
      </c>
      <c r="D345" s="198">
        <v>9859</v>
      </c>
      <c r="E345" s="198">
        <v>7601</v>
      </c>
      <c r="F345" s="198">
        <v>5563</v>
      </c>
      <c r="G345" s="198">
        <v>3964</v>
      </c>
      <c r="H345" s="198">
        <v>3005</v>
      </c>
      <c r="J345" s="28"/>
      <c r="K345" s="28"/>
      <c r="L345" s="28"/>
      <c r="M345" s="28"/>
      <c r="N345" s="28"/>
      <c r="O345" s="28"/>
    </row>
    <row r="346" spans="1:15" x14ac:dyDescent="0.2">
      <c r="A346" s="9">
        <v>45</v>
      </c>
      <c r="B346" s="11" t="s">
        <v>10</v>
      </c>
      <c r="C346" s="198">
        <v>16542</v>
      </c>
      <c r="D346" s="198">
        <v>11443</v>
      </c>
      <c r="E346" s="198">
        <v>8753</v>
      </c>
      <c r="F346" s="198">
        <v>6267</v>
      </c>
      <c r="G346" s="198">
        <v>4512</v>
      </c>
      <c r="H346" s="198">
        <v>3496</v>
      </c>
      <c r="J346" s="28"/>
      <c r="K346" s="28"/>
      <c r="L346" s="28"/>
      <c r="M346" s="28"/>
      <c r="N346" s="28"/>
      <c r="O346" s="28"/>
    </row>
    <row r="347" spans="1:15" x14ac:dyDescent="0.2">
      <c r="A347" s="9">
        <v>50</v>
      </c>
      <c r="B347" s="11" t="s">
        <v>11</v>
      </c>
      <c r="C347" s="198">
        <v>18716</v>
      </c>
      <c r="D347" s="198">
        <v>12546</v>
      </c>
      <c r="E347" s="198">
        <v>9851</v>
      </c>
      <c r="F347" s="198">
        <v>7316</v>
      </c>
      <c r="G347" s="198">
        <v>5079</v>
      </c>
      <c r="H347" s="198">
        <v>3844</v>
      </c>
      <c r="J347" s="28"/>
      <c r="K347" s="28"/>
      <c r="L347" s="28"/>
      <c r="M347" s="28"/>
      <c r="N347" s="28"/>
      <c r="O347" s="28"/>
    </row>
    <row r="348" spans="1:15" x14ac:dyDescent="0.2">
      <c r="A348" s="9">
        <v>55</v>
      </c>
      <c r="B348" s="11" t="s">
        <v>12</v>
      </c>
      <c r="C348" s="198">
        <v>21693</v>
      </c>
      <c r="D348" s="198">
        <v>14831</v>
      </c>
      <c r="E348" s="198">
        <v>11369</v>
      </c>
      <c r="F348" s="198">
        <v>8093</v>
      </c>
      <c r="G348" s="198">
        <v>5882</v>
      </c>
      <c r="H348" s="198">
        <v>4538</v>
      </c>
      <c r="J348" s="28"/>
      <c r="K348" s="28"/>
      <c r="L348" s="28"/>
      <c r="M348" s="28"/>
      <c r="N348" s="28"/>
      <c r="O348" s="28"/>
    </row>
    <row r="349" spans="1:15" x14ac:dyDescent="0.2">
      <c r="A349" s="9">
        <v>60</v>
      </c>
      <c r="B349" s="11"/>
      <c r="C349" s="198">
        <v>23078</v>
      </c>
      <c r="D349" s="198">
        <v>16386</v>
      </c>
      <c r="E349" s="198">
        <v>12594</v>
      </c>
      <c r="F349" s="198">
        <v>8909</v>
      </c>
      <c r="G349" s="198">
        <v>6488</v>
      </c>
      <c r="H349" s="198">
        <v>5039</v>
      </c>
      <c r="J349" s="28"/>
      <c r="K349" s="28"/>
      <c r="L349" s="28"/>
      <c r="M349" s="28"/>
      <c r="N349" s="28"/>
      <c r="O349" s="28"/>
    </row>
    <row r="350" spans="1:15" x14ac:dyDescent="0.2">
      <c r="A350" s="9">
        <v>61</v>
      </c>
      <c r="B350" s="11"/>
      <c r="C350" s="198">
        <v>25978</v>
      </c>
      <c r="D350" s="198">
        <v>18445</v>
      </c>
      <c r="E350" s="198">
        <v>14179</v>
      </c>
      <c r="F350" s="198">
        <v>10014</v>
      </c>
      <c r="G350" s="198">
        <v>7303</v>
      </c>
      <c r="H350" s="198">
        <v>5669</v>
      </c>
      <c r="J350" s="28"/>
      <c r="K350" s="28"/>
      <c r="L350" s="28"/>
      <c r="M350" s="28"/>
      <c r="N350" s="28"/>
      <c r="O350" s="28"/>
    </row>
    <row r="351" spans="1:15" x14ac:dyDescent="0.2">
      <c r="A351" s="9">
        <v>62</v>
      </c>
      <c r="B351" s="11"/>
      <c r="C351" s="198">
        <v>28876</v>
      </c>
      <c r="D351" s="198">
        <v>20511</v>
      </c>
      <c r="E351" s="198">
        <v>15762</v>
      </c>
      <c r="F351" s="198">
        <v>11137</v>
      </c>
      <c r="G351" s="198">
        <v>8121</v>
      </c>
      <c r="H351" s="198">
        <v>6306</v>
      </c>
      <c r="J351" s="28"/>
      <c r="K351" s="28"/>
      <c r="L351" s="28"/>
      <c r="M351" s="28"/>
      <c r="N351" s="28"/>
      <c r="O351" s="28"/>
    </row>
    <row r="352" spans="1:15" x14ac:dyDescent="0.2">
      <c r="A352" s="9">
        <v>63</v>
      </c>
      <c r="B352" s="11"/>
      <c r="C352" s="198">
        <v>31771</v>
      </c>
      <c r="D352" s="198">
        <v>22564</v>
      </c>
      <c r="E352" s="198">
        <v>17345</v>
      </c>
      <c r="F352" s="198">
        <v>12262</v>
      </c>
      <c r="G352" s="198">
        <v>8945</v>
      </c>
      <c r="H352" s="198">
        <v>6944</v>
      </c>
      <c r="J352" s="28"/>
      <c r="K352" s="28"/>
      <c r="L352" s="28"/>
      <c r="M352" s="28"/>
      <c r="N352" s="28"/>
      <c r="O352" s="28"/>
    </row>
    <row r="353" spans="1:15" x14ac:dyDescent="0.2">
      <c r="A353" s="9">
        <v>64</v>
      </c>
      <c r="B353" s="11"/>
      <c r="C353" s="198">
        <v>34666</v>
      </c>
      <c r="D353" s="198">
        <v>24626</v>
      </c>
      <c r="E353" s="198">
        <v>18920</v>
      </c>
      <c r="F353" s="198">
        <v>13385</v>
      </c>
      <c r="G353" s="198">
        <v>9762</v>
      </c>
      <c r="H353" s="198">
        <v>7580</v>
      </c>
      <c r="J353" s="28"/>
      <c r="K353" s="28"/>
      <c r="L353" s="28"/>
      <c r="M353" s="28"/>
      <c r="N353" s="28"/>
      <c r="O353" s="28"/>
    </row>
    <row r="354" spans="1:15" x14ac:dyDescent="0.2">
      <c r="A354" s="9">
        <v>65</v>
      </c>
      <c r="B354" s="11"/>
      <c r="C354" s="198">
        <v>38073</v>
      </c>
      <c r="D354" s="198">
        <v>26622</v>
      </c>
      <c r="E354" s="198">
        <v>20601</v>
      </c>
      <c r="F354" s="198">
        <v>14583</v>
      </c>
      <c r="G354" s="198">
        <v>10629</v>
      </c>
      <c r="H354" s="198">
        <v>8636</v>
      </c>
      <c r="J354" s="28"/>
      <c r="K354" s="28"/>
      <c r="L354" s="28"/>
      <c r="M354" s="28"/>
      <c r="N354" s="28"/>
      <c r="O354" s="28"/>
    </row>
    <row r="355" spans="1:15" x14ac:dyDescent="0.2">
      <c r="A355" s="9">
        <v>66</v>
      </c>
      <c r="B355" s="11"/>
      <c r="C355" s="198">
        <v>40324</v>
      </c>
      <c r="D355" s="198">
        <v>28194</v>
      </c>
      <c r="E355" s="198">
        <v>21814</v>
      </c>
      <c r="F355" s="198">
        <v>15448</v>
      </c>
      <c r="G355" s="198">
        <v>11258</v>
      </c>
      <c r="H355" s="198">
        <v>9142</v>
      </c>
      <c r="J355" s="28"/>
      <c r="K355" s="28"/>
      <c r="L355" s="28"/>
      <c r="M355" s="28"/>
      <c r="N355" s="28"/>
      <c r="O355" s="28"/>
    </row>
    <row r="356" spans="1:15" x14ac:dyDescent="0.2">
      <c r="A356" s="9">
        <v>67</v>
      </c>
      <c r="B356" s="11"/>
      <c r="C356" s="198">
        <v>44810</v>
      </c>
      <c r="D356" s="198">
        <v>31331</v>
      </c>
      <c r="E356" s="198">
        <v>24247</v>
      </c>
      <c r="F356" s="198">
        <v>17176</v>
      </c>
      <c r="G356" s="198">
        <v>12518</v>
      </c>
      <c r="H356" s="198">
        <v>10169</v>
      </c>
      <c r="J356" s="28"/>
      <c r="K356" s="28"/>
      <c r="L356" s="28"/>
      <c r="M356" s="28"/>
      <c r="N356" s="28"/>
      <c r="O356" s="28"/>
    </row>
    <row r="357" spans="1:15" x14ac:dyDescent="0.2">
      <c r="A357" s="9">
        <v>68</v>
      </c>
      <c r="B357" s="11"/>
      <c r="C357" s="198">
        <v>49304</v>
      </c>
      <c r="D357" s="198">
        <v>34470</v>
      </c>
      <c r="E357" s="198">
        <v>26679</v>
      </c>
      <c r="F357" s="198">
        <v>18894</v>
      </c>
      <c r="G357" s="198">
        <v>13781</v>
      </c>
      <c r="H357" s="198">
        <v>11190</v>
      </c>
      <c r="J357" s="28"/>
      <c r="K357" s="28"/>
      <c r="L357" s="28"/>
      <c r="M357" s="28"/>
      <c r="N357" s="28"/>
      <c r="O357" s="28"/>
    </row>
    <row r="358" spans="1:15" x14ac:dyDescent="0.2">
      <c r="A358" s="9">
        <v>69</v>
      </c>
      <c r="B358" s="11"/>
      <c r="C358" s="198">
        <v>51537</v>
      </c>
      <c r="D358" s="198">
        <v>36045</v>
      </c>
      <c r="E358" s="198">
        <v>27895</v>
      </c>
      <c r="F358" s="198">
        <v>19754</v>
      </c>
      <c r="G358" s="198">
        <v>14406</v>
      </c>
      <c r="H358" s="198">
        <v>11701</v>
      </c>
      <c r="J358" s="28"/>
      <c r="K358" s="28"/>
      <c r="L358" s="28"/>
      <c r="M358" s="28"/>
      <c r="N358" s="28"/>
      <c r="O358" s="28"/>
    </row>
    <row r="359" spans="1:15" x14ac:dyDescent="0.2">
      <c r="A359" s="9">
        <v>70</v>
      </c>
      <c r="B359" s="11"/>
      <c r="C359" s="198">
        <v>52644</v>
      </c>
      <c r="D359" s="198">
        <v>36515</v>
      </c>
      <c r="E359" s="198">
        <v>28331</v>
      </c>
      <c r="F359" s="198">
        <v>20059</v>
      </c>
      <c r="G359" s="198">
        <v>14682</v>
      </c>
      <c r="H359" s="198">
        <v>11853</v>
      </c>
      <c r="J359" s="28"/>
      <c r="K359" s="28"/>
      <c r="L359" s="28"/>
      <c r="M359" s="28"/>
      <c r="N359" s="28"/>
      <c r="O359" s="28"/>
    </row>
    <row r="360" spans="1:15" x14ac:dyDescent="0.2">
      <c r="A360" s="9">
        <v>71</v>
      </c>
      <c r="B360" s="11"/>
      <c r="C360" s="198">
        <v>59232</v>
      </c>
      <c r="D360" s="198">
        <v>41092</v>
      </c>
      <c r="E360" s="198">
        <v>31886</v>
      </c>
      <c r="F360" s="198">
        <v>22575</v>
      </c>
      <c r="G360" s="198">
        <v>16516</v>
      </c>
      <c r="H360" s="198">
        <v>13342</v>
      </c>
      <c r="J360" s="28"/>
      <c r="K360" s="28"/>
      <c r="L360" s="28"/>
      <c r="M360" s="28"/>
      <c r="N360" s="28"/>
      <c r="O360" s="28"/>
    </row>
    <row r="361" spans="1:15" x14ac:dyDescent="0.2">
      <c r="A361" s="9">
        <v>72</v>
      </c>
      <c r="B361" s="11"/>
      <c r="C361" s="198">
        <v>65813</v>
      </c>
      <c r="D361" s="198">
        <v>45653</v>
      </c>
      <c r="E361" s="198">
        <v>35444</v>
      </c>
      <c r="F361" s="198">
        <v>25084</v>
      </c>
      <c r="G361" s="198">
        <v>18362</v>
      </c>
      <c r="H361" s="198">
        <v>14828</v>
      </c>
      <c r="J361" s="28"/>
      <c r="K361" s="28"/>
      <c r="L361" s="28"/>
      <c r="M361" s="28"/>
      <c r="N361" s="28"/>
      <c r="O361" s="28"/>
    </row>
    <row r="362" spans="1:15" x14ac:dyDescent="0.2">
      <c r="A362" s="9">
        <v>73</v>
      </c>
      <c r="B362" s="11"/>
      <c r="C362" s="198">
        <v>72406</v>
      </c>
      <c r="D362" s="198">
        <v>50238</v>
      </c>
      <c r="E362" s="198">
        <v>38988</v>
      </c>
      <c r="F362" s="198">
        <v>27606</v>
      </c>
      <c r="G362" s="198">
        <v>20202</v>
      </c>
      <c r="H362" s="198">
        <v>16316</v>
      </c>
      <c r="J362" s="28"/>
      <c r="K362" s="28"/>
      <c r="L362" s="28"/>
      <c r="M362" s="28"/>
      <c r="N362" s="28"/>
      <c r="O362" s="28"/>
    </row>
    <row r="363" spans="1:15" x14ac:dyDescent="0.2">
      <c r="A363" s="9">
        <v>74</v>
      </c>
      <c r="B363" s="11"/>
      <c r="C363" s="198">
        <v>78991</v>
      </c>
      <c r="D363" s="198">
        <v>54817</v>
      </c>
      <c r="E363" s="198">
        <v>42542</v>
      </c>
      <c r="F363" s="198">
        <v>30124</v>
      </c>
      <c r="G363" s="198">
        <v>22052</v>
      </c>
      <c r="H363" s="198">
        <v>17814</v>
      </c>
      <c r="J363" s="28"/>
      <c r="K363" s="28"/>
      <c r="L363" s="28"/>
      <c r="M363" s="28"/>
      <c r="N363" s="28"/>
      <c r="O363" s="28"/>
    </row>
    <row r="364" spans="1:15" x14ac:dyDescent="0.2">
      <c r="A364" s="9">
        <v>75</v>
      </c>
      <c r="B364" s="11" t="s">
        <v>13</v>
      </c>
      <c r="C364" s="198">
        <v>86258</v>
      </c>
      <c r="D364" s="198">
        <v>59954</v>
      </c>
      <c r="E364" s="198">
        <v>47449</v>
      </c>
      <c r="F364" s="198">
        <v>34559</v>
      </c>
      <c r="G364" s="198">
        <v>24139</v>
      </c>
      <c r="H364" s="198">
        <v>20437</v>
      </c>
      <c r="J364" s="28"/>
      <c r="K364" s="28"/>
      <c r="L364" s="28"/>
      <c r="M364" s="28"/>
      <c r="N364" s="28"/>
      <c r="O364" s="28"/>
    </row>
    <row r="365" spans="1:15" x14ac:dyDescent="0.2">
      <c r="A365" s="9">
        <v>1</v>
      </c>
      <c r="B365" s="11" t="s">
        <v>14</v>
      </c>
      <c r="C365" s="198">
        <v>3545</v>
      </c>
      <c r="D365" s="198">
        <v>2725</v>
      </c>
      <c r="E365" s="198">
        <v>1946</v>
      </c>
      <c r="F365" s="198">
        <v>1460</v>
      </c>
      <c r="G365" s="198">
        <v>1198</v>
      </c>
      <c r="H365" s="198">
        <v>865</v>
      </c>
      <c r="J365" s="28"/>
      <c r="K365" s="28"/>
      <c r="L365" s="28"/>
      <c r="M365" s="28"/>
      <c r="N365" s="28"/>
      <c r="O365" s="28"/>
    </row>
    <row r="366" spans="1:15" x14ac:dyDescent="0.2">
      <c r="A366" s="9">
        <v>2</v>
      </c>
      <c r="B366" s="11" t="s">
        <v>1</v>
      </c>
      <c r="C366" s="198">
        <v>5454</v>
      </c>
      <c r="D366" s="198">
        <v>4442</v>
      </c>
      <c r="E366" s="198">
        <v>3072</v>
      </c>
      <c r="F366" s="198">
        <v>2309</v>
      </c>
      <c r="G366" s="198">
        <v>1890</v>
      </c>
      <c r="H366" s="198">
        <v>1265</v>
      </c>
      <c r="J366" s="28"/>
      <c r="K366" s="28"/>
      <c r="L366" s="28"/>
      <c r="M366" s="28"/>
      <c r="N366" s="28"/>
      <c r="O366" s="28"/>
    </row>
    <row r="367" spans="1:15" x14ac:dyDescent="0.2">
      <c r="A367" s="9">
        <v>3</v>
      </c>
      <c r="B367" s="11" t="s">
        <v>15</v>
      </c>
      <c r="C367" s="198">
        <v>7955</v>
      </c>
      <c r="D367" s="198">
        <v>6509</v>
      </c>
      <c r="E367" s="198">
        <v>4471</v>
      </c>
      <c r="F367" s="198">
        <v>3365</v>
      </c>
      <c r="G367" s="198">
        <v>2730</v>
      </c>
      <c r="H367" s="198">
        <v>1922</v>
      </c>
      <c r="J367" s="28"/>
      <c r="K367" s="28"/>
      <c r="L367" s="28"/>
      <c r="M367" s="28"/>
      <c r="N367" s="28"/>
      <c r="O367" s="28"/>
    </row>
    <row r="368" spans="1:15" x14ac:dyDescent="0.2">
      <c r="A368" s="9">
        <v>1</v>
      </c>
      <c r="B368" s="11" t="s">
        <v>3</v>
      </c>
      <c r="C368" s="32">
        <v>225</v>
      </c>
      <c r="D368" s="32">
        <v>225</v>
      </c>
      <c r="E368" s="32">
        <v>225</v>
      </c>
      <c r="F368" s="32">
        <v>225</v>
      </c>
      <c r="G368" s="32">
        <v>225</v>
      </c>
      <c r="H368" s="33">
        <v>225</v>
      </c>
      <c r="J368" s="28"/>
      <c r="K368" s="28"/>
      <c r="L368" s="28"/>
      <c r="M368" s="28"/>
      <c r="N368" s="28"/>
      <c r="O368" s="28"/>
    </row>
    <row r="369" spans="1:15" x14ac:dyDescent="0.2">
      <c r="A369" s="9">
        <v>1</v>
      </c>
      <c r="B369" s="11" t="s">
        <v>2</v>
      </c>
      <c r="C369" s="32">
        <v>300</v>
      </c>
      <c r="D369" s="32">
        <v>300</v>
      </c>
      <c r="E369" s="32">
        <v>300</v>
      </c>
      <c r="F369" s="32">
        <v>300</v>
      </c>
      <c r="G369" s="32">
        <v>300</v>
      </c>
      <c r="H369" s="33">
        <v>300</v>
      </c>
      <c r="J369" s="28"/>
      <c r="K369" s="28"/>
      <c r="L369" s="28"/>
      <c r="M369" s="28"/>
      <c r="N369" s="28"/>
      <c r="O369" s="28"/>
    </row>
    <row r="370" spans="1:15" x14ac:dyDescent="0.2">
      <c r="A370" s="9"/>
      <c r="H370" s="15"/>
    </row>
    <row r="371" spans="1:15" ht="18" x14ac:dyDescent="0.25">
      <c r="A371" s="248" t="s">
        <v>37</v>
      </c>
      <c r="B371" s="249"/>
      <c r="C371" s="249"/>
      <c r="D371" s="249"/>
      <c r="E371" s="249"/>
      <c r="F371" s="249"/>
      <c r="G371" s="249"/>
      <c r="H371" s="250"/>
    </row>
    <row r="372" spans="1:15" x14ac:dyDescent="0.2">
      <c r="A372" s="251" t="s">
        <v>0</v>
      </c>
      <c r="B372" s="244"/>
      <c r="C372" s="244"/>
      <c r="D372" s="244"/>
      <c r="E372" s="244"/>
      <c r="F372" s="244"/>
      <c r="G372" s="244"/>
      <c r="H372" s="165"/>
    </row>
    <row r="373" spans="1:15" x14ac:dyDescent="0.2">
      <c r="A373" s="9" t="s">
        <v>5</v>
      </c>
      <c r="B373" s="10" t="s">
        <v>5</v>
      </c>
      <c r="C373" s="163" t="s">
        <v>68</v>
      </c>
      <c r="D373" s="163" t="s">
        <v>69</v>
      </c>
      <c r="E373" s="163" t="s">
        <v>70</v>
      </c>
      <c r="F373" s="163" t="s">
        <v>71</v>
      </c>
      <c r="G373" s="163" t="s">
        <v>72</v>
      </c>
      <c r="H373" s="165" t="s">
        <v>73</v>
      </c>
    </row>
    <row r="374" spans="1:15" x14ac:dyDescent="0.2">
      <c r="A374" s="9">
        <v>18</v>
      </c>
      <c r="B374" s="11" t="s">
        <v>162</v>
      </c>
      <c r="C374" s="12">
        <f t="shared" ref="C374:H389" si="10">+C341*$L$2</f>
        <v>4544.22</v>
      </c>
      <c r="D374" s="12">
        <f t="shared" si="10"/>
        <v>3238.8300000000004</v>
      </c>
      <c r="E374" s="12">
        <f t="shared" si="10"/>
        <v>2427.4</v>
      </c>
      <c r="F374" s="12">
        <f t="shared" si="10"/>
        <v>1761.72</v>
      </c>
      <c r="G374" s="12">
        <f t="shared" si="10"/>
        <v>1243.3800000000001</v>
      </c>
      <c r="H374" s="13">
        <f t="shared" si="10"/>
        <v>981.56000000000006</v>
      </c>
    </row>
    <row r="375" spans="1:15" x14ac:dyDescent="0.2">
      <c r="A375" s="9">
        <v>25</v>
      </c>
      <c r="B375" s="11" t="s">
        <v>6</v>
      </c>
      <c r="C375" s="12">
        <f t="shared" si="10"/>
        <v>5074.22</v>
      </c>
      <c r="D375" s="12">
        <f t="shared" si="10"/>
        <v>3601.88</v>
      </c>
      <c r="E375" s="12">
        <f t="shared" si="10"/>
        <v>2711.48</v>
      </c>
      <c r="F375" s="12">
        <f t="shared" si="10"/>
        <v>1963.1200000000001</v>
      </c>
      <c r="G375" s="12">
        <f t="shared" si="10"/>
        <v>1389.13</v>
      </c>
      <c r="H375" s="13">
        <f t="shared" si="10"/>
        <v>1091.8</v>
      </c>
    </row>
    <row r="376" spans="1:15" x14ac:dyDescent="0.2">
      <c r="A376" s="9">
        <v>30</v>
      </c>
      <c r="B376" s="11" t="s">
        <v>7</v>
      </c>
      <c r="C376" s="12">
        <f t="shared" si="10"/>
        <v>5933.35</v>
      </c>
      <c r="D376" s="12">
        <f t="shared" si="10"/>
        <v>4173.22</v>
      </c>
      <c r="E376" s="12">
        <f t="shared" si="10"/>
        <v>3190.6000000000004</v>
      </c>
      <c r="F376" s="12">
        <f t="shared" si="10"/>
        <v>2333.59</v>
      </c>
      <c r="G376" s="12">
        <f t="shared" si="10"/>
        <v>1647.24</v>
      </c>
      <c r="H376" s="13">
        <f t="shared" si="10"/>
        <v>1269.8800000000001</v>
      </c>
    </row>
    <row r="377" spans="1:15" x14ac:dyDescent="0.2">
      <c r="A377" s="9">
        <v>35</v>
      </c>
      <c r="B377" s="11" t="s">
        <v>8</v>
      </c>
      <c r="C377" s="12">
        <f t="shared" si="10"/>
        <v>6698.67</v>
      </c>
      <c r="D377" s="12">
        <f t="shared" si="10"/>
        <v>4626.9000000000005</v>
      </c>
      <c r="E377" s="12">
        <f t="shared" si="10"/>
        <v>3552.59</v>
      </c>
      <c r="F377" s="12">
        <f t="shared" si="10"/>
        <v>2596.4700000000003</v>
      </c>
      <c r="G377" s="12">
        <f t="shared" si="10"/>
        <v>1880.97</v>
      </c>
      <c r="H377" s="13">
        <f t="shared" si="10"/>
        <v>1411.92</v>
      </c>
    </row>
    <row r="378" spans="1:15" x14ac:dyDescent="0.2">
      <c r="A378" s="9">
        <v>40</v>
      </c>
      <c r="B378" s="11" t="s">
        <v>9</v>
      </c>
      <c r="C378" s="12">
        <f t="shared" si="10"/>
        <v>7582.71</v>
      </c>
      <c r="D378" s="12">
        <f t="shared" si="10"/>
        <v>5225.2700000000004</v>
      </c>
      <c r="E378" s="12">
        <f t="shared" si="10"/>
        <v>4028.53</v>
      </c>
      <c r="F378" s="12">
        <f t="shared" si="10"/>
        <v>2948.3900000000003</v>
      </c>
      <c r="G378" s="12">
        <f t="shared" si="10"/>
        <v>2100.92</v>
      </c>
      <c r="H378" s="13">
        <f t="shared" si="10"/>
        <v>1592.65</v>
      </c>
    </row>
    <row r="379" spans="1:15" x14ac:dyDescent="0.2">
      <c r="A379" s="9">
        <v>45</v>
      </c>
      <c r="B379" s="11" t="s">
        <v>10</v>
      </c>
      <c r="C379" s="12">
        <f t="shared" si="10"/>
        <v>8767.26</v>
      </c>
      <c r="D379" s="12">
        <f t="shared" si="10"/>
        <v>6064.79</v>
      </c>
      <c r="E379" s="12">
        <f t="shared" si="10"/>
        <v>4639.09</v>
      </c>
      <c r="F379" s="12">
        <f t="shared" si="10"/>
        <v>3321.51</v>
      </c>
      <c r="G379" s="12">
        <f t="shared" si="10"/>
        <v>2391.36</v>
      </c>
      <c r="H379" s="13">
        <f t="shared" si="10"/>
        <v>1852.88</v>
      </c>
    </row>
    <row r="380" spans="1:15" x14ac:dyDescent="0.2">
      <c r="A380" s="9">
        <v>50</v>
      </c>
      <c r="B380" s="11" t="s">
        <v>11</v>
      </c>
      <c r="C380" s="12">
        <f t="shared" si="10"/>
        <v>9919.4800000000014</v>
      </c>
      <c r="D380" s="12">
        <f t="shared" si="10"/>
        <v>6649.38</v>
      </c>
      <c r="E380" s="12">
        <f t="shared" si="10"/>
        <v>5221.0300000000007</v>
      </c>
      <c r="F380" s="12">
        <f t="shared" si="10"/>
        <v>3877.48</v>
      </c>
      <c r="G380" s="12">
        <f t="shared" si="10"/>
        <v>2691.8700000000003</v>
      </c>
      <c r="H380" s="13">
        <f t="shared" si="10"/>
        <v>2037.3200000000002</v>
      </c>
    </row>
    <row r="381" spans="1:15" x14ac:dyDescent="0.2">
      <c r="A381" s="9">
        <v>55</v>
      </c>
      <c r="B381" s="11" t="s">
        <v>12</v>
      </c>
      <c r="C381" s="12">
        <f t="shared" si="10"/>
        <v>11497.29</v>
      </c>
      <c r="D381" s="12">
        <f t="shared" si="10"/>
        <v>7860.43</v>
      </c>
      <c r="E381" s="12">
        <f t="shared" si="10"/>
        <v>6025.5700000000006</v>
      </c>
      <c r="F381" s="12">
        <f t="shared" si="10"/>
        <v>4289.29</v>
      </c>
      <c r="G381" s="12">
        <f t="shared" si="10"/>
        <v>3117.46</v>
      </c>
      <c r="H381" s="13">
        <f t="shared" si="10"/>
        <v>2405.1400000000003</v>
      </c>
    </row>
    <row r="382" spans="1:15" x14ac:dyDescent="0.2">
      <c r="A382" s="9">
        <v>60</v>
      </c>
      <c r="B382" s="11"/>
      <c r="C382" s="12">
        <f t="shared" si="10"/>
        <v>12231.34</v>
      </c>
      <c r="D382" s="12">
        <f t="shared" si="10"/>
        <v>8684.58</v>
      </c>
      <c r="E382" s="12">
        <f t="shared" si="10"/>
        <v>6674.8200000000006</v>
      </c>
      <c r="F382" s="12">
        <f t="shared" si="10"/>
        <v>4721.7700000000004</v>
      </c>
      <c r="G382" s="12">
        <f t="shared" si="10"/>
        <v>3438.6400000000003</v>
      </c>
      <c r="H382" s="13">
        <f t="shared" si="10"/>
        <v>2670.67</v>
      </c>
    </row>
    <row r="383" spans="1:15" x14ac:dyDescent="0.2">
      <c r="A383" s="9">
        <v>61</v>
      </c>
      <c r="B383" s="11"/>
      <c r="C383" s="12">
        <f t="shared" si="10"/>
        <v>13768.34</v>
      </c>
      <c r="D383" s="12">
        <f t="shared" si="10"/>
        <v>9775.85</v>
      </c>
      <c r="E383" s="12">
        <f t="shared" si="10"/>
        <v>7514.8700000000008</v>
      </c>
      <c r="F383" s="12">
        <f t="shared" si="10"/>
        <v>5307.42</v>
      </c>
      <c r="G383" s="12">
        <f t="shared" si="10"/>
        <v>3870.59</v>
      </c>
      <c r="H383" s="13">
        <f t="shared" si="10"/>
        <v>3004.57</v>
      </c>
    </row>
    <row r="384" spans="1:15" x14ac:dyDescent="0.2">
      <c r="A384" s="9">
        <v>62</v>
      </c>
      <c r="B384" s="11"/>
      <c r="C384" s="12">
        <f t="shared" si="10"/>
        <v>15304.28</v>
      </c>
      <c r="D384" s="12">
        <f t="shared" si="10"/>
        <v>10870.83</v>
      </c>
      <c r="E384" s="12">
        <f t="shared" si="10"/>
        <v>8353.86</v>
      </c>
      <c r="F384" s="12">
        <f t="shared" si="10"/>
        <v>5902.6100000000006</v>
      </c>
      <c r="G384" s="12">
        <f t="shared" si="10"/>
        <v>4304.13</v>
      </c>
      <c r="H384" s="13">
        <f t="shared" si="10"/>
        <v>3342.1800000000003</v>
      </c>
    </row>
    <row r="385" spans="1:8" x14ac:dyDescent="0.2">
      <c r="A385" s="9">
        <v>63</v>
      </c>
      <c r="B385" s="11"/>
      <c r="C385" s="12">
        <f t="shared" si="10"/>
        <v>16838.63</v>
      </c>
      <c r="D385" s="12">
        <f t="shared" si="10"/>
        <v>11958.92</v>
      </c>
      <c r="E385" s="12">
        <f t="shared" si="10"/>
        <v>9192.85</v>
      </c>
      <c r="F385" s="12">
        <f t="shared" si="10"/>
        <v>6498.8600000000006</v>
      </c>
      <c r="G385" s="12">
        <f t="shared" si="10"/>
        <v>4740.8500000000004</v>
      </c>
      <c r="H385" s="13">
        <f t="shared" si="10"/>
        <v>3680.32</v>
      </c>
    </row>
    <row r="386" spans="1:8" x14ac:dyDescent="0.2">
      <c r="A386" s="9">
        <v>64</v>
      </c>
      <c r="B386" s="11"/>
      <c r="C386" s="12">
        <f t="shared" si="10"/>
        <v>18372.98</v>
      </c>
      <c r="D386" s="12">
        <f t="shared" si="10"/>
        <v>13051.78</v>
      </c>
      <c r="E386" s="12">
        <f t="shared" si="10"/>
        <v>10027.6</v>
      </c>
      <c r="F386" s="12">
        <f t="shared" si="10"/>
        <v>7094.05</v>
      </c>
      <c r="G386" s="12">
        <f t="shared" si="10"/>
        <v>5173.8600000000006</v>
      </c>
      <c r="H386" s="13">
        <f t="shared" si="10"/>
        <v>4017.4</v>
      </c>
    </row>
    <row r="387" spans="1:8" x14ac:dyDescent="0.2">
      <c r="A387" s="9">
        <v>65</v>
      </c>
      <c r="B387" s="11"/>
      <c r="C387" s="12">
        <f t="shared" si="10"/>
        <v>20178.690000000002</v>
      </c>
      <c r="D387" s="12">
        <f t="shared" si="10"/>
        <v>14109.66</v>
      </c>
      <c r="E387" s="12">
        <f t="shared" si="10"/>
        <v>10918.53</v>
      </c>
      <c r="F387" s="12">
        <f t="shared" si="10"/>
        <v>7728.9900000000007</v>
      </c>
      <c r="G387" s="12">
        <f t="shared" si="10"/>
        <v>5633.37</v>
      </c>
      <c r="H387" s="13">
        <f t="shared" si="10"/>
        <v>4577.08</v>
      </c>
    </row>
    <row r="388" spans="1:8" x14ac:dyDescent="0.2">
      <c r="A388" s="9">
        <v>66</v>
      </c>
      <c r="B388" s="11"/>
      <c r="C388" s="12">
        <f t="shared" si="10"/>
        <v>21371.72</v>
      </c>
      <c r="D388" s="12">
        <f t="shared" si="10"/>
        <v>14942.820000000002</v>
      </c>
      <c r="E388" s="12">
        <f t="shared" si="10"/>
        <v>11561.42</v>
      </c>
      <c r="F388" s="12">
        <f t="shared" si="10"/>
        <v>8187.4400000000005</v>
      </c>
      <c r="G388" s="12">
        <f t="shared" si="10"/>
        <v>5966.7400000000007</v>
      </c>
      <c r="H388" s="13">
        <f t="shared" si="10"/>
        <v>4845.26</v>
      </c>
    </row>
    <row r="389" spans="1:8" x14ac:dyDescent="0.2">
      <c r="A389" s="9">
        <v>67</v>
      </c>
      <c r="B389" s="11"/>
      <c r="C389" s="12">
        <f t="shared" si="10"/>
        <v>23749.300000000003</v>
      </c>
      <c r="D389" s="12">
        <f t="shared" si="10"/>
        <v>16605.43</v>
      </c>
      <c r="E389" s="12">
        <f t="shared" si="10"/>
        <v>12850.91</v>
      </c>
      <c r="F389" s="12">
        <f t="shared" si="10"/>
        <v>9103.2800000000007</v>
      </c>
      <c r="G389" s="12">
        <f t="shared" si="10"/>
        <v>6634.54</v>
      </c>
      <c r="H389" s="13">
        <f t="shared" si="10"/>
        <v>5389.5700000000006</v>
      </c>
    </row>
    <row r="390" spans="1:8" x14ac:dyDescent="0.2">
      <c r="A390" s="9">
        <v>68</v>
      </c>
      <c r="B390" s="11"/>
      <c r="C390" s="12">
        <f t="shared" ref="C390:H402" si="11">+C357*$L$2</f>
        <v>26131.120000000003</v>
      </c>
      <c r="D390" s="12">
        <f t="shared" si="11"/>
        <v>18269.100000000002</v>
      </c>
      <c r="E390" s="12">
        <f t="shared" si="11"/>
        <v>14139.87</v>
      </c>
      <c r="F390" s="12">
        <f t="shared" si="11"/>
        <v>10013.82</v>
      </c>
      <c r="G390" s="12">
        <f t="shared" si="11"/>
        <v>7303.93</v>
      </c>
      <c r="H390" s="13">
        <f t="shared" si="11"/>
        <v>5930.7000000000007</v>
      </c>
    </row>
    <row r="391" spans="1:8" x14ac:dyDescent="0.2">
      <c r="A391" s="9">
        <v>69</v>
      </c>
      <c r="B391" s="11"/>
      <c r="C391" s="12">
        <f t="shared" si="11"/>
        <v>27314.61</v>
      </c>
      <c r="D391" s="12">
        <f t="shared" si="11"/>
        <v>19103.850000000002</v>
      </c>
      <c r="E391" s="12">
        <f t="shared" si="11"/>
        <v>14784.35</v>
      </c>
      <c r="F391" s="12">
        <f t="shared" si="11"/>
        <v>10469.620000000001</v>
      </c>
      <c r="G391" s="12">
        <f t="shared" si="11"/>
        <v>7635.18</v>
      </c>
      <c r="H391" s="13">
        <f t="shared" si="11"/>
        <v>6201.5300000000007</v>
      </c>
    </row>
    <row r="392" spans="1:8" x14ac:dyDescent="0.2">
      <c r="A392" s="9">
        <v>70</v>
      </c>
      <c r="B392" s="11"/>
      <c r="C392" s="12">
        <f t="shared" si="11"/>
        <v>27901.32</v>
      </c>
      <c r="D392" s="12">
        <f t="shared" si="11"/>
        <v>19352.95</v>
      </c>
      <c r="E392" s="12">
        <f t="shared" si="11"/>
        <v>15015.43</v>
      </c>
      <c r="F392" s="12">
        <f t="shared" si="11"/>
        <v>10631.27</v>
      </c>
      <c r="G392" s="12">
        <f t="shared" si="11"/>
        <v>7781.46</v>
      </c>
      <c r="H392" s="13">
        <f t="shared" si="11"/>
        <v>6282.09</v>
      </c>
    </row>
    <row r="393" spans="1:8" x14ac:dyDescent="0.2">
      <c r="A393" s="9">
        <v>71</v>
      </c>
      <c r="B393" s="11"/>
      <c r="C393" s="12">
        <f t="shared" si="11"/>
        <v>31392.960000000003</v>
      </c>
      <c r="D393" s="12">
        <f t="shared" si="11"/>
        <v>21778.760000000002</v>
      </c>
      <c r="E393" s="12">
        <f t="shared" si="11"/>
        <v>16899.580000000002</v>
      </c>
      <c r="F393" s="12">
        <f t="shared" si="11"/>
        <v>11964.75</v>
      </c>
      <c r="G393" s="12">
        <f t="shared" si="11"/>
        <v>8753.48</v>
      </c>
      <c r="H393" s="13">
        <f t="shared" si="11"/>
        <v>7071.26</v>
      </c>
    </row>
    <row r="394" spans="1:8" x14ac:dyDescent="0.2">
      <c r="A394" s="9">
        <v>72</v>
      </c>
      <c r="B394" s="11"/>
      <c r="C394" s="12">
        <f t="shared" si="11"/>
        <v>34880.89</v>
      </c>
      <c r="D394" s="12">
        <f t="shared" si="11"/>
        <v>24196.09</v>
      </c>
      <c r="E394" s="12">
        <f t="shared" si="11"/>
        <v>18785.32</v>
      </c>
      <c r="F394" s="12">
        <f t="shared" si="11"/>
        <v>13294.52</v>
      </c>
      <c r="G394" s="12">
        <f t="shared" si="11"/>
        <v>9731.86</v>
      </c>
      <c r="H394" s="13">
        <f t="shared" si="11"/>
        <v>7858.84</v>
      </c>
    </row>
    <row r="395" spans="1:8" x14ac:dyDescent="0.2">
      <c r="A395" s="9">
        <v>73</v>
      </c>
      <c r="B395" s="11"/>
      <c r="C395" s="12">
        <f t="shared" si="11"/>
        <v>38375.18</v>
      </c>
      <c r="D395" s="12">
        <f t="shared" si="11"/>
        <v>26626.140000000003</v>
      </c>
      <c r="E395" s="12">
        <f t="shared" si="11"/>
        <v>20663.64</v>
      </c>
      <c r="F395" s="12">
        <f t="shared" si="11"/>
        <v>14631.18</v>
      </c>
      <c r="G395" s="12">
        <f t="shared" si="11"/>
        <v>10707.060000000001</v>
      </c>
      <c r="H395" s="13">
        <f t="shared" si="11"/>
        <v>8647.48</v>
      </c>
    </row>
    <row r="396" spans="1:8" x14ac:dyDescent="0.2">
      <c r="A396" s="9">
        <v>74</v>
      </c>
      <c r="B396" s="11"/>
      <c r="C396" s="12">
        <f t="shared" si="11"/>
        <v>41865.230000000003</v>
      </c>
      <c r="D396" s="12">
        <f t="shared" si="11"/>
        <v>29053.010000000002</v>
      </c>
      <c r="E396" s="12">
        <f t="shared" si="11"/>
        <v>22547.260000000002</v>
      </c>
      <c r="F396" s="12">
        <f t="shared" si="11"/>
        <v>15965.720000000001</v>
      </c>
      <c r="G396" s="12">
        <f t="shared" si="11"/>
        <v>11687.560000000001</v>
      </c>
      <c r="H396" s="13">
        <f t="shared" si="11"/>
        <v>9441.42</v>
      </c>
    </row>
    <row r="397" spans="1:8" x14ac:dyDescent="0.2">
      <c r="A397" s="9">
        <v>75</v>
      </c>
      <c r="B397" s="11" t="s">
        <v>13</v>
      </c>
      <c r="C397" s="12">
        <f t="shared" si="11"/>
        <v>45716.740000000005</v>
      </c>
      <c r="D397" s="12">
        <f t="shared" si="11"/>
        <v>31775.620000000003</v>
      </c>
      <c r="E397" s="12">
        <f t="shared" si="11"/>
        <v>25147.97</v>
      </c>
      <c r="F397" s="12">
        <f t="shared" si="11"/>
        <v>18316.27</v>
      </c>
      <c r="G397" s="12">
        <f t="shared" si="11"/>
        <v>12793.67</v>
      </c>
      <c r="H397" s="13">
        <f t="shared" si="11"/>
        <v>10831.61</v>
      </c>
    </row>
    <row r="398" spans="1:8" x14ac:dyDescent="0.2">
      <c r="A398" s="9">
        <v>1</v>
      </c>
      <c r="B398" s="11" t="s">
        <v>14</v>
      </c>
      <c r="C398" s="12">
        <f t="shared" si="11"/>
        <v>1878.8500000000001</v>
      </c>
      <c r="D398" s="12">
        <f t="shared" si="11"/>
        <v>1444.25</v>
      </c>
      <c r="E398" s="12">
        <f t="shared" si="11"/>
        <v>1031.3800000000001</v>
      </c>
      <c r="F398" s="12">
        <f t="shared" si="11"/>
        <v>773.80000000000007</v>
      </c>
      <c r="G398" s="12">
        <f t="shared" si="11"/>
        <v>634.94000000000005</v>
      </c>
      <c r="H398" s="13">
        <f t="shared" si="11"/>
        <v>458.45000000000005</v>
      </c>
    </row>
    <row r="399" spans="1:8" x14ac:dyDescent="0.2">
      <c r="A399" s="9">
        <v>2</v>
      </c>
      <c r="B399" s="11" t="s">
        <v>1</v>
      </c>
      <c r="C399" s="12">
        <f t="shared" si="11"/>
        <v>2890.6200000000003</v>
      </c>
      <c r="D399" s="12">
        <f t="shared" si="11"/>
        <v>2354.2600000000002</v>
      </c>
      <c r="E399" s="12">
        <f t="shared" si="11"/>
        <v>1628.16</v>
      </c>
      <c r="F399" s="12">
        <f t="shared" si="11"/>
        <v>1223.77</v>
      </c>
      <c r="G399" s="12">
        <f t="shared" si="11"/>
        <v>1001.7</v>
      </c>
      <c r="H399" s="13">
        <f t="shared" si="11"/>
        <v>670.45</v>
      </c>
    </row>
    <row r="400" spans="1:8" x14ac:dyDescent="0.2">
      <c r="A400" s="9">
        <v>3</v>
      </c>
      <c r="B400" s="11" t="s">
        <v>15</v>
      </c>
      <c r="C400" s="12">
        <f t="shared" si="11"/>
        <v>4216.1500000000005</v>
      </c>
      <c r="D400" s="12">
        <f t="shared" si="11"/>
        <v>3449.77</v>
      </c>
      <c r="E400" s="12">
        <f t="shared" si="11"/>
        <v>2369.63</v>
      </c>
      <c r="F400" s="12">
        <f t="shared" si="11"/>
        <v>1783.45</v>
      </c>
      <c r="G400" s="12">
        <f t="shared" si="11"/>
        <v>1446.9</v>
      </c>
      <c r="H400" s="13">
        <f t="shared" si="11"/>
        <v>1018.6600000000001</v>
      </c>
    </row>
    <row r="401" spans="1:15" x14ac:dyDescent="0.2">
      <c r="A401" s="9">
        <v>1</v>
      </c>
      <c r="B401" s="11" t="s">
        <v>3</v>
      </c>
      <c r="C401" s="12">
        <f t="shared" si="11"/>
        <v>119.25</v>
      </c>
      <c r="D401" s="12">
        <f t="shared" si="11"/>
        <v>119.25</v>
      </c>
      <c r="E401" s="12">
        <f t="shared" si="11"/>
        <v>119.25</v>
      </c>
      <c r="F401" s="12">
        <f t="shared" si="11"/>
        <v>119.25</v>
      </c>
      <c r="G401" s="12">
        <f t="shared" si="11"/>
        <v>119.25</v>
      </c>
      <c r="H401" s="13">
        <f t="shared" si="11"/>
        <v>119.25</v>
      </c>
    </row>
    <row r="402" spans="1:15" ht="13.5" thickBot="1" x14ac:dyDescent="0.25">
      <c r="A402" s="16">
        <v>1</v>
      </c>
      <c r="B402" s="17" t="s">
        <v>2</v>
      </c>
      <c r="C402" s="18">
        <f t="shared" si="11"/>
        <v>159</v>
      </c>
      <c r="D402" s="18">
        <f t="shared" si="11"/>
        <v>159</v>
      </c>
      <c r="E402" s="18">
        <f t="shared" si="11"/>
        <v>159</v>
      </c>
      <c r="F402" s="18">
        <f t="shared" si="11"/>
        <v>159</v>
      </c>
      <c r="G402" s="18">
        <f t="shared" si="11"/>
        <v>159</v>
      </c>
      <c r="H402" s="19">
        <f t="shared" si="11"/>
        <v>159</v>
      </c>
    </row>
    <row r="403" spans="1:15" ht="13.5" thickBot="1" x14ac:dyDescent="0.25"/>
    <row r="404" spans="1:15" ht="18" x14ac:dyDescent="0.25">
      <c r="A404" s="252" t="s">
        <v>74</v>
      </c>
      <c r="B404" s="253"/>
      <c r="C404" s="253"/>
      <c r="D404" s="253"/>
      <c r="E404" s="253"/>
      <c r="F404" s="253"/>
      <c r="G404" s="253"/>
      <c r="H404" s="254"/>
      <c r="I404" s="30"/>
      <c r="J404" s="30"/>
    </row>
    <row r="405" spans="1:15" ht="18" x14ac:dyDescent="0.25">
      <c r="A405" s="248" t="s">
        <v>30</v>
      </c>
      <c r="B405" s="249"/>
      <c r="C405" s="249"/>
      <c r="D405" s="249"/>
      <c r="E405" s="249"/>
      <c r="F405" s="249"/>
      <c r="G405" s="249"/>
      <c r="H405" s="250"/>
    </row>
    <row r="406" spans="1:15" x14ac:dyDescent="0.2">
      <c r="A406" s="251" t="s">
        <v>0</v>
      </c>
      <c r="B406" s="244"/>
      <c r="C406" s="244"/>
      <c r="D406" s="244"/>
      <c r="E406" s="244"/>
      <c r="F406" s="244"/>
      <c r="G406" s="244"/>
      <c r="H406" s="165"/>
    </row>
    <row r="407" spans="1:15" x14ac:dyDescent="0.2">
      <c r="A407" s="9" t="s">
        <v>5</v>
      </c>
      <c r="B407" s="10" t="s">
        <v>5</v>
      </c>
      <c r="C407" s="163" t="s">
        <v>75</v>
      </c>
      <c r="D407" s="163" t="s">
        <v>76</v>
      </c>
      <c r="E407" s="163" t="s">
        <v>77</v>
      </c>
      <c r="F407" s="163" t="s">
        <v>78</v>
      </c>
      <c r="G407" s="163" t="s">
        <v>79</v>
      </c>
      <c r="H407" s="165" t="s">
        <v>80</v>
      </c>
    </row>
    <row r="408" spans="1:15" x14ac:dyDescent="0.2">
      <c r="A408" s="9">
        <v>18</v>
      </c>
      <c r="B408" s="11" t="s">
        <v>162</v>
      </c>
      <c r="C408" s="198">
        <v>7072</v>
      </c>
      <c r="D408" s="198">
        <v>5975</v>
      </c>
      <c r="E408" s="198">
        <v>4687</v>
      </c>
      <c r="F408" s="198">
        <v>3419</v>
      </c>
      <c r="G408" s="198">
        <v>2725</v>
      </c>
      <c r="H408" s="198">
        <v>2073</v>
      </c>
      <c r="J408" s="28"/>
      <c r="K408" s="28"/>
      <c r="L408" s="28"/>
      <c r="M408" s="28"/>
      <c r="N408" s="28"/>
      <c r="O408" s="28"/>
    </row>
    <row r="409" spans="1:15" x14ac:dyDescent="0.2">
      <c r="A409" s="9">
        <v>25</v>
      </c>
      <c r="B409" s="11" t="s">
        <v>6</v>
      </c>
      <c r="C409" s="198">
        <v>7848</v>
      </c>
      <c r="D409" s="198">
        <v>6585</v>
      </c>
      <c r="E409" s="198">
        <v>5275</v>
      </c>
      <c r="F409" s="198">
        <v>3801</v>
      </c>
      <c r="G409" s="198">
        <v>3032</v>
      </c>
      <c r="H409" s="198">
        <v>2297</v>
      </c>
      <c r="J409" s="28"/>
      <c r="K409" s="28"/>
      <c r="L409" s="28"/>
      <c r="M409" s="28"/>
      <c r="N409" s="28"/>
      <c r="O409" s="28"/>
    </row>
    <row r="410" spans="1:15" x14ac:dyDescent="0.2">
      <c r="A410" s="9">
        <v>30</v>
      </c>
      <c r="B410" s="11" t="s">
        <v>7</v>
      </c>
      <c r="C410" s="198">
        <v>9053</v>
      </c>
      <c r="D410" s="198">
        <v>7541</v>
      </c>
      <c r="E410" s="198">
        <v>6201</v>
      </c>
      <c r="F410" s="198">
        <v>4413</v>
      </c>
      <c r="G410" s="198">
        <v>3525</v>
      </c>
      <c r="H410" s="198">
        <v>2666</v>
      </c>
      <c r="J410" s="28"/>
      <c r="K410" s="28"/>
      <c r="L410" s="28"/>
      <c r="M410" s="28"/>
      <c r="N410" s="28"/>
      <c r="O410" s="28"/>
    </row>
    <row r="411" spans="1:15" x14ac:dyDescent="0.2">
      <c r="A411" s="9">
        <v>35</v>
      </c>
      <c r="B411" s="11" t="s">
        <v>8</v>
      </c>
      <c r="C411" s="198">
        <v>10023</v>
      </c>
      <c r="D411" s="198">
        <v>8312</v>
      </c>
      <c r="E411" s="198">
        <v>6941</v>
      </c>
      <c r="F411" s="198">
        <v>4912</v>
      </c>
      <c r="G411" s="198">
        <v>3915</v>
      </c>
      <c r="H411" s="198">
        <v>2953</v>
      </c>
      <c r="J411" s="28"/>
      <c r="K411" s="28"/>
      <c r="L411" s="28"/>
      <c r="M411" s="28"/>
      <c r="N411" s="28"/>
      <c r="O411" s="28"/>
    </row>
    <row r="412" spans="1:15" x14ac:dyDescent="0.2">
      <c r="A412" s="9">
        <v>40</v>
      </c>
      <c r="B412" s="11" t="s">
        <v>9</v>
      </c>
      <c r="C412" s="198">
        <v>11307</v>
      </c>
      <c r="D412" s="198">
        <v>9327</v>
      </c>
      <c r="E412" s="198">
        <v>7925</v>
      </c>
      <c r="F412" s="198">
        <v>5556</v>
      </c>
      <c r="G412" s="198">
        <v>4433</v>
      </c>
      <c r="H412" s="198">
        <v>3333</v>
      </c>
      <c r="J412" s="28"/>
      <c r="K412" s="28"/>
      <c r="L412" s="28"/>
      <c r="M412" s="28"/>
      <c r="N412" s="28"/>
      <c r="O412" s="28"/>
    </row>
    <row r="413" spans="1:15" x14ac:dyDescent="0.2">
      <c r="A413" s="9">
        <v>45</v>
      </c>
      <c r="B413" s="11" t="s">
        <v>10</v>
      </c>
      <c r="C413" s="198">
        <v>13089</v>
      </c>
      <c r="D413" s="198">
        <v>10736</v>
      </c>
      <c r="E413" s="198">
        <v>9280</v>
      </c>
      <c r="F413" s="198">
        <v>6459</v>
      </c>
      <c r="G413" s="198">
        <v>5140</v>
      </c>
      <c r="H413" s="198">
        <v>3877</v>
      </c>
      <c r="J413" s="28"/>
      <c r="K413" s="28"/>
      <c r="L413" s="28"/>
      <c r="M413" s="28"/>
      <c r="N413" s="28"/>
      <c r="O413" s="28"/>
    </row>
    <row r="414" spans="1:15" x14ac:dyDescent="0.2">
      <c r="A414" s="9">
        <v>50</v>
      </c>
      <c r="B414" s="11" t="s">
        <v>11</v>
      </c>
      <c r="C414" s="198">
        <v>14320</v>
      </c>
      <c r="D414" s="198">
        <v>11704</v>
      </c>
      <c r="E414" s="198">
        <v>10215</v>
      </c>
      <c r="F414" s="198">
        <v>7081</v>
      </c>
      <c r="G414" s="198">
        <v>5648</v>
      </c>
      <c r="H414" s="198">
        <v>4227</v>
      </c>
      <c r="J414" s="28"/>
      <c r="K414" s="28"/>
      <c r="L414" s="28"/>
      <c r="M414" s="28"/>
      <c r="N414" s="28"/>
      <c r="O414" s="28"/>
    </row>
    <row r="415" spans="1:15" x14ac:dyDescent="0.2">
      <c r="A415" s="9">
        <v>55</v>
      </c>
      <c r="B415" s="11" t="s">
        <v>12</v>
      </c>
      <c r="C415" s="198">
        <v>16915</v>
      </c>
      <c r="D415" s="198">
        <v>13765</v>
      </c>
      <c r="E415" s="198">
        <v>12200</v>
      </c>
      <c r="F415" s="198">
        <v>8400</v>
      </c>
      <c r="G415" s="198">
        <v>6685</v>
      </c>
      <c r="H415" s="198">
        <v>5009</v>
      </c>
      <c r="J415" s="28"/>
      <c r="K415" s="28"/>
      <c r="L415" s="28"/>
      <c r="M415" s="28"/>
      <c r="N415" s="28"/>
      <c r="O415" s="28"/>
    </row>
    <row r="416" spans="1:15" x14ac:dyDescent="0.2">
      <c r="A416" s="9">
        <v>60</v>
      </c>
      <c r="B416" s="11"/>
      <c r="C416" s="198">
        <v>17835</v>
      </c>
      <c r="D416" s="198">
        <v>14406</v>
      </c>
      <c r="E416" s="198">
        <v>13033</v>
      </c>
      <c r="F416" s="198">
        <v>8892</v>
      </c>
      <c r="G416" s="198">
        <v>7077</v>
      </c>
      <c r="H416" s="198">
        <v>5290</v>
      </c>
      <c r="J416" s="28"/>
      <c r="K416" s="28"/>
      <c r="L416" s="28"/>
      <c r="M416" s="28"/>
      <c r="N416" s="28"/>
      <c r="O416" s="28"/>
    </row>
    <row r="417" spans="1:15" x14ac:dyDescent="0.2">
      <c r="A417" s="9">
        <v>61</v>
      </c>
      <c r="B417" s="11"/>
      <c r="C417" s="198">
        <v>20075</v>
      </c>
      <c r="D417" s="198">
        <v>16214</v>
      </c>
      <c r="E417" s="198">
        <v>14668</v>
      </c>
      <c r="F417" s="198">
        <v>10009</v>
      </c>
      <c r="G417" s="198">
        <v>7972</v>
      </c>
      <c r="H417" s="198">
        <v>5961</v>
      </c>
      <c r="J417" s="28"/>
      <c r="K417" s="28"/>
      <c r="L417" s="28"/>
      <c r="M417" s="28"/>
      <c r="N417" s="28"/>
      <c r="O417" s="28"/>
    </row>
    <row r="418" spans="1:15" x14ac:dyDescent="0.2">
      <c r="A418" s="9">
        <v>62</v>
      </c>
      <c r="B418" s="11"/>
      <c r="C418" s="198">
        <v>22318</v>
      </c>
      <c r="D418" s="198">
        <v>18021</v>
      </c>
      <c r="E418" s="198">
        <v>16313</v>
      </c>
      <c r="F418" s="198">
        <v>11129</v>
      </c>
      <c r="G418" s="198">
        <v>8865</v>
      </c>
      <c r="H418" s="198">
        <v>6634</v>
      </c>
      <c r="J418" s="28"/>
      <c r="K418" s="28"/>
      <c r="L418" s="28"/>
      <c r="M418" s="28"/>
      <c r="N418" s="28"/>
      <c r="O418" s="28"/>
    </row>
    <row r="419" spans="1:15" x14ac:dyDescent="0.2">
      <c r="A419" s="9">
        <v>63</v>
      </c>
      <c r="B419" s="11"/>
      <c r="C419" s="198">
        <v>24554</v>
      </c>
      <c r="D419" s="198">
        <v>19831</v>
      </c>
      <c r="E419" s="198">
        <v>17938</v>
      </c>
      <c r="F419" s="198">
        <v>12250</v>
      </c>
      <c r="G419" s="198">
        <v>9752</v>
      </c>
      <c r="H419" s="198">
        <v>7303</v>
      </c>
      <c r="J419" s="28"/>
      <c r="K419" s="28"/>
      <c r="L419" s="28"/>
      <c r="M419" s="28"/>
      <c r="N419" s="28"/>
      <c r="O419" s="28"/>
    </row>
    <row r="420" spans="1:15" x14ac:dyDescent="0.2">
      <c r="A420" s="9">
        <v>64</v>
      </c>
      <c r="B420" s="11"/>
      <c r="C420" s="198">
        <v>26791</v>
      </c>
      <c r="D420" s="198">
        <v>21637</v>
      </c>
      <c r="E420" s="198">
        <v>19585</v>
      </c>
      <c r="F420" s="198">
        <v>13362</v>
      </c>
      <c r="G420" s="198">
        <v>10646</v>
      </c>
      <c r="H420" s="198">
        <v>7972</v>
      </c>
      <c r="J420" s="28"/>
      <c r="K420" s="28"/>
      <c r="L420" s="28"/>
      <c r="M420" s="28"/>
      <c r="N420" s="28"/>
      <c r="O420" s="28"/>
    </row>
    <row r="421" spans="1:15" x14ac:dyDescent="0.2">
      <c r="A421" s="9">
        <v>65</v>
      </c>
      <c r="B421" s="11"/>
      <c r="C421" s="198">
        <v>26896</v>
      </c>
      <c r="D421" s="198">
        <v>21666</v>
      </c>
      <c r="E421" s="198">
        <v>19774</v>
      </c>
      <c r="F421" s="198">
        <v>13449</v>
      </c>
      <c r="G421" s="198">
        <v>10709</v>
      </c>
      <c r="H421" s="198">
        <v>8007</v>
      </c>
      <c r="J421" s="28"/>
      <c r="K421" s="28"/>
      <c r="L421" s="28"/>
      <c r="M421" s="28"/>
      <c r="N421" s="28"/>
      <c r="O421" s="28"/>
    </row>
    <row r="422" spans="1:15" x14ac:dyDescent="0.2">
      <c r="A422" s="9">
        <v>66</v>
      </c>
      <c r="B422" s="11"/>
      <c r="C422" s="198">
        <v>26999</v>
      </c>
      <c r="D422" s="198">
        <v>21696</v>
      </c>
      <c r="E422" s="198">
        <v>19950</v>
      </c>
      <c r="F422" s="198">
        <v>13524</v>
      </c>
      <c r="G422" s="198">
        <v>10761</v>
      </c>
      <c r="H422" s="198">
        <v>8033</v>
      </c>
      <c r="J422" s="28"/>
      <c r="K422" s="28"/>
      <c r="L422" s="28"/>
      <c r="M422" s="28"/>
      <c r="N422" s="28"/>
      <c r="O422" s="28"/>
    </row>
    <row r="423" spans="1:15" x14ac:dyDescent="0.2">
      <c r="A423" s="9">
        <v>67</v>
      </c>
      <c r="B423" s="11"/>
      <c r="C423" s="198">
        <v>30008</v>
      </c>
      <c r="D423" s="198">
        <v>24102</v>
      </c>
      <c r="E423" s="198">
        <v>22178</v>
      </c>
      <c r="F423" s="198">
        <v>15045</v>
      </c>
      <c r="G423" s="198">
        <v>11956</v>
      </c>
      <c r="H423" s="198">
        <v>8924</v>
      </c>
      <c r="J423" s="28"/>
      <c r="K423" s="28"/>
      <c r="L423" s="28"/>
      <c r="M423" s="28"/>
      <c r="N423" s="28"/>
      <c r="O423" s="28"/>
    </row>
    <row r="424" spans="1:15" x14ac:dyDescent="0.2">
      <c r="A424" s="9">
        <v>68</v>
      </c>
      <c r="B424" s="11"/>
      <c r="C424" s="198">
        <v>33020</v>
      </c>
      <c r="D424" s="198">
        <v>26520</v>
      </c>
      <c r="E424" s="198">
        <v>24403</v>
      </c>
      <c r="F424" s="198">
        <v>16543</v>
      </c>
      <c r="G424" s="198">
        <v>13164</v>
      </c>
      <c r="H424" s="198">
        <v>9832</v>
      </c>
      <c r="J424" s="28"/>
      <c r="K424" s="28"/>
      <c r="L424" s="28"/>
      <c r="M424" s="28"/>
      <c r="N424" s="28"/>
      <c r="O424" s="28"/>
    </row>
    <row r="425" spans="1:15" x14ac:dyDescent="0.2">
      <c r="A425" s="9">
        <v>69</v>
      </c>
      <c r="B425" s="11"/>
      <c r="C425" s="198">
        <v>34518</v>
      </c>
      <c r="D425" s="198">
        <v>27735</v>
      </c>
      <c r="E425" s="198">
        <v>25506</v>
      </c>
      <c r="F425" s="198">
        <v>17303</v>
      </c>
      <c r="G425" s="198">
        <v>13757</v>
      </c>
      <c r="H425" s="198">
        <v>10282</v>
      </c>
      <c r="J425" s="28"/>
      <c r="K425" s="28"/>
      <c r="L425" s="28"/>
      <c r="M425" s="28"/>
      <c r="N425" s="28"/>
      <c r="O425" s="28"/>
    </row>
    <row r="426" spans="1:15" x14ac:dyDescent="0.2">
      <c r="A426" s="9">
        <v>70</v>
      </c>
      <c r="B426" s="11"/>
      <c r="C426" s="198">
        <v>34762</v>
      </c>
      <c r="D426" s="198">
        <v>27776</v>
      </c>
      <c r="E426" s="198">
        <v>25941</v>
      </c>
      <c r="F426" s="198">
        <v>17477</v>
      </c>
      <c r="G426" s="198">
        <v>13897</v>
      </c>
      <c r="H426" s="198">
        <v>10326</v>
      </c>
      <c r="J426" s="28"/>
      <c r="K426" s="28"/>
      <c r="L426" s="28"/>
      <c r="M426" s="28"/>
      <c r="N426" s="28"/>
      <c r="O426" s="28"/>
    </row>
    <row r="427" spans="1:15" x14ac:dyDescent="0.2">
      <c r="A427" s="9">
        <v>71</v>
      </c>
      <c r="B427" s="11"/>
      <c r="C427" s="198">
        <v>39118</v>
      </c>
      <c r="D427" s="198">
        <v>31265</v>
      </c>
      <c r="E427" s="198">
        <v>29190</v>
      </c>
      <c r="F427" s="198">
        <v>19676</v>
      </c>
      <c r="G427" s="198">
        <v>15643</v>
      </c>
      <c r="H427" s="198">
        <v>11627</v>
      </c>
      <c r="J427" s="28"/>
      <c r="K427" s="28"/>
      <c r="L427" s="28"/>
      <c r="M427" s="28"/>
      <c r="N427" s="28"/>
      <c r="O427" s="28"/>
    </row>
    <row r="428" spans="1:15" x14ac:dyDescent="0.2">
      <c r="A428" s="9">
        <v>72</v>
      </c>
      <c r="B428" s="11"/>
      <c r="C428" s="198">
        <v>43472</v>
      </c>
      <c r="D428" s="198">
        <v>34741</v>
      </c>
      <c r="E428" s="198">
        <v>32450</v>
      </c>
      <c r="F428" s="198">
        <v>21869</v>
      </c>
      <c r="G428" s="198">
        <v>17393</v>
      </c>
      <c r="H428" s="198">
        <v>12925</v>
      </c>
      <c r="J428" s="28"/>
      <c r="K428" s="28"/>
      <c r="L428" s="28"/>
      <c r="M428" s="28"/>
      <c r="N428" s="28"/>
      <c r="O428" s="28"/>
    </row>
    <row r="429" spans="1:15" x14ac:dyDescent="0.2">
      <c r="A429" s="9">
        <v>73</v>
      </c>
      <c r="B429" s="11"/>
      <c r="C429" s="198">
        <v>47833</v>
      </c>
      <c r="D429" s="198">
        <v>38230</v>
      </c>
      <c r="E429" s="198">
        <v>35690</v>
      </c>
      <c r="F429" s="198">
        <v>24060</v>
      </c>
      <c r="G429" s="198">
        <v>19131</v>
      </c>
      <c r="H429" s="198">
        <v>14230</v>
      </c>
      <c r="J429" s="28"/>
      <c r="K429" s="28"/>
      <c r="L429" s="28"/>
      <c r="M429" s="28"/>
      <c r="N429" s="28"/>
      <c r="O429" s="28"/>
    </row>
    <row r="430" spans="1:15" x14ac:dyDescent="0.2">
      <c r="A430" s="9">
        <v>74</v>
      </c>
      <c r="B430" s="11"/>
      <c r="C430" s="198">
        <v>52184</v>
      </c>
      <c r="D430" s="198">
        <v>41710</v>
      </c>
      <c r="E430" s="198">
        <v>38940</v>
      </c>
      <c r="F430" s="198">
        <v>26254</v>
      </c>
      <c r="G430" s="198">
        <v>20873</v>
      </c>
      <c r="H430" s="198">
        <v>15529</v>
      </c>
      <c r="J430" s="28"/>
      <c r="K430" s="28"/>
      <c r="L430" s="28"/>
      <c r="M430" s="28"/>
      <c r="N430" s="28"/>
      <c r="O430" s="28"/>
    </row>
    <row r="431" spans="1:15" x14ac:dyDescent="0.2">
      <c r="A431" s="9">
        <v>75</v>
      </c>
      <c r="B431" s="11" t="s">
        <v>13</v>
      </c>
      <c r="C431" s="198">
        <v>57003</v>
      </c>
      <c r="D431" s="198">
        <v>45453</v>
      </c>
      <c r="E431" s="198">
        <v>42717</v>
      </c>
      <c r="F431" s="198">
        <v>28714</v>
      </c>
      <c r="G431" s="198">
        <v>22834</v>
      </c>
      <c r="H431" s="198">
        <v>16963</v>
      </c>
      <c r="J431" s="28"/>
      <c r="K431" s="28"/>
      <c r="L431" s="28"/>
      <c r="M431" s="28"/>
      <c r="N431" s="28"/>
      <c r="O431" s="28"/>
    </row>
    <row r="432" spans="1:15" x14ac:dyDescent="0.2">
      <c r="A432" s="9">
        <v>1</v>
      </c>
      <c r="B432" s="11" t="s">
        <v>14</v>
      </c>
      <c r="C432" s="198">
        <v>3205</v>
      </c>
      <c r="D432" s="198">
        <v>2886</v>
      </c>
      <c r="E432" s="198">
        <v>1699</v>
      </c>
      <c r="F432" s="198">
        <v>1379</v>
      </c>
      <c r="G432" s="198">
        <v>1095</v>
      </c>
      <c r="H432" s="198">
        <v>809</v>
      </c>
      <c r="J432" s="28"/>
      <c r="K432" s="28"/>
      <c r="L432" s="28"/>
      <c r="M432" s="28"/>
      <c r="N432" s="28"/>
      <c r="O432" s="28"/>
    </row>
    <row r="433" spans="1:15" x14ac:dyDescent="0.2">
      <c r="A433" s="9">
        <v>2</v>
      </c>
      <c r="B433" s="11" t="s">
        <v>1</v>
      </c>
      <c r="C433" s="198">
        <v>5257</v>
      </c>
      <c r="D433" s="198">
        <v>4857</v>
      </c>
      <c r="E433" s="198">
        <v>2530</v>
      </c>
      <c r="F433" s="198">
        <v>2164</v>
      </c>
      <c r="G433" s="198">
        <v>1729</v>
      </c>
      <c r="H433" s="198">
        <v>1276</v>
      </c>
      <c r="J433" s="28"/>
      <c r="K433" s="28"/>
      <c r="L433" s="28"/>
      <c r="M433" s="28"/>
      <c r="N433" s="28"/>
      <c r="O433" s="28"/>
    </row>
    <row r="434" spans="1:15" x14ac:dyDescent="0.2">
      <c r="A434" s="9">
        <v>3</v>
      </c>
      <c r="B434" s="11" t="s">
        <v>15</v>
      </c>
      <c r="C434" s="198">
        <v>7686</v>
      </c>
      <c r="D434" s="198">
        <v>7134</v>
      </c>
      <c r="E434" s="198">
        <v>3635</v>
      </c>
      <c r="F434" s="198">
        <v>3145</v>
      </c>
      <c r="G434" s="198">
        <v>2501</v>
      </c>
      <c r="H434" s="198">
        <v>1851</v>
      </c>
      <c r="J434" s="28"/>
      <c r="K434" s="28"/>
      <c r="L434" s="28"/>
      <c r="M434" s="28"/>
      <c r="N434" s="28"/>
      <c r="O434" s="28"/>
    </row>
    <row r="435" spans="1:15" x14ac:dyDescent="0.2">
      <c r="A435" s="9">
        <v>1</v>
      </c>
      <c r="B435" s="11" t="s">
        <v>3</v>
      </c>
      <c r="C435" s="12">
        <v>225</v>
      </c>
      <c r="D435" s="12">
        <v>225</v>
      </c>
      <c r="E435" s="12">
        <v>225</v>
      </c>
      <c r="F435" s="12">
        <v>225</v>
      </c>
      <c r="G435" s="12">
        <v>225</v>
      </c>
      <c r="H435" s="13">
        <v>225</v>
      </c>
      <c r="J435" s="28"/>
      <c r="K435" s="28"/>
      <c r="L435" s="28"/>
      <c r="M435" s="28"/>
      <c r="N435" s="28"/>
      <c r="O435" s="28"/>
    </row>
    <row r="436" spans="1:15" x14ac:dyDescent="0.2">
      <c r="A436" s="9">
        <v>1</v>
      </c>
      <c r="B436" s="11" t="s">
        <v>2</v>
      </c>
      <c r="C436" s="12">
        <v>300</v>
      </c>
      <c r="D436" s="12">
        <v>300</v>
      </c>
      <c r="E436" s="12">
        <v>300</v>
      </c>
      <c r="F436" s="12">
        <v>300</v>
      </c>
      <c r="G436" s="12">
        <v>300</v>
      </c>
      <c r="H436" s="13">
        <v>300</v>
      </c>
      <c r="J436" s="28"/>
      <c r="K436" s="28"/>
      <c r="L436" s="28"/>
      <c r="M436" s="28"/>
      <c r="N436" s="28"/>
      <c r="O436" s="28"/>
    </row>
    <row r="437" spans="1:15" x14ac:dyDescent="0.2">
      <c r="A437" s="9"/>
      <c r="H437" s="15"/>
    </row>
    <row r="438" spans="1:15" ht="18" x14ac:dyDescent="0.25">
      <c r="A438" s="248" t="s">
        <v>37</v>
      </c>
      <c r="B438" s="249"/>
      <c r="C438" s="249"/>
      <c r="D438" s="249"/>
      <c r="E438" s="249"/>
      <c r="F438" s="249"/>
      <c r="G438" s="249"/>
      <c r="H438" s="250"/>
    </row>
    <row r="439" spans="1:15" x14ac:dyDescent="0.2">
      <c r="A439" s="251" t="s">
        <v>0</v>
      </c>
      <c r="B439" s="244"/>
      <c r="C439" s="244"/>
      <c r="D439" s="244"/>
      <c r="E439" s="244"/>
      <c r="F439" s="244"/>
      <c r="G439" s="244"/>
      <c r="H439" s="165"/>
    </row>
    <row r="440" spans="1:15" x14ac:dyDescent="0.2">
      <c r="A440" s="9" t="s">
        <v>5</v>
      </c>
      <c r="B440" s="10" t="s">
        <v>5</v>
      </c>
      <c r="C440" s="163" t="s">
        <v>75</v>
      </c>
      <c r="D440" s="163" t="s">
        <v>76</v>
      </c>
      <c r="E440" s="163" t="s">
        <v>77</v>
      </c>
      <c r="F440" s="163" t="s">
        <v>78</v>
      </c>
      <c r="G440" s="163" t="s">
        <v>79</v>
      </c>
      <c r="H440" s="165" t="s">
        <v>80</v>
      </c>
    </row>
    <row r="441" spans="1:15" x14ac:dyDescent="0.2">
      <c r="A441" s="9">
        <v>18</v>
      </c>
      <c r="B441" s="11" t="s">
        <v>162</v>
      </c>
      <c r="C441" s="12">
        <f t="shared" ref="C441:H456" si="12">+C408*$L$2</f>
        <v>3748.1600000000003</v>
      </c>
      <c r="D441" s="12">
        <f t="shared" si="12"/>
        <v>3166.75</v>
      </c>
      <c r="E441" s="12">
        <f t="shared" si="12"/>
        <v>2484.11</v>
      </c>
      <c r="F441" s="12">
        <f t="shared" si="12"/>
        <v>1812.0700000000002</v>
      </c>
      <c r="G441" s="12">
        <f t="shared" si="12"/>
        <v>1444.25</v>
      </c>
      <c r="H441" s="13">
        <f t="shared" si="12"/>
        <v>1098.69</v>
      </c>
    </row>
    <row r="442" spans="1:15" x14ac:dyDescent="0.2">
      <c r="A442" s="9">
        <v>25</v>
      </c>
      <c r="B442" s="11" t="s">
        <v>6</v>
      </c>
      <c r="C442" s="12">
        <f t="shared" si="12"/>
        <v>4159.4400000000005</v>
      </c>
      <c r="D442" s="12">
        <f t="shared" si="12"/>
        <v>3490.05</v>
      </c>
      <c r="E442" s="12">
        <f t="shared" si="12"/>
        <v>2795.75</v>
      </c>
      <c r="F442" s="12">
        <f t="shared" si="12"/>
        <v>2014.5300000000002</v>
      </c>
      <c r="G442" s="12">
        <f t="shared" si="12"/>
        <v>1606.96</v>
      </c>
      <c r="H442" s="13">
        <f t="shared" si="12"/>
        <v>1217.4100000000001</v>
      </c>
    </row>
    <row r="443" spans="1:15" x14ac:dyDescent="0.2">
      <c r="A443" s="9">
        <v>30</v>
      </c>
      <c r="B443" s="11" t="s">
        <v>7</v>
      </c>
      <c r="C443" s="12">
        <f t="shared" si="12"/>
        <v>4798.09</v>
      </c>
      <c r="D443" s="12">
        <f t="shared" si="12"/>
        <v>3996.73</v>
      </c>
      <c r="E443" s="12">
        <f t="shared" si="12"/>
        <v>3286.53</v>
      </c>
      <c r="F443" s="12">
        <f t="shared" si="12"/>
        <v>2338.8900000000003</v>
      </c>
      <c r="G443" s="12">
        <f t="shared" si="12"/>
        <v>1868.25</v>
      </c>
      <c r="H443" s="13">
        <f t="shared" si="12"/>
        <v>1412.98</v>
      </c>
    </row>
    <row r="444" spans="1:15" x14ac:dyDescent="0.2">
      <c r="A444" s="9">
        <v>35</v>
      </c>
      <c r="B444" s="11" t="s">
        <v>8</v>
      </c>
      <c r="C444" s="12">
        <f t="shared" si="12"/>
        <v>5312.1900000000005</v>
      </c>
      <c r="D444" s="12">
        <f t="shared" si="12"/>
        <v>4405.3600000000006</v>
      </c>
      <c r="E444" s="12">
        <f t="shared" si="12"/>
        <v>3678.73</v>
      </c>
      <c r="F444" s="12">
        <f t="shared" si="12"/>
        <v>2603.36</v>
      </c>
      <c r="G444" s="12">
        <f t="shared" si="12"/>
        <v>2074.9500000000003</v>
      </c>
      <c r="H444" s="13">
        <f t="shared" si="12"/>
        <v>1565.0900000000001</v>
      </c>
    </row>
    <row r="445" spans="1:15" x14ac:dyDescent="0.2">
      <c r="A445" s="9">
        <v>40</v>
      </c>
      <c r="B445" s="11" t="s">
        <v>9</v>
      </c>
      <c r="C445" s="12">
        <f t="shared" si="12"/>
        <v>5992.71</v>
      </c>
      <c r="D445" s="12">
        <f t="shared" si="12"/>
        <v>4943.3100000000004</v>
      </c>
      <c r="E445" s="12">
        <f t="shared" si="12"/>
        <v>4200.25</v>
      </c>
      <c r="F445" s="12">
        <f t="shared" si="12"/>
        <v>2944.6800000000003</v>
      </c>
      <c r="G445" s="12">
        <f t="shared" si="12"/>
        <v>2349.4900000000002</v>
      </c>
      <c r="H445" s="13">
        <f t="shared" si="12"/>
        <v>1766.49</v>
      </c>
    </row>
    <row r="446" spans="1:15" x14ac:dyDescent="0.2">
      <c r="A446" s="9">
        <v>45</v>
      </c>
      <c r="B446" s="11" t="s">
        <v>10</v>
      </c>
      <c r="C446" s="12">
        <f t="shared" si="12"/>
        <v>6937.17</v>
      </c>
      <c r="D446" s="12">
        <f t="shared" si="12"/>
        <v>5690.08</v>
      </c>
      <c r="E446" s="12">
        <f t="shared" si="12"/>
        <v>4918.4000000000005</v>
      </c>
      <c r="F446" s="12">
        <f t="shared" si="12"/>
        <v>3423.27</v>
      </c>
      <c r="G446" s="12">
        <f t="shared" si="12"/>
        <v>2724.2000000000003</v>
      </c>
      <c r="H446" s="13">
        <f t="shared" si="12"/>
        <v>2054.81</v>
      </c>
    </row>
    <row r="447" spans="1:15" x14ac:dyDescent="0.2">
      <c r="A447" s="9">
        <v>50</v>
      </c>
      <c r="B447" s="11" t="s">
        <v>11</v>
      </c>
      <c r="C447" s="12">
        <f t="shared" si="12"/>
        <v>7589.6</v>
      </c>
      <c r="D447" s="12">
        <f t="shared" si="12"/>
        <v>6203.12</v>
      </c>
      <c r="E447" s="12">
        <f t="shared" si="12"/>
        <v>5413.95</v>
      </c>
      <c r="F447" s="12">
        <f t="shared" si="12"/>
        <v>3752.9300000000003</v>
      </c>
      <c r="G447" s="12">
        <f t="shared" si="12"/>
        <v>2993.44</v>
      </c>
      <c r="H447" s="13">
        <f t="shared" si="12"/>
        <v>2240.31</v>
      </c>
    </row>
    <row r="448" spans="1:15" x14ac:dyDescent="0.2">
      <c r="A448" s="9">
        <v>55</v>
      </c>
      <c r="B448" s="11" t="s">
        <v>12</v>
      </c>
      <c r="C448" s="12">
        <f t="shared" si="12"/>
        <v>8964.9500000000007</v>
      </c>
      <c r="D448" s="12">
        <f t="shared" si="12"/>
        <v>7295.4500000000007</v>
      </c>
      <c r="E448" s="12">
        <f t="shared" si="12"/>
        <v>6466</v>
      </c>
      <c r="F448" s="12">
        <f t="shared" si="12"/>
        <v>4452</v>
      </c>
      <c r="G448" s="12">
        <f t="shared" si="12"/>
        <v>3543.05</v>
      </c>
      <c r="H448" s="13">
        <f t="shared" si="12"/>
        <v>2654.77</v>
      </c>
    </row>
    <row r="449" spans="1:8" x14ac:dyDescent="0.2">
      <c r="A449" s="9">
        <v>60</v>
      </c>
      <c r="B449" s="11"/>
      <c r="C449" s="12">
        <f t="shared" si="12"/>
        <v>9452.5500000000011</v>
      </c>
      <c r="D449" s="12">
        <f t="shared" si="12"/>
        <v>7635.18</v>
      </c>
      <c r="E449" s="12">
        <f t="shared" si="12"/>
        <v>6907.4900000000007</v>
      </c>
      <c r="F449" s="12">
        <f t="shared" si="12"/>
        <v>4712.76</v>
      </c>
      <c r="G449" s="12">
        <f t="shared" si="12"/>
        <v>3750.8100000000004</v>
      </c>
      <c r="H449" s="13">
        <f t="shared" si="12"/>
        <v>2803.7000000000003</v>
      </c>
    </row>
    <row r="450" spans="1:8" x14ac:dyDescent="0.2">
      <c r="A450" s="9">
        <v>61</v>
      </c>
      <c r="B450" s="11"/>
      <c r="C450" s="12">
        <f t="shared" si="12"/>
        <v>10639.75</v>
      </c>
      <c r="D450" s="12">
        <f t="shared" si="12"/>
        <v>8593.42</v>
      </c>
      <c r="E450" s="12">
        <f t="shared" si="12"/>
        <v>7774.04</v>
      </c>
      <c r="F450" s="12">
        <f t="shared" si="12"/>
        <v>5304.77</v>
      </c>
      <c r="G450" s="12">
        <f t="shared" si="12"/>
        <v>4225.16</v>
      </c>
      <c r="H450" s="13">
        <f t="shared" si="12"/>
        <v>3159.3300000000004</v>
      </c>
    </row>
    <row r="451" spans="1:8" x14ac:dyDescent="0.2">
      <c r="A451" s="9">
        <v>62</v>
      </c>
      <c r="B451" s="11"/>
      <c r="C451" s="12">
        <f t="shared" si="12"/>
        <v>11828.54</v>
      </c>
      <c r="D451" s="12">
        <f t="shared" si="12"/>
        <v>9551.130000000001</v>
      </c>
      <c r="E451" s="12">
        <f t="shared" si="12"/>
        <v>8645.8900000000012</v>
      </c>
      <c r="F451" s="12">
        <f t="shared" si="12"/>
        <v>5898.37</v>
      </c>
      <c r="G451" s="12">
        <f t="shared" si="12"/>
        <v>4698.45</v>
      </c>
      <c r="H451" s="13">
        <f t="shared" si="12"/>
        <v>3516.02</v>
      </c>
    </row>
    <row r="452" spans="1:8" x14ac:dyDescent="0.2">
      <c r="A452" s="9">
        <v>63</v>
      </c>
      <c r="B452" s="11"/>
      <c r="C452" s="12">
        <f t="shared" si="12"/>
        <v>13013.62</v>
      </c>
      <c r="D452" s="12">
        <f t="shared" si="12"/>
        <v>10510.43</v>
      </c>
      <c r="E452" s="12">
        <f t="shared" si="12"/>
        <v>9507.1400000000012</v>
      </c>
      <c r="F452" s="12">
        <f t="shared" si="12"/>
        <v>6492.5</v>
      </c>
      <c r="G452" s="12">
        <f t="shared" si="12"/>
        <v>5168.5600000000004</v>
      </c>
      <c r="H452" s="13">
        <f t="shared" si="12"/>
        <v>3870.59</v>
      </c>
    </row>
    <row r="453" spans="1:8" x14ac:dyDescent="0.2">
      <c r="A453" s="9">
        <v>64</v>
      </c>
      <c r="B453" s="11"/>
      <c r="C453" s="12">
        <f t="shared" si="12"/>
        <v>14199.230000000001</v>
      </c>
      <c r="D453" s="12">
        <f t="shared" si="12"/>
        <v>11467.61</v>
      </c>
      <c r="E453" s="12">
        <f t="shared" si="12"/>
        <v>10380.050000000001</v>
      </c>
      <c r="F453" s="12">
        <f t="shared" si="12"/>
        <v>7081.8600000000006</v>
      </c>
      <c r="G453" s="12">
        <f t="shared" si="12"/>
        <v>5642.38</v>
      </c>
      <c r="H453" s="13">
        <f t="shared" si="12"/>
        <v>4225.16</v>
      </c>
    </row>
    <row r="454" spans="1:8" x14ac:dyDescent="0.2">
      <c r="A454" s="9">
        <v>65</v>
      </c>
      <c r="B454" s="11"/>
      <c r="C454" s="12">
        <f t="shared" si="12"/>
        <v>14254.880000000001</v>
      </c>
      <c r="D454" s="12">
        <f t="shared" si="12"/>
        <v>11482.980000000001</v>
      </c>
      <c r="E454" s="12">
        <f t="shared" si="12"/>
        <v>10480.220000000001</v>
      </c>
      <c r="F454" s="12">
        <f t="shared" si="12"/>
        <v>7127.97</v>
      </c>
      <c r="G454" s="12">
        <f t="shared" si="12"/>
        <v>5675.77</v>
      </c>
      <c r="H454" s="13">
        <f t="shared" si="12"/>
        <v>4243.71</v>
      </c>
    </row>
    <row r="455" spans="1:8" x14ac:dyDescent="0.2">
      <c r="A455" s="9">
        <v>66</v>
      </c>
      <c r="B455" s="11"/>
      <c r="C455" s="12">
        <f t="shared" si="12"/>
        <v>14309.470000000001</v>
      </c>
      <c r="D455" s="12">
        <f t="shared" si="12"/>
        <v>11498.880000000001</v>
      </c>
      <c r="E455" s="12">
        <f t="shared" si="12"/>
        <v>10573.5</v>
      </c>
      <c r="F455" s="12">
        <f t="shared" si="12"/>
        <v>7167.72</v>
      </c>
      <c r="G455" s="12">
        <f t="shared" si="12"/>
        <v>5703.33</v>
      </c>
      <c r="H455" s="13">
        <f t="shared" si="12"/>
        <v>4257.49</v>
      </c>
    </row>
    <row r="456" spans="1:8" x14ac:dyDescent="0.2">
      <c r="A456" s="9">
        <v>67</v>
      </c>
      <c r="B456" s="11"/>
      <c r="C456" s="12">
        <f t="shared" si="12"/>
        <v>15904.240000000002</v>
      </c>
      <c r="D456" s="12">
        <f t="shared" si="12"/>
        <v>12774.060000000001</v>
      </c>
      <c r="E456" s="12">
        <f t="shared" si="12"/>
        <v>11754.34</v>
      </c>
      <c r="F456" s="12">
        <f t="shared" si="12"/>
        <v>7973.85</v>
      </c>
      <c r="G456" s="12">
        <f t="shared" si="12"/>
        <v>6336.68</v>
      </c>
      <c r="H456" s="13">
        <f t="shared" si="12"/>
        <v>4729.72</v>
      </c>
    </row>
    <row r="457" spans="1:8" x14ac:dyDescent="0.2">
      <c r="A457" s="9">
        <v>68</v>
      </c>
      <c r="B457" s="11"/>
      <c r="C457" s="12">
        <f t="shared" ref="C457:H469" si="13">+C424*$L$2</f>
        <v>17500.600000000002</v>
      </c>
      <c r="D457" s="12">
        <f t="shared" si="13"/>
        <v>14055.6</v>
      </c>
      <c r="E457" s="12">
        <f t="shared" si="13"/>
        <v>12933.59</v>
      </c>
      <c r="F457" s="12">
        <f t="shared" si="13"/>
        <v>8767.7900000000009</v>
      </c>
      <c r="G457" s="12">
        <f t="shared" si="13"/>
        <v>6976.92</v>
      </c>
      <c r="H457" s="13">
        <f t="shared" si="13"/>
        <v>5210.96</v>
      </c>
    </row>
    <row r="458" spans="1:8" x14ac:dyDescent="0.2">
      <c r="A458" s="9">
        <v>69</v>
      </c>
      <c r="B458" s="11"/>
      <c r="C458" s="12">
        <f t="shared" si="13"/>
        <v>18294.54</v>
      </c>
      <c r="D458" s="12">
        <f t="shared" si="13"/>
        <v>14699.550000000001</v>
      </c>
      <c r="E458" s="12">
        <f t="shared" si="13"/>
        <v>13518.18</v>
      </c>
      <c r="F458" s="12">
        <f t="shared" si="13"/>
        <v>9170.59</v>
      </c>
      <c r="G458" s="12">
        <f t="shared" si="13"/>
        <v>7291.21</v>
      </c>
      <c r="H458" s="13">
        <f t="shared" si="13"/>
        <v>5449.46</v>
      </c>
    </row>
    <row r="459" spans="1:8" x14ac:dyDescent="0.2">
      <c r="A459" s="9">
        <v>70</v>
      </c>
      <c r="B459" s="11"/>
      <c r="C459" s="12">
        <f t="shared" si="13"/>
        <v>18423.86</v>
      </c>
      <c r="D459" s="12">
        <f t="shared" si="13"/>
        <v>14721.28</v>
      </c>
      <c r="E459" s="12">
        <f t="shared" si="13"/>
        <v>13748.730000000001</v>
      </c>
      <c r="F459" s="12">
        <f t="shared" si="13"/>
        <v>9262.8100000000013</v>
      </c>
      <c r="G459" s="12">
        <f t="shared" si="13"/>
        <v>7365.4100000000008</v>
      </c>
      <c r="H459" s="13">
        <f t="shared" si="13"/>
        <v>5472.7800000000007</v>
      </c>
    </row>
    <row r="460" spans="1:8" x14ac:dyDescent="0.2">
      <c r="A460" s="9">
        <v>71</v>
      </c>
      <c r="B460" s="11"/>
      <c r="C460" s="12">
        <f t="shared" si="13"/>
        <v>20732.54</v>
      </c>
      <c r="D460" s="12">
        <f t="shared" si="13"/>
        <v>16570.45</v>
      </c>
      <c r="E460" s="12">
        <f t="shared" si="13"/>
        <v>15470.7</v>
      </c>
      <c r="F460" s="12">
        <f t="shared" si="13"/>
        <v>10428.280000000001</v>
      </c>
      <c r="G460" s="12">
        <f t="shared" si="13"/>
        <v>8290.7900000000009</v>
      </c>
      <c r="H460" s="13">
        <f t="shared" si="13"/>
        <v>6162.31</v>
      </c>
    </row>
    <row r="461" spans="1:8" x14ac:dyDescent="0.2">
      <c r="A461" s="9">
        <v>72</v>
      </c>
      <c r="B461" s="11"/>
      <c r="C461" s="12">
        <f t="shared" si="13"/>
        <v>23040.16</v>
      </c>
      <c r="D461" s="12">
        <f t="shared" si="13"/>
        <v>18412.73</v>
      </c>
      <c r="E461" s="12">
        <f t="shared" si="13"/>
        <v>17198.5</v>
      </c>
      <c r="F461" s="12">
        <f t="shared" si="13"/>
        <v>11590.57</v>
      </c>
      <c r="G461" s="12">
        <f t="shared" si="13"/>
        <v>9218.2900000000009</v>
      </c>
      <c r="H461" s="13">
        <f t="shared" si="13"/>
        <v>6850.25</v>
      </c>
    </row>
    <row r="462" spans="1:8" x14ac:dyDescent="0.2">
      <c r="A462" s="9">
        <v>73</v>
      </c>
      <c r="B462" s="11"/>
      <c r="C462" s="12">
        <f t="shared" si="13"/>
        <v>25351.49</v>
      </c>
      <c r="D462" s="12">
        <f t="shared" si="13"/>
        <v>20261.900000000001</v>
      </c>
      <c r="E462" s="12">
        <f t="shared" si="13"/>
        <v>18915.7</v>
      </c>
      <c r="F462" s="12">
        <f t="shared" si="13"/>
        <v>12751.800000000001</v>
      </c>
      <c r="G462" s="12">
        <f t="shared" si="13"/>
        <v>10139.43</v>
      </c>
      <c r="H462" s="13">
        <f t="shared" si="13"/>
        <v>7541.9000000000005</v>
      </c>
    </row>
    <row r="463" spans="1:8" x14ac:dyDescent="0.2">
      <c r="A463" s="9">
        <v>74</v>
      </c>
      <c r="B463" s="11"/>
      <c r="C463" s="12">
        <f t="shared" si="13"/>
        <v>27657.52</v>
      </c>
      <c r="D463" s="12">
        <f t="shared" si="13"/>
        <v>22106.300000000003</v>
      </c>
      <c r="E463" s="12">
        <f t="shared" si="13"/>
        <v>20638.2</v>
      </c>
      <c r="F463" s="12">
        <f t="shared" si="13"/>
        <v>13914.62</v>
      </c>
      <c r="G463" s="12">
        <f t="shared" si="13"/>
        <v>11062.69</v>
      </c>
      <c r="H463" s="13">
        <f t="shared" si="13"/>
        <v>8230.3700000000008</v>
      </c>
    </row>
    <row r="464" spans="1:8" x14ac:dyDescent="0.2">
      <c r="A464" s="9">
        <v>75</v>
      </c>
      <c r="B464" s="11" t="s">
        <v>13</v>
      </c>
      <c r="C464" s="12">
        <f t="shared" si="13"/>
        <v>30211.59</v>
      </c>
      <c r="D464" s="12">
        <f t="shared" si="13"/>
        <v>24090.09</v>
      </c>
      <c r="E464" s="12">
        <f t="shared" si="13"/>
        <v>22640.010000000002</v>
      </c>
      <c r="F464" s="12">
        <f t="shared" si="13"/>
        <v>15218.42</v>
      </c>
      <c r="G464" s="12">
        <f t="shared" si="13"/>
        <v>12102.02</v>
      </c>
      <c r="H464" s="13">
        <f t="shared" si="13"/>
        <v>8990.3900000000012</v>
      </c>
    </row>
    <row r="465" spans="1:15" x14ac:dyDescent="0.2">
      <c r="A465" s="9">
        <v>1</v>
      </c>
      <c r="B465" s="11" t="s">
        <v>14</v>
      </c>
      <c r="C465" s="12">
        <f t="shared" si="13"/>
        <v>1698.65</v>
      </c>
      <c r="D465" s="12">
        <f t="shared" si="13"/>
        <v>1529.5800000000002</v>
      </c>
      <c r="E465" s="12">
        <f t="shared" si="13"/>
        <v>900.47</v>
      </c>
      <c r="F465" s="12">
        <f t="shared" si="13"/>
        <v>730.87</v>
      </c>
      <c r="G465" s="12">
        <f t="shared" si="13"/>
        <v>580.35</v>
      </c>
      <c r="H465" s="13">
        <f t="shared" si="13"/>
        <v>428.77000000000004</v>
      </c>
    </row>
    <row r="466" spans="1:15" x14ac:dyDescent="0.2">
      <c r="A466" s="9">
        <v>2</v>
      </c>
      <c r="B466" s="11" t="s">
        <v>1</v>
      </c>
      <c r="C466" s="12">
        <f t="shared" si="13"/>
        <v>2786.21</v>
      </c>
      <c r="D466" s="12">
        <f t="shared" si="13"/>
        <v>2574.21</v>
      </c>
      <c r="E466" s="12">
        <f t="shared" si="13"/>
        <v>1340.9</v>
      </c>
      <c r="F466" s="12">
        <f t="shared" si="13"/>
        <v>1146.92</v>
      </c>
      <c r="G466" s="12">
        <f t="shared" si="13"/>
        <v>916.37</v>
      </c>
      <c r="H466" s="13">
        <f t="shared" si="13"/>
        <v>676.28000000000009</v>
      </c>
    </row>
    <row r="467" spans="1:15" x14ac:dyDescent="0.2">
      <c r="A467" s="9">
        <v>3</v>
      </c>
      <c r="B467" s="11" t="s">
        <v>15</v>
      </c>
      <c r="C467" s="12">
        <f t="shared" si="13"/>
        <v>4073.5800000000004</v>
      </c>
      <c r="D467" s="12">
        <f t="shared" si="13"/>
        <v>3781.02</v>
      </c>
      <c r="E467" s="12">
        <f t="shared" si="13"/>
        <v>1926.5500000000002</v>
      </c>
      <c r="F467" s="12">
        <f t="shared" si="13"/>
        <v>1666.8500000000001</v>
      </c>
      <c r="G467" s="12">
        <f t="shared" si="13"/>
        <v>1325.53</v>
      </c>
      <c r="H467" s="13">
        <f t="shared" si="13"/>
        <v>981.03000000000009</v>
      </c>
    </row>
    <row r="468" spans="1:15" x14ac:dyDescent="0.2">
      <c r="A468" s="9">
        <v>1</v>
      </c>
      <c r="B468" s="11" t="s">
        <v>3</v>
      </c>
      <c r="C468" s="12">
        <f t="shared" si="13"/>
        <v>119.25</v>
      </c>
      <c r="D468" s="12">
        <f t="shared" si="13"/>
        <v>119.25</v>
      </c>
      <c r="E468" s="12">
        <f t="shared" si="13"/>
        <v>119.25</v>
      </c>
      <c r="F468" s="12">
        <f t="shared" si="13"/>
        <v>119.25</v>
      </c>
      <c r="G468" s="12">
        <f t="shared" si="13"/>
        <v>119.25</v>
      </c>
      <c r="H468" s="13">
        <f t="shared" si="13"/>
        <v>119.25</v>
      </c>
    </row>
    <row r="469" spans="1:15" ht="13.5" thickBot="1" x14ac:dyDescent="0.25">
      <c r="A469" s="16">
        <v>1</v>
      </c>
      <c r="B469" s="17" t="s">
        <v>2</v>
      </c>
      <c r="C469" s="18">
        <f t="shared" si="13"/>
        <v>159</v>
      </c>
      <c r="D469" s="18">
        <f t="shared" si="13"/>
        <v>159</v>
      </c>
      <c r="E469" s="18">
        <f t="shared" si="13"/>
        <v>159</v>
      </c>
      <c r="F469" s="18">
        <f t="shared" si="13"/>
        <v>159</v>
      </c>
      <c r="G469" s="18">
        <f t="shared" si="13"/>
        <v>159</v>
      </c>
      <c r="H469" s="19">
        <f t="shared" si="13"/>
        <v>159</v>
      </c>
    </row>
    <row r="470" spans="1:15" ht="13.5" thickBot="1" x14ac:dyDescent="0.25"/>
    <row r="471" spans="1:15" ht="18" x14ac:dyDescent="0.25">
      <c r="A471" s="252" t="s">
        <v>81</v>
      </c>
      <c r="B471" s="253"/>
      <c r="C471" s="253"/>
      <c r="D471" s="253"/>
      <c r="E471" s="253"/>
      <c r="F471" s="253"/>
      <c r="G471" s="253"/>
      <c r="H471" s="254"/>
    </row>
    <row r="472" spans="1:15" ht="18" x14ac:dyDescent="0.25">
      <c r="A472" s="248" t="s">
        <v>30</v>
      </c>
      <c r="B472" s="249"/>
      <c r="C472" s="249"/>
      <c r="D472" s="249"/>
      <c r="E472" s="249"/>
      <c r="F472" s="249"/>
      <c r="G472" s="249"/>
      <c r="H472" s="250"/>
    </row>
    <row r="473" spans="1:15" x14ac:dyDescent="0.2">
      <c r="A473" s="251" t="s">
        <v>0</v>
      </c>
      <c r="B473" s="244"/>
      <c r="C473" s="244"/>
      <c r="D473" s="244"/>
      <c r="E473" s="244"/>
      <c r="F473" s="244"/>
      <c r="G473" s="244"/>
      <c r="H473" s="165"/>
    </row>
    <row r="474" spans="1:15" x14ac:dyDescent="0.2">
      <c r="A474" s="9" t="s">
        <v>5</v>
      </c>
      <c r="B474" s="10" t="s">
        <v>5</v>
      </c>
      <c r="C474" s="163" t="s">
        <v>82</v>
      </c>
      <c r="D474" s="163" t="s">
        <v>83</v>
      </c>
      <c r="E474" s="163" t="s">
        <v>84</v>
      </c>
      <c r="F474" s="163" t="s">
        <v>85</v>
      </c>
      <c r="G474" s="163" t="s">
        <v>86</v>
      </c>
      <c r="H474" s="165" t="s">
        <v>87</v>
      </c>
    </row>
    <row r="475" spans="1:15" x14ac:dyDescent="0.2">
      <c r="A475" s="9">
        <v>18</v>
      </c>
      <c r="B475" s="11" t="s">
        <v>162</v>
      </c>
      <c r="C475" s="198">
        <v>4642</v>
      </c>
      <c r="D475" s="198">
        <v>3923</v>
      </c>
      <c r="E475" s="198">
        <v>3072</v>
      </c>
      <c r="F475" s="198">
        <v>2238</v>
      </c>
      <c r="G475" s="198">
        <v>1791</v>
      </c>
      <c r="H475" s="198">
        <v>1354</v>
      </c>
      <c r="J475" s="28"/>
      <c r="K475" s="28"/>
      <c r="L475" s="28"/>
      <c r="M475" s="28"/>
      <c r="N475" s="28"/>
      <c r="O475" s="28"/>
    </row>
    <row r="476" spans="1:15" x14ac:dyDescent="0.2">
      <c r="A476" s="9">
        <v>25</v>
      </c>
      <c r="B476" s="11" t="s">
        <v>6</v>
      </c>
      <c r="C476" s="198">
        <v>5149</v>
      </c>
      <c r="D476" s="198">
        <v>4320</v>
      </c>
      <c r="E476" s="198">
        <v>3471</v>
      </c>
      <c r="F476" s="198">
        <v>2494</v>
      </c>
      <c r="G476" s="198">
        <v>2005</v>
      </c>
      <c r="H476" s="198">
        <v>1509</v>
      </c>
      <c r="J476" s="28"/>
      <c r="K476" s="28"/>
      <c r="L476" s="28"/>
      <c r="M476" s="28"/>
      <c r="N476" s="28"/>
      <c r="O476" s="28"/>
    </row>
    <row r="477" spans="1:15" x14ac:dyDescent="0.2">
      <c r="A477" s="9">
        <v>30</v>
      </c>
      <c r="B477" s="11" t="s">
        <v>7</v>
      </c>
      <c r="C477" s="198">
        <v>5957</v>
      </c>
      <c r="D477" s="198">
        <v>4957</v>
      </c>
      <c r="E477" s="198">
        <v>4083</v>
      </c>
      <c r="F477" s="198">
        <v>2895</v>
      </c>
      <c r="G477" s="198">
        <v>2316</v>
      </c>
      <c r="H477" s="198">
        <v>1748</v>
      </c>
      <c r="J477" s="28"/>
      <c r="K477" s="28"/>
      <c r="L477" s="28"/>
      <c r="M477" s="28"/>
      <c r="N477" s="28"/>
      <c r="O477" s="28"/>
    </row>
    <row r="478" spans="1:15" x14ac:dyDescent="0.2">
      <c r="A478" s="9">
        <v>35</v>
      </c>
      <c r="B478" s="11" t="s">
        <v>8</v>
      </c>
      <c r="C478" s="198">
        <v>6587</v>
      </c>
      <c r="D478" s="198">
        <v>5461</v>
      </c>
      <c r="E478" s="198">
        <v>4564</v>
      </c>
      <c r="F478" s="198">
        <v>3224</v>
      </c>
      <c r="G478" s="198">
        <v>2576</v>
      </c>
      <c r="H478" s="198">
        <v>1942</v>
      </c>
      <c r="J478" s="28"/>
      <c r="K478" s="28"/>
      <c r="L478" s="28"/>
      <c r="M478" s="28"/>
      <c r="N478" s="28"/>
      <c r="O478" s="28"/>
    </row>
    <row r="479" spans="1:15" x14ac:dyDescent="0.2">
      <c r="A479" s="9">
        <v>40</v>
      </c>
      <c r="B479" s="11" t="s">
        <v>9</v>
      </c>
      <c r="C479" s="198">
        <v>7429</v>
      </c>
      <c r="D479" s="198">
        <v>6131</v>
      </c>
      <c r="E479" s="198">
        <v>5209</v>
      </c>
      <c r="F479" s="198">
        <v>3644</v>
      </c>
      <c r="G479" s="198">
        <v>2921</v>
      </c>
      <c r="H479" s="198">
        <v>2191</v>
      </c>
      <c r="J479" s="28"/>
      <c r="K479" s="28"/>
      <c r="L479" s="28"/>
      <c r="M479" s="28"/>
      <c r="N479" s="28"/>
      <c r="O479" s="28"/>
    </row>
    <row r="480" spans="1:15" x14ac:dyDescent="0.2">
      <c r="A480" s="9">
        <v>45</v>
      </c>
      <c r="B480" s="11" t="s">
        <v>10</v>
      </c>
      <c r="C480" s="198">
        <v>8612</v>
      </c>
      <c r="D480" s="198">
        <v>7064</v>
      </c>
      <c r="E480" s="198">
        <v>6111</v>
      </c>
      <c r="F480" s="198">
        <v>4250</v>
      </c>
      <c r="G480" s="198">
        <v>3395</v>
      </c>
      <c r="H480" s="198">
        <v>2549</v>
      </c>
      <c r="J480" s="28"/>
      <c r="K480" s="28"/>
      <c r="L480" s="28"/>
      <c r="M480" s="28"/>
      <c r="N480" s="28"/>
      <c r="O480" s="28"/>
    </row>
    <row r="481" spans="1:15" x14ac:dyDescent="0.2">
      <c r="A481" s="9">
        <v>50</v>
      </c>
      <c r="B481" s="11" t="s">
        <v>11</v>
      </c>
      <c r="C481" s="198">
        <v>9430</v>
      </c>
      <c r="D481" s="198">
        <v>7701</v>
      </c>
      <c r="E481" s="198">
        <v>6730</v>
      </c>
      <c r="F481" s="198">
        <v>4656</v>
      </c>
      <c r="G481" s="198">
        <v>3725</v>
      </c>
      <c r="H481" s="198">
        <v>2788</v>
      </c>
      <c r="J481" s="28"/>
      <c r="K481" s="28"/>
      <c r="L481" s="28"/>
      <c r="M481" s="28"/>
      <c r="N481" s="28"/>
      <c r="O481" s="28"/>
    </row>
    <row r="482" spans="1:15" x14ac:dyDescent="0.2">
      <c r="A482" s="9">
        <v>55</v>
      </c>
      <c r="B482" s="11" t="s">
        <v>12</v>
      </c>
      <c r="C482" s="198">
        <v>11145</v>
      </c>
      <c r="D482" s="198">
        <v>9058</v>
      </c>
      <c r="E482" s="198">
        <v>8038</v>
      </c>
      <c r="F482" s="198">
        <v>5523</v>
      </c>
      <c r="G482" s="198">
        <v>4425</v>
      </c>
      <c r="H482" s="198">
        <v>3301</v>
      </c>
      <c r="J482" s="28"/>
      <c r="K482" s="28"/>
      <c r="L482" s="28"/>
      <c r="M482" s="28"/>
      <c r="N482" s="28"/>
      <c r="O482" s="28"/>
    </row>
    <row r="483" spans="1:15" x14ac:dyDescent="0.2">
      <c r="A483" s="9">
        <v>60</v>
      </c>
      <c r="B483" s="11"/>
      <c r="C483" s="198">
        <v>11751</v>
      </c>
      <c r="D483" s="198">
        <v>9482</v>
      </c>
      <c r="E483" s="198">
        <v>8592</v>
      </c>
      <c r="F483" s="198">
        <v>5853</v>
      </c>
      <c r="G483" s="198">
        <v>4678</v>
      </c>
      <c r="H483" s="198">
        <v>3494</v>
      </c>
      <c r="J483" s="28"/>
      <c r="K483" s="28"/>
      <c r="L483" s="28"/>
      <c r="M483" s="28"/>
      <c r="N483" s="28"/>
      <c r="O483" s="28"/>
    </row>
    <row r="484" spans="1:15" x14ac:dyDescent="0.2">
      <c r="A484" s="9">
        <v>61</v>
      </c>
      <c r="B484" s="11"/>
      <c r="C484" s="198">
        <v>13226</v>
      </c>
      <c r="D484" s="198">
        <v>10682</v>
      </c>
      <c r="E484" s="198">
        <v>9666</v>
      </c>
      <c r="F484" s="198">
        <v>6593</v>
      </c>
      <c r="G484" s="198">
        <v>5274</v>
      </c>
      <c r="H484" s="198">
        <v>3944</v>
      </c>
      <c r="J484" s="28"/>
      <c r="K484" s="28"/>
      <c r="L484" s="28"/>
      <c r="M484" s="28"/>
      <c r="N484" s="28"/>
      <c r="O484" s="28"/>
    </row>
    <row r="485" spans="1:15" x14ac:dyDescent="0.2">
      <c r="A485" s="9">
        <v>62</v>
      </c>
      <c r="B485" s="11"/>
      <c r="C485" s="198">
        <v>14713</v>
      </c>
      <c r="D485" s="198">
        <v>11876</v>
      </c>
      <c r="E485" s="198">
        <v>10750</v>
      </c>
      <c r="F485" s="198">
        <v>7332</v>
      </c>
      <c r="G485" s="198">
        <v>5865</v>
      </c>
      <c r="H485" s="198">
        <v>4391</v>
      </c>
      <c r="J485" s="28"/>
      <c r="K485" s="28"/>
      <c r="L485" s="28"/>
      <c r="M485" s="28"/>
      <c r="N485" s="28"/>
      <c r="O485" s="28"/>
    </row>
    <row r="486" spans="1:15" x14ac:dyDescent="0.2">
      <c r="A486" s="9">
        <v>63</v>
      </c>
      <c r="B486" s="11"/>
      <c r="C486" s="198">
        <v>16184</v>
      </c>
      <c r="D486" s="198">
        <v>13069</v>
      </c>
      <c r="E486" s="198">
        <v>11828</v>
      </c>
      <c r="F486" s="198">
        <v>8075</v>
      </c>
      <c r="G486" s="198">
        <v>6456</v>
      </c>
      <c r="H486" s="198">
        <v>4830</v>
      </c>
      <c r="J486" s="28"/>
      <c r="K486" s="28"/>
      <c r="L486" s="28"/>
      <c r="M486" s="28"/>
      <c r="N486" s="28"/>
      <c r="O486" s="28"/>
    </row>
    <row r="487" spans="1:15" x14ac:dyDescent="0.2">
      <c r="A487" s="9">
        <v>64</v>
      </c>
      <c r="B487" s="11"/>
      <c r="C487" s="198">
        <v>17660</v>
      </c>
      <c r="D487" s="198">
        <v>14269</v>
      </c>
      <c r="E487" s="198">
        <v>12909</v>
      </c>
      <c r="F487" s="198">
        <v>8809</v>
      </c>
      <c r="G487" s="198">
        <v>7049</v>
      </c>
      <c r="H487" s="198">
        <v>5274</v>
      </c>
      <c r="J487" s="28"/>
      <c r="K487" s="28"/>
      <c r="L487" s="28"/>
      <c r="M487" s="28"/>
      <c r="N487" s="28"/>
      <c r="O487" s="28"/>
    </row>
    <row r="488" spans="1:15" x14ac:dyDescent="0.2">
      <c r="A488" s="9">
        <v>65</v>
      </c>
      <c r="B488" s="11"/>
      <c r="C488" s="198">
        <v>17734</v>
      </c>
      <c r="D488" s="198">
        <v>14280</v>
      </c>
      <c r="E488" s="198">
        <v>13037</v>
      </c>
      <c r="F488" s="198">
        <v>8862</v>
      </c>
      <c r="G488" s="198">
        <v>7090</v>
      </c>
      <c r="H488" s="198">
        <v>5294</v>
      </c>
      <c r="J488" s="28"/>
      <c r="K488" s="28"/>
      <c r="L488" s="28"/>
      <c r="M488" s="28"/>
      <c r="N488" s="28"/>
      <c r="O488" s="28"/>
    </row>
    <row r="489" spans="1:15" x14ac:dyDescent="0.2">
      <c r="A489" s="9">
        <v>66</v>
      </c>
      <c r="B489" s="11"/>
      <c r="C489" s="198">
        <v>17804</v>
      </c>
      <c r="D489" s="198">
        <v>14295</v>
      </c>
      <c r="E489" s="198">
        <v>13151</v>
      </c>
      <c r="F489" s="198">
        <v>8918</v>
      </c>
      <c r="G489" s="198">
        <v>7123</v>
      </c>
      <c r="H489" s="198">
        <v>5304</v>
      </c>
      <c r="J489" s="28"/>
      <c r="K489" s="28"/>
      <c r="L489" s="28"/>
      <c r="M489" s="28"/>
      <c r="N489" s="28"/>
      <c r="O489" s="28"/>
    </row>
    <row r="490" spans="1:15" x14ac:dyDescent="0.2">
      <c r="A490" s="9">
        <v>67</v>
      </c>
      <c r="B490" s="11"/>
      <c r="C490" s="198">
        <v>19792</v>
      </c>
      <c r="D490" s="198">
        <v>15886</v>
      </c>
      <c r="E490" s="198">
        <v>14623</v>
      </c>
      <c r="F490" s="198">
        <v>9915</v>
      </c>
      <c r="G490" s="198">
        <v>7927</v>
      </c>
      <c r="H490" s="198">
        <v>5903</v>
      </c>
      <c r="J490" s="28"/>
      <c r="K490" s="28"/>
      <c r="L490" s="28"/>
      <c r="M490" s="28"/>
      <c r="N490" s="28"/>
      <c r="O490" s="28"/>
    </row>
    <row r="491" spans="1:15" x14ac:dyDescent="0.2">
      <c r="A491" s="9">
        <v>68</v>
      </c>
      <c r="B491" s="11"/>
      <c r="C491" s="198">
        <v>21782</v>
      </c>
      <c r="D491" s="198">
        <v>17494</v>
      </c>
      <c r="E491" s="198">
        <v>16091</v>
      </c>
      <c r="F491" s="198">
        <v>10904</v>
      </c>
      <c r="G491" s="198">
        <v>8722</v>
      </c>
      <c r="H491" s="198">
        <v>6503</v>
      </c>
      <c r="J491" s="28"/>
      <c r="K491" s="28"/>
      <c r="L491" s="28"/>
      <c r="M491" s="28"/>
      <c r="N491" s="28"/>
      <c r="O491" s="28"/>
    </row>
    <row r="492" spans="1:15" x14ac:dyDescent="0.2">
      <c r="A492" s="9">
        <v>69</v>
      </c>
      <c r="B492" s="11"/>
      <c r="C492" s="198">
        <v>22773</v>
      </c>
      <c r="D492" s="198">
        <v>18278</v>
      </c>
      <c r="E492" s="198">
        <v>16827</v>
      </c>
      <c r="F492" s="198">
        <v>11408</v>
      </c>
      <c r="G492" s="198">
        <v>9109</v>
      </c>
      <c r="H492" s="198">
        <v>6805</v>
      </c>
      <c r="J492" s="28"/>
      <c r="K492" s="28"/>
      <c r="L492" s="28"/>
      <c r="M492" s="28"/>
      <c r="N492" s="28"/>
      <c r="O492" s="28"/>
    </row>
    <row r="493" spans="1:15" x14ac:dyDescent="0.2">
      <c r="A493" s="9">
        <v>70</v>
      </c>
      <c r="B493" s="11"/>
      <c r="C493" s="198">
        <v>22934</v>
      </c>
      <c r="D493" s="198">
        <v>18320</v>
      </c>
      <c r="E493" s="198">
        <v>17115</v>
      </c>
      <c r="F493" s="198">
        <v>11531</v>
      </c>
      <c r="G493" s="198">
        <v>9209</v>
      </c>
      <c r="H493" s="198">
        <v>6839</v>
      </c>
      <c r="J493" s="28"/>
      <c r="K493" s="28"/>
      <c r="L493" s="28"/>
      <c r="M493" s="28"/>
      <c r="N493" s="28"/>
      <c r="O493" s="28"/>
    </row>
    <row r="494" spans="1:15" x14ac:dyDescent="0.2">
      <c r="A494" s="9">
        <v>71</v>
      </c>
      <c r="B494" s="11"/>
      <c r="C494" s="198">
        <v>25810</v>
      </c>
      <c r="D494" s="198">
        <v>20615</v>
      </c>
      <c r="E494" s="198">
        <v>19254</v>
      </c>
      <c r="F494" s="198">
        <v>12975</v>
      </c>
      <c r="G494" s="198">
        <v>10362</v>
      </c>
      <c r="H494" s="198">
        <v>7698</v>
      </c>
      <c r="J494" s="28"/>
      <c r="K494" s="28"/>
      <c r="L494" s="28"/>
      <c r="M494" s="28"/>
      <c r="N494" s="28"/>
      <c r="O494" s="28"/>
    </row>
    <row r="495" spans="1:15" x14ac:dyDescent="0.2">
      <c r="A495" s="9">
        <v>72</v>
      </c>
      <c r="B495" s="11"/>
      <c r="C495" s="198">
        <v>28683</v>
      </c>
      <c r="D495" s="198">
        <v>22912</v>
      </c>
      <c r="E495" s="198">
        <v>21411</v>
      </c>
      <c r="F495" s="198">
        <v>14423</v>
      </c>
      <c r="G495" s="198">
        <v>11518</v>
      </c>
      <c r="H495" s="198">
        <v>8563</v>
      </c>
      <c r="J495" s="28"/>
      <c r="K495" s="28"/>
      <c r="L495" s="28"/>
      <c r="M495" s="28"/>
      <c r="N495" s="28"/>
      <c r="O495" s="28"/>
    </row>
    <row r="496" spans="1:15" x14ac:dyDescent="0.2">
      <c r="A496" s="9">
        <v>73</v>
      </c>
      <c r="B496" s="11"/>
      <c r="C496" s="198">
        <v>31561</v>
      </c>
      <c r="D496" s="198">
        <v>25226</v>
      </c>
      <c r="E496" s="198">
        <v>23555</v>
      </c>
      <c r="F496" s="198">
        <v>15871</v>
      </c>
      <c r="G496" s="198">
        <v>12679</v>
      </c>
      <c r="H496" s="198">
        <v>9421</v>
      </c>
      <c r="J496" s="28"/>
      <c r="K496" s="28"/>
      <c r="L496" s="28"/>
      <c r="M496" s="28"/>
      <c r="N496" s="28"/>
      <c r="O496" s="28"/>
    </row>
    <row r="497" spans="1:15" x14ac:dyDescent="0.2">
      <c r="A497" s="9">
        <v>74</v>
      </c>
      <c r="B497" s="11"/>
      <c r="C497" s="198">
        <v>34434</v>
      </c>
      <c r="D497" s="198">
        <v>27518</v>
      </c>
      <c r="E497" s="198">
        <v>25707</v>
      </c>
      <c r="F497" s="198">
        <v>17318</v>
      </c>
      <c r="G497" s="198">
        <v>13836</v>
      </c>
      <c r="H497" s="198">
        <v>10286</v>
      </c>
      <c r="J497" s="28"/>
      <c r="K497" s="28"/>
      <c r="L497" s="28"/>
      <c r="M497" s="28"/>
      <c r="N497" s="28"/>
      <c r="O497" s="28"/>
    </row>
    <row r="498" spans="1:15" x14ac:dyDescent="0.2">
      <c r="A498" s="9">
        <v>75</v>
      </c>
      <c r="B498" s="11" t="s">
        <v>13</v>
      </c>
      <c r="C498" s="198">
        <v>37615</v>
      </c>
      <c r="D498" s="198">
        <v>29997</v>
      </c>
      <c r="E498" s="198">
        <v>28191</v>
      </c>
      <c r="F498" s="198">
        <v>18948</v>
      </c>
      <c r="G498" s="198">
        <v>15139</v>
      </c>
      <c r="H498" s="198">
        <v>11243</v>
      </c>
      <c r="J498" s="28"/>
      <c r="K498" s="28"/>
      <c r="L498" s="28"/>
      <c r="M498" s="28"/>
      <c r="N498" s="28"/>
      <c r="O498" s="28"/>
    </row>
    <row r="499" spans="1:15" x14ac:dyDescent="0.2">
      <c r="A499" s="9">
        <v>1</v>
      </c>
      <c r="B499" s="11" t="s">
        <v>14</v>
      </c>
      <c r="C499" s="198">
        <v>2116</v>
      </c>
      <c r="D499" s="198">
        <v>1905</v>
      </c>
      <c r="E499" s="198">
        <v>1127</v>
      </c>
      <c r="F499" s="198">
        <v>913</v>
      </c>
      <c r="G499" s="198">
        <v>729</v>
      </c>
      <c r="H499" s="198">
        <v>539</v>
      </c>
      <c r="J499" s="28"/>
      <c r="K499" s="28"/>
      <c r="L499" s="28"/>
      <c r="M499" s="28"/>
      <c r="N499" s="28"/>
      <c r="O499" s="28"/>
    </row>
    <row r="500" spans="1:15" x14ac:dyDescent="0.2">
      <c r="A500" s="9">
        <v>2</v>
      </c>
      <c r="B500" s="11" t="s">
        <v>1</v>
      </c>
      <c r="C500" s="198">
        <v>3472</v>
      </c>
      <c r="D500" s="198">
        <v>3213</v>
      </c>
      <c r="E500" s="198">
        <v>1675</v>
      </c>
      <c r="F500" s="198">
        <v>1430</v>
      </c>
      <c r="G500" s="198">
        <v>1143</v>
      </c>
      <c r="H500" s="198">
        <v>846</v>
      </c>
      <c r="J500" s="28"/>
      <c r="K500" s="28"/>
      <c r="L500" s="28"/>
      <c r="M500" s="28"/>
      <c r="N500" s="28"/>
      <c r="O500" s="28"/>
    </row>
    <row r="501" spans="1:15" x14ac:dyDescent="0.2">
      <c r="A501" s="9">
        <v>3</v>
      </c>
      <c r="B501" s="11" t="s">
        <v>15</v>
      </c>
      <c r="C501" s="198">
        <v>5082</v>
      </c>
      <c r="D501" s="198">
        <v>4706</v>
      </c>
      <c r="E501" s="198">
        <v>2403</v>
      </c>
      <c r="F501" s="198">
        <v>2077</v>
      </c>
      <c r="G501" s="198">
        <v>1659</v>
      </c>
      <c r="H501" s="198">
        <v>1224</v>
      </c>
      <c r="J501" s="28"/>
      <c r="K501" s="28"/>
      <c r="L501" s="28"/>
      <c r="M501" s="28"/>
      <c r="N501" s="28"/>
      <c r="O501" s="28"/>
    </row>
    <row r="502" spans="1:15" x14ac:dyDescent="0.2">
      <c r="A502" s="9">
        <v>1</v>
      </c>
      <c r="B502" s="11" t="s">
        <v>3</v>
      </c>
      <c r="C502" s="32">
        <v>225</v>
      </c>
      <c r="D502" s="32">
        <v>225</v>
      </c>
      <c r="E502" s="32">
        <v>225</v>
      </c>
      <c r="F502" s="32">
        <v>225</v>
      </c>
      <c r="G502" s="32">
        <v>225</v>
      </c>
      <c r="H502" s="33">
        <v>225</v>
      </c>
      <c r="J502" s="28"/>
      <c r="K502" s="28"/>
      <c r="L502" s="28"/>
      <c r="M502" s="28"/>
      <c r="N502" s="28"/>
      <c r="O502" s="28"/>
    </row>
    <row r="503" spans="1:15" x14ac:dyDescent="0.2">
      <c r="A503" s="9">
        <v>1</v>
      </c>
      <c r="B503" s="11" t="s">
        <v>2</v>
      </c>
      <c r="C503" s="32">
        <v>300</v>
      </c>
      <c r="D503" s="32">
        <v>300</v>
      </c>
      <c r="E503" s="32">
        <v>300</v>
      </c>
      <c r="F503" s="32">
        <v>300</v>
      </c>
      <c r="G503" s="32">
        <v>300</v>
      </c>
      <c r="H503" s="33">
        <v>300</v>
      </c>
      <c r="J503" s="28"/>
      <c r="K503" s="28"/>
      <c r="L503" s="28"/>
      <c r="M503" s="28"/>
      <c r="N503" s="28"/>
      <c r="O503" s="28"/>
    </row>
    <row r="504" spans="1:15" x14ac:dyDescent="0.2">
      <c r="A504" s="9"/>
      <c r="H504" s="15"/>
    </row>
    <row r="505" spans="1:15" ht="18" x14ac:dyDescent="0.25">
      <c r="A505" s="248" t="s">
        <v>37</v>
      </c>
      <c r="B505" s="249"/>
      <c r="C505" s="249"/>
      <c r="D505" s="249"/>
      <c r="E505" s="249"/>
      <c r="F505" s="249"/>
      <c r="G505" s="249"/>
      <c r="H505" s="250"/>
    </row>
    <row r="506" spans="1:15" x14ac:dyDescent="0.2">
      <c r="A506" s="251" t="s">
        <v>0</v>
      </c>
      <c r="B506" s="244"/>
      <c r="C506" s="244"/>
      <c r="D506" s="244"/>
      <c r="E506" s="244"/>
      <c r="F506" s="244"/>
      <c r="G506" s="244"/>
      <c r="H506" s="165"/>
    </row>
    <row r="507" spans="1:15" x14ac:dyDescent="0.2">
      <c r="A507" s="9" t="s">
        <v>5</v>
      </c>
      <c r="B507" s="10" t="s">
        <v>5</v>
      </c>
      <c r="C507" s="163" t="s">
        <v>82</v>
      </c>
      <c r="D507" s="163" t="s">
        <v>83</v>
      </c>
      <c r="E507" s="163" t="s">
        <v>84</v>
      </c>
      <c r="F507" s="163" t="s">
        <v>85</v>
      </c>
      <c r="G507" s="163" t="s">
        <v>86</v>
      </c>
      <c r="H507" s="165" t="s">
        <v>87</v>
      </c>
    </row>
    <row r="508" spans="1:15" x14ac:dyDescent="0.2">
      <c r="A508" s="9">
        <v>18</v>
      </c>
      <c r="B508" s="11" t="s">
        <v>162</v>
      </c>
      <c r="C508" s="12">
        <f t="shared" ref="C508:H523" si="14">+C475*$L$2</f>
        <v>2460.2600000000002</v>
      </c>
      <c r="D508" s="12">
        <f t="shared" si="14"/>
        <v>2079.19</v>
      </c>
      <c r="E508" s="12">
        <f t="shared" si="14"/>
        <v>1628.16</v>
      </c>
      <c r="F508" s="12">
        <f t="shared" si="14"/>
        <v>1186.1400000000001</v>
      </c>
      <c r="G508" s="12">
        <f t="shared" si="14"/>
        <v>949.23</v>
      </c>
      <c r="H508" s="13">
        <f t="shared" si="14"/>
        <v>717.62</v>
      </c>
    </row>
    <row r="509" spans="1:15" x14ac:dyDescent="0.2">
      <c r="A509" s="9">
        <v>25</v>
      </c>
      <c r="B509" s="11" t="s">
        <v>6</v>
      </c>
      <c r="C509" s="12">
        <f t="shared" si="14"/>
        <v>2728.9700000000003</v>
      </c>
      <c r="D509" s="12">
        <f t="shared" si="14"/>
        <v>2289.6</v>
      </c>
      <c r="E509" s="12">
        <f t="shared" si="14"/>
        <v>1839.63</v>
      </c>
      <c r="F509" s="12">
        <f t="shared" si="14"/>
        <v>1321.8200000000002</v>
      </c>
      <c r="G509" s="12">
        <f t="shared" si="14"/>
        <v>1062.6500000000001</v>
      </c>
      <c r="H509" s="13">
        <f t="shared" si="14"/>
        <v>799.7700000000001</v>
      </c>
    </row>
    <row r="510" spans="1:15" x14ac:dyDescent="0.2">
      <c r="A510" s="9">
        <v>30</v>
      </c>
      <c r="B510" s="11" t="s">
        <v>7</v>
      </c>
      <c r="C510" s="12">
        <f t="shared" si="14"/>
        <v>3157.21</v>
      </c>
      <c r="D510" s="12">
        <f t="shared" si="14"/>
        <v>2627.21</v>
      </c>
      <c r="E510" s="12">
        <f t="shared" si="14"/>
        <v>2163.9900000000002</v>
      </c>
      <c r="F510" s="12">
        <f t="shared" si="14"/>
        <v>1534.3500000000001</v>
      </c>
      <c r="G510" s="12">
        <f t="shared" si="14"/>
        <v>1227.48</v>
      </c>
      <c r="H510" s="13">
        <f t="shared" si="14"/>
        <v>926.44</v>
      </c>
    </row>
    <row r="511" spans="1:15" x14ac:dyDescent="0.2">
      <c r="A511" s="9">
        <v>35</v>
      </c>
      <c r="B511" s="11" t="s">
        <v>8</v>
      </c>
      <c r="C511" s="12">
        <f t="shared" si="14"/>
        <v>3491.11</v>
      </c>
      <c r="D511" s="12">
        <f t="shared" si="14"/>
        <v>2894.33</v>
      </c>
      <c r="E511" s="12">
        <f t="shared" si="14"/>
        <v>2418.92</v>
      </c>
      <c r="F511" s="12">
        <f t="shared" si="14"/>
        <v>1708.72</v>
      </c>
      <c r="G511" s="12">
        <f t="shared" si="14"/>
        <v>1365.28</v>
      </c>
      <c r="H511" s="13">
        <f t="shared" si="14"/>
        <v>1029.26</v>
      </c>
    </row>
    <row r="512" spans="1:15" x14ac:dyDescent="0.2">
      <c r="A512" s="9">
        <v>40</v>
      </c>
      <c r="B512" s="11" t="s">
        <v>9</v>
      </c>
      <c r="C512" s="12">
        <f t="shared" si="14"/>
        <v>3937.3700000000003</v>
      </c>
      <c r="D512" s="12">
        <f t="shared" si="14"/>
        <v>3249.4300000000003</v>
      </c>
      <c r="E512" s="12">
        <f t="shared" si="14"/>
        <v>2760.77</v>
      </c>
      <c r="F512" s="12">
        <f t="shared" si="14"/>
        <v>1931.3200000000002</v>
      </c>
      <c r="G512" s="12">
        <f t="shared" si="14"/>
        <v>1548.13</v>
      </c>
      <c r="H512" s="13">
        <f t="shared" si="14"/>
        <v>1161.23</v>
      </c>
    </row>
    <row r="513" spans="1:8" x14ac:dyDescent="0.2">
      <c r="A513" s="9">
        <v>45</v>
      </c>
      <c r="B513" s="11" t="s">
        <v>10</v>
      </c>
      <c r="C513" s="12">
        <f t="shared" si="14"/>
        <v>4564.3600000000006</v>
      </c>
      <c r="D513" s="12">
        <f t="shared" si="14"/>
        <v>3743.92</v>
      </c>
      <c r="E513" s="12">
        <f t="shared" si="14"/>
        <v>3238.8300000000004</v>
      </c>
      <c r="F513" s="12">
        <f t="shared" si="14"/>
        <v>2252.5</v>
      </c>
      <c r="G513" s="12">
        <f t="shared" si="14"/>
        <v>1799.3500000000001</v>
      </c>
      <c r="H513" s="13">
        <f t="shared" si="14"/>
        <v>1350.97</v>
      </c>
    </row>
    <row r="514" spans="1:8" x14ac:dyDescent="0.2">
      <c r="A514" s="9">
        <v>50</v>
      </c>
      <c r="B514" s="11" t="s">
        <v>11</v>
      </c>
      <c r="C514" s="12">
        <f t="shared" si="14"/>
        <v>4997.9000000000005</v>
      </c>
      <c r="D514" s="12">
        <f t="shared" si="14"/>
        <v>4081.53</v>
      </c>
      <c r="E514" s="12">
        <f t="shared" si="14"/>
        <v>3566.9</v>
      </c>
      <c r="F514" s="12">
        <f t="shared" si="14"/>
        <v>2467.6800000000003</v>
      </c>
      <c r="G514" s="12">
        <f t="shared" si="14"/>
        <v>1974.25</v>
      </c>
      <c r="H514" s="13">
        <f t="shared" si="14"/>
        <v>1477.64</v>
      </c>
    </row>
    <row r="515" spans="1:8" x14ac:dyDescent="0.2">
      <c r="A515" s="9">
        <v>55</v>
      </c>
      <c r="B515" s="11" t="s">
        <v>12</v>
      </c>
      <c r="C515" s="12">
        <f t="shared" si="14"/>
        <v>5906.85</v>
      </c>
      <c r="D515" s="12">
        <f t="shared" si="14"/>
        <v>4800.7400000000007</v>
      </c>
      <c r="E515" s="12">
        <f t="shared" si="14"/>
        <v>4260.1400000000003</v>
      </c>
      <c r="F515" s="12">
        <f t="shared" si="14"/>
        <v>2927.19</v>
      </c>
      <c r="G515" s="12">
        <f t="shared" si="14"/>
        <v>2345.25</v>
      </c>
      <c r="H515" s="13">
        <f t="shared" si="14"/>
        <v>1749.5300000000002</v>
      </c>
    </row>
    <row r="516" spans="1:8" x14ac:dyDescent="0.2">
      <c r="A516" s="9">
        <v>60</v>
      </c>
      <c r="B516" s="11"/>
      <c r="C516" s="12">
        <f t="shared" si="14"/>
        <v>6228.0300000000007</v>
      </c>
      <c r="D516" s="12">
        <f t="shared" si="14"/>
        <v>5025.46</v>
      </c>
      <c r="E516" s="12">
        <f t="shared" si="14"/>
        <v>4553.76</v>
      </c>
      <c r="F516" s="12">
        <f t="shared" si="14"/>
        <v>3102.09</v>
      </c>
      <c r="G516" s="12">
        <f t="shared" si="14"/>
        <v>2479.34</v>
      </c>
      <c r="H516" s="13">
        <f t="shared" si="14"/>
        <v>1851.8200000000002</v>
      </c>
    </row>
    <row r="517" spans="1:8" x14ac:dyDescent="0.2">
      <c r="A517" s="9">
        <v>61</v>
      </c>
      <c r="B517" s="11"/>
      <c r="C517" s="12">
        <f t="shared" si="14"/>
        <v>7009.7800000000007</v>
      </c>
      <c r="D517" s="12">
        <f t="shared" si="14"/>
        <v>5661.46</v>
      </c>
      <c r="E517" s="12">
        <f t="shared" si="14"/>
        <v>5122.9800000000005</v>
      </c>
      <c r="F517" s="12">
        <f t="shared" si="14"/>
        <v>3494.29</v>
      </c>
      <c r="G517" s="12">
        <f t="shared" si="14"/>
        <v>2795.2200000000003</v>
      </c>
      <c r="H517" s="13">
        <f t="shared" si="14"/>
        <v>2090.3200000000002</v>
      </c>
    </row>
    <row r="518" spans="1:8" x14ac:dyDescent="0.2">
      <c r="A518" s="9">
        <v>62</v>
      </c>
      <c r="B518" s="11"/>
      <c r="C518" s="12">
        <f t="shared" si="14"/>
        <v>7797.89</v>
      </c>
      <c r="D518" s="12">
        <f t="shared" si="14"/>
        <v>6294.2800000000007</v>
      </c>
      <c r="E518" s="12">
        <f t="shared" si="14"/>
        <v>5697.5</v>
      </c>
      <c r="F518" s="12">
        <f t="shared" si="14"/>
        <v>3885.96</v>
      </c>
      <c r="G518" s="12">
        <f t="shared" si="14"/>
        <v>3108.4500000000003</v>
      </c>
      <c r="H518" s="13">
        <f t="shared" si="14"/>
        <v>2327.23</v>
      </c>
    </row>
    <row r="519" spans="1:8" x14ac:dyDescent="0.2">
      <c r="A519" s="9">
        <v>63</v>
      </c>
      <c r="B519" s="11"/>
      <c r="C519" s="12">
        <f t="shared" si="14"/>
        <v>8577.52</v>
      </c>
      <c r="D519" s="12">
        <f t="shared" si="14"/>
        <v>6926.5700000000006</v>
      </c>
      <c r="E519" s="12">
        <f t="shared" si="14"/>
        <v>6268.84</v>
      </c>
      <c r="F519" s="12">
        <f t="shared" si="14"/>
        <v>4279.75</v>
      </c>
      <c r="G519" s="12">
        <f t="shared" si="14"/>
        <v>3421.6800000000003</v>
      </c>
      <c r="H519" s="13">
        <f t="shared" si="14"/>
        <v>2559.9</v>
      </c>
    </row>
    <row r="520" spans="1:8" x14ac:dyDescent="0.2">
      <c r="A520" s="9">
        <v>64</v>
      </c>
      <c r="B520" s="11"/>
      <c r="C520" s="12">
        <f t="shared" si="14"/>
        <v>9359.8000000000011</v>
      </c>
      <c r="D520" s="12">
        <f t="shared" si="14"/>
        <v>7562.5700000000006</v>
      </c>
      <c r="E520" s="12">
        <f t="shared" si="14"/>
        <v>6841.77</v>
      </c>
      <c r="F520" s="12">
        <f t="shared" si="14"/>
        <v>4668.7700000000004</v>
      </c>
      <c r="G520" s="12">
        <f t="shared" si="14"/>
        <v>3735.9700000000003</v>
      </c>
      <c r="H520" s="13">
        <f t="shared" si="14"/>
        <v>2795.2200000000003</v>
      </c>
    </row>
    <row r="521" spans="1:8" x14ac:dyDescent="0.2">
      <c r="A521" s="9">
        <v>65</v>
      </c>
      <c r="B521" s="11"/>
      <c r="C521" s="12">
        <f t="shared" si="14"/>
        <v>9399.02</v>
      </c>
      <c r="D521" s="12">
        <f t="shared" si="14"/>
        <v>7568.4000000000005</v>
      </c>
      <c r="E521" s="12">
        <f t="shared" si="14"/>
        <v>6909.6100000000006</v>
      </c>
      <c r="F521" s="12">
        <f t="shared" si="14"/>
        <v>4696.8600000000006</v>
      </c>
      <c r="G521" s="12">
        <f t="shared" si="14"/>
        <v>3757.7000000000003</v>
      </c>
      <c r="H521" s="13">
        <f t="shared" si="14"/>
        <v>2805.82</v>
      </c>
    </row>
    <row r="522" spans="1:8" x14ac:dyDescent="0.2">
      <c r="A522" s="9">
        <v>66</v>
      </c>
      <c r="B522" s="11"/>
      <c r="C522" s="12">
        <f t="shared" si="14"/>
        <v>9436.1200000000008</v>
      </c>
      <c r="D522" s="12">
        <f t="shared" si="14"/>
        <v>7576.35</v>
      </c>
      <c r="E522" s="12">
        <f t="shared" si="14"/>
        <v>6970.0300000000007</v>
      </c>
      <c r="F522" s="12">
        <f t="shared" si="14"/>
        <v>4726.54</v>
      </c>
      <c r="G522" s="12">
        <f t="shared" si="14"/>
        <v>3775.19</v>
      </c>
      <c r="H522" s="13">
        <f t="shared" si="14"/>
        <v>2811.1200000000003</v>
      </c>
    </row>
    <row r="523" spans="1:8" x14ac:dyDescent="0.2">
      <c r="A523" s="9">
        <v>67</v>
      </c>
      <c r="B523" s="11"/>
      <c r="C523" s="12">
        <f t="shared" si="14"/>
        <v>10489.76</v>
      </c>
      <c r="D523" s="12">
        <f t="shared" si="14"/>
        <v>8419.58</v>
      </c>
      <c r="E523" s="12">
        <f t="shared" si="14"/>
        <v>7750.1900000000005</v>
      </c>
      <c r="F523" s="12">
        <f t="shared" si="14"/>
        <v>5254.95</v>
      </c>
      <c r="G523" s="12">
        <f t="shared" si="14"/>
        <v>4201.3100000000004</v>
      </c>
      <c r="H523" s="13">
        <f t="shared" si="14"/>
        <v>3128.59</v>
      </c>
    </row>
    <row r="524" spans="1:8" x14ac:dyDescent="0.2">
      <c r="A524" s="9">
        <v>68</v>
      </c>
      <c r="B524" s="11"/>
      <c r="C524" s="12">
        <f t="shared" ref="C524:H536" si="15">+C491*$L$2</f>
        <v>11544.460000000001</v>
      </c>
      <c r="D524" s="12">
        <f t="shared" si="15"/>
        <v>9271.82</v>
      </c>
      <c r="E524" s="12">
        <f t="shared" si="15"/>
        <v>8528.23</v>
      </c>
      <c r="F524" s="12">
        <f t="shared" si="15"/>
        <v>5779.12</v>
      </c>
      <c r="G524" s="12">
        <f t="shared" si="15"/>
        <v>4622.66</v>
      </c>
      <c r="H524" s="13">
        <f t="shared" si="15"/>
        <v>3446.59</v>
      </c>
    </row>
    <row r="525" spans="1:8" x14ac:dyDescent="0.2">
      <c r="A525" s="9">
        <v>69</v>
      </c>
      <c r="B525" s="11"/>
      <c r="C525" s="12">
        <f t="shared" si="15"/>
        <v>12069.69</v>
      </c>
      <c r="D525" s="12">
        <f t="shared" si="15"/>
        <v>9687.34</v>
      </c>
      <c r="E525" s="12">
        <f t="shared" si="15"/>
        <v>8918.3100000000013</v>
      </c>
      <c r="F525" s="12">
        <f t="shared" si="15"/>
        <v>6046.2400000000007</v>
      </c>
      <c r="G525" s="12">
        <f t="shared" si="15"/>
        <v>4827.7700000000004</v>
      </c>
      <c r="H525" s="13">
        <f t="shared" si="15"/>
        <v>3606.65</v>
      </c>
    </row>
    <row r="526" spans="1:8" x14ac:dyDescent="0.2">
      <c r="A526" s="9">
        <v>70</v>
      </c>
      <c r="B526" s="11"/>
      <c r="C526" s="12">
        <f t="shared" si="15"/>
        <v>12155.02</v>
      </c>
      <c r="D526" s="12">
        <f t="shared" si="15"/>
        <v>9709.6</v>
      </c>
      <c r="E526" s="12">
        <f t="shared" si="15"/>
        <v>9070.9500000000007</v>
      </c>
      <c r="F526" s="12">
        <f t="shared" si="15"/>
        <v>6111.43</v>
      </c>
      <c r="G526" s="12">
        <f t="shared" si="15"/>
        <v>4880.7700000000004</v>
      </c>
      <c r="H526" s="13">
        <f t="shared" si="15"/>
        <v>3624.67</v>
      </c>
    </row>
    <row r="527" spans="1:8" x14ac:dyDescent="0.2">
      <c r="A527" s="9">
        <v>71</v>
      </c>
      <c r="B527" s="11"/>
      <c r="C527" s="12">
        <f t="shared" si="15"/>
        <v>13679.300000000001</v>
      </c>
      <c r="D527" s="12">
        <f t="shared" si="15"/>
        <v>10925.95</v>
      </c>
      <c r="E527" s="12">
        <f t="shared" si="15"/>
        <v>10204.620000000001</v>
      </c>
      <c r="F527" s="12">
        <f t="shared" si="15"/>
        <v>6876.75</v>
      </c>
      <c r="G527" s="12">
        <f t="shared" si="15"/>
        <v>5491.8600000000006</v>
      </c>
      <c r="H527" s="13">
        <f t="shared" si="15"/>
        <v>4079.94</v>
      </c>
    </row>
    <row r="528" spans="1:8" x14ac:dyDescent="0.2">
      <c r="A528" s="9">
        <v>72</v>
      </c>
      <c r="B528" s="11"/>
      <c r="C528" s="12">
        <f t="shared" si="15"/>
        <v>15201.990000000002</v>
      </c>
      <c r="D528" s="12">
        <f t="shared" si="15"/>
        <v>12143.36</v>
      </c>
      <c r="E528" s="12">
        <f t="shared" si="15"/>
        <v>11347.83</v>
      </c>
      <c r="F528" s="12">
        <f t="shared" si="15"/>
        <v>7644.1900000000005</v>
      </c>
      <c r="G528" s="12">
        <f t="shared" si="15"/>
        <v>6104.54</v>
      </c>
      <c r="H528" s="13">
        <f t="shared" si="15"/>
        <v>4538.3900000000003</v>
      </c>
    </row>
    <row r="529" spans="1:20" x14ac:dyDescent="0.2">
      <c r="A529" s="9">
        <v>73</v>
      </c>
      <c r="B529" s="11"/>
      <c r="C529" s="12">
        <f t="shared" si="15"/>
        <v>16727.330000000002</v>
      </c>
      <c r="D529" s="12">
        <f t="shared" si="15"/>
        <v>13369.78</v>
      </c>
      <c r="E529" s="12">
        <f t="shared" si="15"/>
        <v>12484.150000000001</v>
      </c>
      <c r="F529" s="12">
        <f t="shared" si="15"/>
        <v>8411.630000000001</v>
      </c>
      <c r="G529" s="12">
        <f t="shared" si="15"/>
        <v>6719.87</v>
      </c>
      <c r="H529" s="13">
        <f t="shared" si="15"/>
        <v>4993.13</v>
      </c>
    </row>
    <row r="530" spans="1:20" x14ac:dyDescent="0.2">
      <c r="A530" s="9">
        <v>74</v>
      </c>
      <c r="B530" s="11"/>
      <c r="C530" s="12">
        <f t="shared" si="15"/>
        <v>18250.02</v>
      </c>
      <c r="D530" s="12">
        <f t="shared" si="15"/>
        <v>14584.54</v>
      </c>
      <c r="E530" s="12">
        <f t="shared" si="15"/>
        <v>13624.710000000001</v>
      </c>
      <c r="F530" s="12">
        <f t="shared" si="15"/>
        <v>9178.5400000000009</v>
      </c>
      <c r="G530" s="12">
        <f t="shared" si="15"/>
        <v>7333.08</v>
      </c>
      <c r="H530" s="13">
        <f t="shared" si="15"/>
        <v>5451.58</v>
      </c>
    </row>
    <row r="531" spans="1:20" x14ac:dyDescent="0.2">
      <c r="A531" s="9">
        <v>75</v>
      </c>
      <c r="B531" s="11" t="s">
        <v>13</v>
      </c>
      <c r="C531" s="12">
        <f t="shared" si="15"/>
        <v>19935.95</v>
      </c>
      <c r="D531" s="12">
        <f t="shared" si="15"/>
        <v>15898.410000000002</v>
      </c>
      <c r="E531" s="12">
        <f t="shared" si="15"/>
        <v>14941.230000000001</v>
      </c>
      <c r="F531" s="12">
        <f t="shared" si="15"/>
        <v>10042.44</v>
      </c>
      <c r="G531" s="12">
        <f t="shared" si="15"/>
        <v>8023.67</v>
      </c>
      <c r="H531" s="13">
        <f t="shared" si="15"/>
        <v>5958.79</v>
      </c>
    </row>
    <row r="532" spans="1:20" x14ac:dyDescent="0.2">
      <c r="A532" s="9">
        <v>1</v>
      </c>
      <c r="B532" s="11" t="s">
        <v>14</v>
      </c>
      <c r="C532" s="12">
        <f t="shared" si="15"/>
        <v>1121.48</v>
      </c>
      <c r="D532" s="12">
        <f t="shared" si="15"/>
        <v>1009.6500000000001</v>
      </c>
      <c r="E532" s="12">
        <f t="shared" si="15"/>
        <v>597.31000000000006</v>
      </c>
      <c r="F532" s="12">
        <f t="shared" si="15"/>
        <v>483.89000000000004</v>
      </c>
      <c r="G532" s="12">
        <f t="shared" si="15"/>
        <v>386.37</v>
      </c>
      <c r="H532" s="13">
        <f t="shared" si="15"/>
        <v>285.67</v>
      </c>
    </row>
    <row r="533" spans="1:20" x14ac:dyDescent="0.2">
      <c r="A533" s="9">
        <v>2</v>
      </c>
      <c r="B533" s="11" t="s">
        <v>1</v>
      </c>
      <c r="C533" s="12">
        <f t="shared" si="15"/>
        <v>1840.16</v>
      </c>
      <c r="D533" s="12">
        <f t="shared" si="15"/>
        <v>1702.89</v>
      </c>
      <c r="E533" s="12">
        <f t="shared" si="15"/>
        <v>887.75</v>
      </c>
      <c r="F533" s="12">
        <f t="shared" si="15"/>
        <v>757.90000000000009</v>
      </c>
      <c r="G533" s="12">
        <f t="shared" si="15"/>
        <v>605.79000000000008</v>
      </c>
      <c r="H533" s="13">
        <f t="shared" si="15"/>
        <v>448.38</v>
      </c>
    </row>
    <row r="534" spans="1:20" x14ac:dyDescent="0.2">
      <c r="A534" s="9">
        <v>3</v>
      </c>
      <c r="B534" s="11" t="s">
        <v>15</v>
      </c>
      <c r="C534" s="12">
        <f t="shared" si="15"/>
        <v>2693.46</v>
      </c>
      <c r="D534" s="12">
        <f t="shared" si="15"/>
        <v>2494.1800000000003</v>
      </c>
      <c r="E534" s="12">
        <f t="shared" si="15"/>
        <v>1273.5900000000001</v>
      </c>
      <c r="F534" s="12">
        <f t="shared" si="15"/>
        <v>1100.81</v>
      </c>
      <c r="G534" s="12">
        <f t="shared" si="15"/>
        <v>879.2700000000001</v>
      </c>
      <c r="H534" s="13">
        <f t="shared" si="15"/>
        <v>648.72</v>
      </c>
    </row>
    <row r="535" spans="1:20" x14ac:dyDescent="0.2">
      <c r="A535" s="9">
        <v>1</v>
      </c>
      <c r="B535" s="11" t="s">
        <v>3</v>
      </c>
      <c r="C535" s="12">
        <f t="shared" si="15"/>
        <v>119.25</v>
      </c>
      <c r="D535" s="12">
        <f t="shared" si="15"/>
        <v>119.25</v>
      </c>
      <c r="E535" s="12">
        <f t="shared" si="15"/>
        <v>119.25</v>
      </c>
      <c r="F535" s="12">
        <f t="shared" si="15"/>
        <v>119.25</v>
      </c>
      <c r="G535" s="12">
        <f t="shared" si="15"/>
        <v>119.25</v>
      </c>
      <c r="H535" s="13">
        <f t="shared" si="15"/>
        <v>119.25</v>
      </c>
    </row>
    <row r="536" spans="1:20" ht="13.5" thickBot="1" x14ac:dyDescent="0.25">
      <c r="A536" s="16">
        <v>1</v>
      </c>
      <c r="B536" s="17" t="s">
        <v>2</v>
      </c>
      <c r="C536" s="18">
        <f t="shared" si="15"/>
        <v>159</v>
      </c>
      <c r="D536" s="18">
        <f t="shared" si="15"/>
        <v>159</v>
      </c>
      <c r="E536" s="18">
        <f t="shared" si="15"/>
        <v>159</v>
      </c>
      <c r="F536" s="18">
        <f t="shared" si="15"/>
        <v>159</v>
      </c>
      <c r="G536" s="18">
        <f t="shared" si="15"/>
        <v>159</v>
      </c>
      <c r="H536" s="19">
        <f t="shared" si="15"/>
        <v>159</v>
      </c>
    </row>
    <row r="537" spans="1:20" ht="13.5" thickBot="1" x14ac:dyDescent="0.25"/>
    <row r="538" spans="1:20" ht="18" x14ac:dyDescent="0.25">
      <c r="A538" s="252" t="s">
        <v>88</v>
      </c>
      <c r="B538" s="253"/>
      <c r="C538" s="253"/>
      <c r="D538" s="253"/>
      <c r="E538" s="253"/>
      <c r="F538" s="253"/>
      <c r="G538" s="253"/>
      <c r="H538" s="253"/>
      <c r="I538" s="253"/>
      <c r="J538" s="253"/>
      <c r="K538" s="253"/>
      <c r="L538" s="253"/>
      <c r="M538" s="253"/>
      <c r="N538" s="253"/>
      <c r="O538" s="253"/>
      <c r="P538" s="253"/>
      <c r="Q538" s="253"/>
      <c r="R538" s="253"/>
      <c r="S538" s="253"/>
      <c r="T538" s="254"/>
    </row>
    <row r="539" spans="1:20" ht="18" x14ac:dyDescent="0.25">
      <c r="A539" s="248" t="s">
        <v>30</v>
      </c>
      <c r="B539" s="249"/>
      <c r="C539" s="249"/>
      <c r="D539" s="249"/>
      <c r="E539" s="249"/>
      <c r="F539" s="249"/>
      <c r="G539" s="249"/>
      <c r="H539" s="249"/>
      <c r="I539" s="249"/>
      <c r="J539" s="249"/>
      <c r="K539" s="249"/>
      <c r="L539" s="249"/>
      <c r="M539" s="249"/>
      <c r="N539" s="249"/>
      <c r="O539" s="249"/>
      <c r="P539" s="249"/>
      <c r="Q539" s="249"/>
      <c r="R539" s="249"/>
      <c r="S539" s="249"/>
      <c r="T539" s="250"/>
    </row>
    <row r="540" spans="1:20" x14ac:dyDescent="0.2">
      <c r="A540" s="251" t="s">
        <v>0</v>
      </c>
      <c r="B540" s="244"/>
      <c r="C540" s="244"/>
      <c r="D540" s="244"/>
      <c r="E540" s="244"/>
      <c r="F540" s="244"/>
      <c r="G540" s="244"/>
      <c r="H540" s="163"/>
      <c r="T540" s="21"/>
    </row>
    <row r="541" spans="1:20" x14ac:dyDescent="0.2">
      <c r="A541" s="9" t="s">
        <v>5</v>
      </c>
      <c r="B541" s="10" t="s">
        <v>5</v>
      </c>
      <c r="C541" s="245" t="s">
        <v>89</v>
      </c>
      <c r="D541" s="244"/>
      <c r="E541" s="247"/>
      <c r="F541" s="245" t="s">
        <v>90</v>
      </c>
      <c r="G541" s="244"/>
      <c r="H541" s="247"/>
      <c r="I541" s="244" t="s">
        <v>91</v>
      </c>
      <c r="J541" s="244"/>
      <c r="K541" s="244"/>
      <c r="L541" s="245" t="s">
        <v>92</v>
      </c>
      <c r="M541" s="244"/>
      <c r="N541" s="247"/>
      <c r="O541" s="244" t="s">
        <v>93</v>
      </c>
      <c r="P541" s="244"/>
      <c r="Q541" s="244"/>
      <c r="R541" s="245" t="s">
        <v>94</v>
      </c>
      <c r="S541" s="244"/>
      <c r="T541" s="246"/>
    </row>
    <row r="542" spans="1:20" x14ac:dyDescent="0.2">
      <c r="A542" s="9"/>
      <c r="B542" s="10"/>
      <c r="C542" s="164" t="s">
        <v>96</v>
      </c>
      <c r="D542" s="163" t="s">
        <v>97</v>
      </c>
      <c r="E542" s="166" t="s">
        <v>98</v>
      </c>
      <c r="F542" s="164" t="s">
        <v>96</v>
      </c>
      <c r="G542" s="163" t="s">
        <v>97</v>
      </c>
      <c r="H542" s="166" t="s">
        <v>98</v>
      </c>
      <c r="I542" s="163" t="s">
        <v>96</v>
      </c>
      <c r="J542" s="163" t="s">
        <v>97</v>
      </c>
      <c r="K542" s="163" t="s">
        <v>98</v>
      </c>
      <c r="L542" s="164" t="s">
        <v>96</v>
      </c>
      <c r="M542" s="163" t="s">
        <v>97</v>
      </c>
      <c r="N542" s="166" t="s">
        <v>98</v>
      </c>
      <c r="O542" s="163" t="s">
        <v>96</v>
      </c>
      <c r="P542" s="163" t="s">
        <v>97</v>
      </c>
      <c r="Q542" s="163" t="s">
        <v>98</v>
      </c>
      <c r="R542" s="164" t="s">
        <v>96</v>
      </c>
      <c r="S542" s="163" t="s">
        <v>97</v>
      </c>
      <c r="T542" s="165" t="s">
        <v>98</v>
      </c>
    </row>
    <row r="543" spans="1:20" x14ac:dyDescent="0.2">
      <c r="A543" s="9">
        <v>18</v>
      </c>
      <c r="B543" s="11" t="s">
        <v>10</v>
      </c>
      <c r="C543" s="67">
        <v>4175</v>
      </c>
      <c r="D543" s="67">
        <v>7588</v>
      </c>
      <c r="E543" s="67">
        <v>11017</v>
      </c>
      <c r="F543" s="67">
        <v>3498</v>
      </c>
      <c r="G543" s="67">
        <v>6222</v>
      </c>
      <c r="H543" s="67">
        <v>8957</v>
      </c>
      <c r="I543" s="67">
        <v>2948</v>
      </c>
      <c r="J543" s="67">
        <v>5333</v>
      </c>
      <c r="K543" s="67">
        <v>7713</v>
      </c>
      <c r="L543" s="67">
        <v>2091</v>
      </c>
      <c r="M543" s="67">
        <v>3734</v>
      </c>
      <c r="N543" s="67">
        <v>5375</v>
      </c>
      <c r="O543" s="67">
        <v>1483</v>
      </c>
      <c r="P543" s="67">
        <v>2600</v>
      </c>
      <c r="Q543" s="67">
        <v>3715</v>
      </c>
      <c r="R543" s="31">
        <v>832</v>
      </c>
      <c r="S543" s="31">
        <v>1390</v>
      </c>
      <c r="T543" s="31">
        <v>1947</v>
      </c>
    </row>
    <row r="544" spans="1:20" ht="13.5" thickBot="1" x14ac:dyDescent="0.25">
      <c r="A544" s="16">
        <v>50</v>
      </c>
      <c r="B544" s="17" t="s">
        <v>13</v>
      </c>
      <c r="C544" s="67">
        <v>5364</v>
      </c>
      <c r="D544" s="67">
        <v>8788</v>
      </c>
      <c r="E544" s="67">
        <v>12204</v>
      </c>
      <c r="F544" s="67">
        <v>4494</v>
      </c>
      <c r="G544" s="67">
        <v>7216</v>
      </c>
      <c r="H544" s="67">
        <v>9947</v>
      </c>
      <c r="I544" s="67">
        <v>3784</v>
      </c>
      <c r="J544" s="67">
        <v>6164</v>
      </c>
      <c r="K544" s="67">
        <v>8537</v>
      </c>
      <c r="L544" s="67">
        <v>2664</v>
      </c>
      <c r="M544" s="67">
        <v>4307</v>
      </c>
      <c r="N544" s="67">
        <v>5952</v>
      </c>
      <c r="O544" s="67">
        <v>1864</v>
      </c>
      <c r="P544" s="67">
        <v>2994</v>
      </c>
      <c r="Q544" s="67">
        <v>4100</v>
      </c>
      <c r="R544" s="31">
        <v>1028</v>
      </c>
      <c r="S544" s="31">
        <v>1588</v>
      </c>
      <c r="T544" s="31">
        <v>2143</v>
      </c>
    </row>
    <row r="545" spans="1:20" x14ac:dyDescent="0.2">
      <c r="A545" s="9"/>
      <c r="T545" s="21"/>
    </row>
    <row r="546" spans="1:20" ht="18" x14ac:dyDescent="0.25">
      <c r="A546" s="248" t="s">
        <v>37</v>
      </c>
      <c r="B546" s="249"/>
      <c r="C546" s="249"/>
      <c r="D546" s="249"/>
      <c r="E546" s="249"/>
      <c r="F546" s="249"/>
      <c r="G546" s="249"/>
      <c r="H546" s="249"/>
      <c r="I546" s="249"/>
      <c r="J546" s="249"/>
      <c r="K546" s="249"/>
      <c r="L546" s="249"/>
      <c r="M546" s="249"/>
      <c r="N546" s="249"/>
      <c r="O546" s="249"/>
      <c r="P546" s="249"/>
      <c r="Q546" s="249"/>
      <c r="R546" s="249"/>
      <c r="S546" s="249"/>
      <c r="T546" s="250"/>
    </row>
    <row r="547" spans="1:20" x14ac:dyDescent="0.2">
      <c r="A547" s="251" t="s">
        <v>0</v>
      </c>
      <c r="B547" s="244"/>
      <c r="C547" s="244"/>
      <c r="D547" s="244"/>
      <c r="E547" s="244"/>
      <c r="F547" s="244"/>
      <c r="G547" s="244"/>
      <c r="H547" s="163"/>
      <c r="T547" s="21"/>
    </row>
    <row r="548" spans="1:20" x14ac:dyDescent="0.2">
      <c r="A548" s="9" t="s">
        <v>5</v>
      </c>
      <c r="B548" s="10" t="s">
        <v>5</v>
      </c>
      <c r="C548" s="245" t="s">
        <v>89</v>
      </c>
      <c r="D548" s="244"/>
      <c r="E548" s="247"/>
      <c r="F548" s="244" t="s">
        <v>90</v>
      </c>
      <c r="G548" s="244"/>
      <c r="H548" s="247"/>
      <c r="I548" s="244" t="s">
        <v>91</v>
      </c>
      <c r="J548" s="244"/>
      <c r="K548" s="247"/>
      <c r="L548" s="244" t="s">
        <v>92</v>
      </c>
      <c r="M548" s="244"/>
      <c r="N548" s="247"/>
      <c r="O548" s="244" t="s">
        <v>93</v>
      </c>
      <c r="P548" s="244"/>
      <c r="Q548" s="247"/>
      <c r="R548" s="244" t="s">
        <v>94</v>
      </c>
      <c r="S548" s="244"/>
      <c r="T548" s="246"/>
    </row>
    <row r="549" spans="1:20" x14ac:dyDescent="0.2">
      <c r="A549" s="9"/>
      <c r="B549" s="10"/>
      <c r="C549" s="164" t="s">
        <v>96</v>
      </c>
      <c r="D549" s="163" t="s">
        <v>97</v>
      </c>
      <c r="E549" s="166" t="s">
        <v>98</v>
      </c>
      <c r="F549" s="163" t="s">
        <v>96</v>
      </c>
      <c r="G549" s="163" t="s">
        <v>97</v>
      </c>
      <c r="H549" s="166" t="s">
        <v>98</v>
      </c>
      <c r="I549" s="163" t="s">
        <v>96</v>
      </c>
      <c r="J549" s="163" t="s">
        <v>97</v>
      </c>
      <c r="K549" s="166" t="s">
        <v>98</v>
      </c>
      <c r="L549" s="163" t="s">
        <v>96</v>
      </c>
      <c r="M549" s="163" t="s">
        <v>97</v>
      </c>
      <c r="N549" s="166" t="s">
        <v>98</v>
      </c>
      <c r="O549" s="163" t="s">
        <v>96</v>
      </c>
      <c r="P549" s="163" t="s">
        <v>97</v>
      </c>
      <c r="Q549" s="166" t="s">
        <v>98</v>
      </c>
      <c r="R549" s="163" t="s">
        <v>96</v>
      </c>
      <c r="S549" s="163" t="s">
        <v>97</v>
      </c>
      <c r="T549" s="165" t="s">
        <v>98</v>
      </c>
    </row>
    <row r="550" spans="1:20" x14ac:dyDescent="0.2">
      <c r="A550" s="9">
        <v>18</v>
      </c>
      <c r="B550" s="11" t="s">
        <v>4</v>
      </c>
      <c r="C550" s="24">
        <f t="shared" ref="C550:T551" si="16">+C543*$L$2</f>
        <v>2212.75</v>
      </c>
      <c r="D550" s="12">
        <f t="shared" si="16"/>
        <v>4021.6400000000003</v>
      </c>
      <c r="E550" s="25">
        <f t="shared" si="16"/>
        <v>5839.01</v>
      </c>
      <c r="F550" s="12">
        <f t="shared" si="16"/>
        <v>1853.94</v>
      </c>
      <c r="G550" s="12">
        <f t="shared" si="16"/>
        <v>3297.6600000000003</v>
      </c>
      <c r="H550" s="25">
        <f t="shared" si="16"/>
        <v>4747.21</v>
      </c>
      <c r="I550" s="12">
        <f t="shared" si="16"/>
        <v>1562.44</v>
      </c>
      <c r="J550" s="12">
        <f t="shared" si="16"/>
        <v>2826.4900000000002</v>
      </c>
      <c r="K550" s="25">
        <f t="shared" si="16"/>
        <v>4087.8900000000003</v>
      </c>
      <c r="L550" s="12">
        <f t="shared" si="16"/>
        <v>1108.23</v>
      </c>
      <c r="M550" s="12">
        <f t="shared" si="16"/>
        <v>1979.0200000000002</v>
      </c>
      <c r="N550" s="25">
        <f t="shared" si="16"/>
        <v>2848.75</v>
      </c>
      <c r="O550" s="12">
        <f t="shared" si="16"/>
        <v>785.99</v>
      </c>
      <c r="P550" s="12">
        <f t="shared" si="16"/>
        <v>1378</v>
      </c>
      <c r="Q550" s="25">
        <f t="shared" si="16"/>
        <v>1968.95</v>
      </c>
      <c r="R550" s="12">
        <f t="shared" si="16"/>
        <v>440.96000000000004</v>
      </c>
      <c r="S550" s="12">
        <f t="shared" si="16"/>
        <v>736.7</v>
      </c>
      <c r="T550" s="13">
        <f t="shared" si="16"/>
        <v>1031.9100000000001</v>
      </c>
    </row>
    <row r="551" spans="1:20" ht="13.5" thickBot="1" x14ac:dyDescent="0.25">
      <c r="A551" s="16">
        <v>75</v>
      </c>
      <c r="B551" s="17" t="s">
        <v>13</v>
      </c>
      <c r="C551" s="26">
        <f t="shared" si="16"/>
        <v>2842.92</v>
      </c>
      <c r="D551" s="18">
        <f t="shared" si="16"/>
        <v>4657.6400000000003</v>
      </c>
      <c r="E551" s="27">
        <f t="shared" si="16"/>
        <v>6468.12</v>
      </c>
      <c r="F551" s="18">
        <f t="shared" si="16"/>
        <v>2381.8200000000002</v>
      </c>
      <c r="G551" s="18">
        <f t="shared" si="16"/>
        <v>3824.48</v>
      </c>
      <c r="H551" s="27">
        <f t="shared" si="16"/>
        <v>5271.91</v>
      </c>
      <c r="I551" s="18">
        <f t="shared" si="16"/>
        <v>2005.5200000000002</v>
      </c>
      <c r="J551" s="18">
        <f t="shared" si="16"/>
        <v>3266.92</v>
      </c>
      <c r="K551" s="27">
        <f t="shared" si="16"/>
        <v>4524.6100000000006</v>
      </c>
      <c r="L551" s="18">
        <f t="shared" si="16"/>
        <v>1411.92</v>
      </c>
      <c r="M551" s="18">
        <f t="shared" si="16"/>
        <v>2282.71</v>
      </c>
      <c r="N551" s="27">
        <f t="shared" si="16"/>
        <v>3154.56</v>
      </c>
      <c r="O551" s="18">
        <f t="shared" si="16"/>
        <v>987.92000000000007</v>
      </c>
      <c r="P551" s="18">
        <f t="shared" si="16"/>
        <v>1586.8200000000002</v>
      </c>
      <c r="Q551" s="27">
        <f t="shared" si="16"/>
        <v>2173</v>
      </c>
      <c r="R551" s="18">
        <f t="shared" si="16"/>
        <v>544.84</v>
      </c>
      <c r="S551" s="18">
        <f t="shared" si="16"/>
        <v>841.64</v>
      </c>
      <c r="T551" s="19">
        <f t="shared" si="16"/>
        <v>1135.79</v>
      </c>
    </row>
  </sheetData>
  <sheetProtection algorithmName="SHA-512" hashValue="QGCVzE82xlaJSml70wld5VPTphSwOqat8YX8WYVPiVWqeNHNj8OHVk3W4ITiprlrA2nEnDMC7fVexUi+Y1MsGA==" saltValue="D99asAnhlPZTDn3LyCmhmA==" spinCount="100000" sheet="1" objects="1" scenarios="1"/>
  <mergeCells count="75">
    <mergeCell ref="A546:T546"/>
    <mergeCell ref="A547:B547"/>
    <mergeCell ref="C547:G547"/>
    <mergeCell ref="C548:E548"/>
    <mergeCell ref="F548:H548"/>
    <mergeCell ref="I548:K548"/>
    <mergeCell ref="L548:N548"/>
    <mergeCell ref="O548:Q548"/>
    <mergeCell ref="R548:T548"/>
    <mergeCell ref="A538:T538"/>
    <mergeCell ref="A539:T539"/>
    <mergeCell ref="A540:B540"/>
    <mergeCell ref="C540:G540"/>
    <mergeCell ref="C541:E541"/>
    <mergeCell ref="F541:H541"/>
    <mergeCell ref="I541:K541"/>
    <mergeCell ref="L541:N541"/>
    <mergeCell ref="O541:Q541"/>
    <mergeCell ref="R541:T541"/>
    <mergeCell ref="A506:B506"/>
    <mergeCell ref="C506:G506"/>
    <mergeCell ref="A404:H404"/>
    <mergeCell ref="A405:H405"/>
    <mergeCell ref="A406:B406"/>
    <mergeCell ref="C406:G406"/>
    <mergeCell ref="A438:H438"/>
    <mergeCell ref="A439:B439"/>
    <mergeCell ref="C439:G439"/>
    <mergeCell ref="A471:H471"/>
    <mergeCell ref="A472:H472"/>
    <mergeCell ref="A473:B473"/>
    <mergeCell ref="C473:G473"/>
    <mergeCell ref="A505:H505"/>
    <mergeCell ref="A372:B372"/>
    <mergeCell ref="C372:G372"/>
    <mergeCell ref="A270:H270"/>
    <mergeCell ref="A271:H271"/>
    <mergeCell ref="A272:B272"/>
    <mergeCell ref="C272:G272"/>
    <mergeCell ref="A304:H304"/>
    <mergeCell ref="A305:B305"/>
    <mergeCell ref="C305:G305"/>
    <mergeCell ref="A337:H337"/>
    <mergeCell ref="A338:H338"/>
    <mergeCell ref="A339:B339"/>
    <mergeCell ref="C339:G339"/>
    <mergeCell ref="A371:H371"/>
    <mergeCell ref="A238:B238"/>
    <mergeCell ref="C238:G238"/>
    <mergeCell ref="A136:H136"/>
    <mergeCell ref="A137:H137"/>
    <mergeCell ref="A138:B138"/>
    <mergeCell ref="C138:G138"/>
    <mergeCell ref="A170:H170"/>
    <mergeCell ref="A171:B171"/>
    <mergeCell ref="C171:G171"/>
    <mergeCell ref="A203:H203"/>
    <mergeCell ref="A204:H204"/>
    <mergeCell ref="A205:B205"/>
    <mergeCell ref="C205:G205"/>
    <mergeCell ref="A237:H237"/>
    <mergeCell ref="A104:B104"/>
    <mergeCell ref="C104:G104"/>
    <mergeCell ref="A2:H2"/>
    <mergeCell ref="A3:H3"/>
    <mergeCell ref="A4:B4"/>
    <mergeCell ref="C4:G4"/>
    <mergeCell ref="A36:H36"/>
    <mergeCell ref="A37:B37"/>
    <mergeCell ref="C37:G37"/>
    <mergeCell ref="A69:H69"/>
    <mergeCell ref="A70:H70"/>
    <mergeCell ref="A71:B71"/>
    <mergeCell ref="C71:G71"/>
    <mergeCell ref="A103:H103"/>
  </mergeCells>
  <conditionalFormatting sqref="J6:O31 J275:O300">
    <cfRule type="containsText" dxfId="15" priority="9" operator="containsText" text="True">
      <formula>NOT(ISERROR(SEARCH("True",J6)))</formula>
    </cfRule>
  </conditionalFormatting>
  <conditionalFormatting sqref="J32:O32">
    <cfRule type="containsText" dxfId="14" priority="8" operator="containsText" text="True">
      <formula>NOT(ISERROR(SEARCH("True",J32)))</formula>
    </cfRule>
  </conditionalFormatting>
  <conditionalFormatting sqref="J73:O99">
    <cfRule type="containsText" dxfId="13" priority="7" operator="containsText" text="True">
      <formula>NOT(ISERROR(SEARCH("True",J73)))</formula>
    </cfRule>
  </conditionalFormatting>
  <conditionalFormatting sqref="J140:O166">
    <cfRule type="containsText" dxfId="12" priority="6" operator="containsText" text="True">
      <formula>NOT(ISERROR(SEARCH("True",J140)))</formula>
    </cfRule>
  </conditionalFormatting>
  <conditionalFormatting sqref="J207:O233">
    <cfRule type="containsText" dxfId="11" priority="5" operator="containsText" text="True">
      <formula>NOT(ISERROR(SEARCH("True",J207)))</formula>
    </cfRule>
  </conditionalFormatting>
  <conditionalFormatting sqref="J341:O367">
    <cfRule type="containsText" dxfId="10" priority="4" operator="containsText" text="True">
      <formula>NOT(ISERROR(SEARCH("True",J341)))</formula>
    </cfRule>
  </conditionalFormatting>
  <conditionalFormatting sqref="J408:O434">
    <cfRule type="containsText" dxfId="9" priority="3" operator="containsText" text="True">
      <formula>NOT(ISERROR(SEARCH("True",J408)))</formula>
    </cfRule>
  </conditionalFormatting>
  <conditionalFormatting sqref="J475:O501">
    <cfRule type="containsText" dxfId="8" priority="2" operator="containsText" text="True">
      <formula>NOT(ISERROR(SEARCH("True",J475)))</formula>
    </cfRule>
  </conditionalFormatting>
  <pageMargins left="0.74803149606299213" right="0.74803149606299213" top="0.98425196850393704" bottom="0.98425196850393704" header="0.51181102362204722" footer="0.51181102362204722"/>
  <pageSetup paperSize="9" scale="10" orientation="landscape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T551"/>
  <sheetViews>
    <sheetView showGridLines="0" zoomScale="80" zoomScaleNormal="80" workbookViewId="0">
      <selection activeCell="H364" sqref="H364"/>
    </sheetView>
  </sheetViews>
  <sheetFormatPr baseColWidth="10" defaultColWidth="8.7109375" defaultRowHeight="12.75" x14ac:dyDescent="0.2"/>
  <cols>
    <col min="1" max="1" width="3.7109375" style="6" customWidth="1"/>
    <col min="2" max="2" width="20.7109375" style="6" customWidth="1"/>
    <col min="3" max="8" width="15.7109375" style="14" customWidth="1"/>
    <col min="9" max="20" width="15.7109375" style="6" customWidth="1"/>
    <col min="21" max="16384" width="8.7109375" style="6"/>
  </cols>
  <sheetData>
    <row r="1" spans="1:15" ht="13.5" thickBot="1" x14ac:dyDescent="0.25"/>
    <row r="2" spans="1:15" ht="18" x14ac:dyDescent="0.25">
      <c r="A2" s="252" t="s">
        <v>38</v>
      </c>
      <c r="B2" s="253"/>
      <c r="C2" s="253"/>
      <c r="D2" s="253"/>
      <c r="E2" s="253"/>
      <c r="F2" s="253"/>
      <c r="G2" s="253"/>
      <c r="H2" s="256"/>
      <c r="J2" s="6" t="s">
        <v>95</v>
      </c>
      <c r="L2" s="6">
        <v>0.53</v>
      </c>
    </row>
    <row r="3" spans="1:15" ht="18" x14ac:dyDescent="0.25">
      <c r="A3" s="248" t="s">
        <v>30</v>
      </c>
      <c r="B3" s="249"/>
      <c r="C3" s="249"/>
      <c r="D3" s="249"/>
      <c r="E3" s="249"/>
      <c r="F3" s="249"/>
      <c r="G3" s="249"/>
      <c r="H3" s="257"/>
    </row>
    <row r="4" spans="1:15" x14ac:dyDescent="0.2">
      <c r="A4" s="251" t="s">
        <v>0</v>
      </c>
      <c r="B4" s="244"/>
      <c r="C4" s="244"/>
      <c r="D4" s="244"/>
      <c r="E4" s="244"/>
      <c r="F4" s="244"/>
      <c r="G4" s="244"/>
      <c r="H4" s="166"/>
    </row>
    <row r="5" spans="1:15" x14ac:dyDescent="0.2">
      <c r="A5" s="9" t="s">
        <v>5</v>
      </c>
      <c r="B5" s="10" t="s">
        <v>5</v>
      </c>
      <c r="C5" s="163" t="s">
        <v>31</v>
      </c>
      <c r="D5" s="163" t="s">
        <v>32</v>
      </c>
      <c r="E5" s="163" t="s">
        <v>33</v>
      </c>
      <c r="F5" s="163" t="s">
        <v>34</v>
      </c>
      <c r="G5" s="163" t="s">
        <v>35</v>
      </c>
      <c r="H5" s="166" t="s">
        <v>36</v>
      </c>
    </row>
    <row r="6" spans="1:15" x14ac:dyDescent="0.2">
      <c r="A6" s="9">
        <v>18</v>
      </c>
      <c r="B6" s="11" t="s">
        <v>162</v>
      </c>
      <c r="C6" s="77">
        <v>21780</v>
      </c>
      <c r="D6" s="77">
        <v>13438</v>
      </c>
      <c r="E6" s="77">
        <v>8892</v>
      </c>
      <c r="F6" s="77">
        <v>6046</v>
      </c>
      <c r="G6" s="77">
        <v>3954</v>
      </c>
      <c r="H6" s="77">
        <v>3113</v>
      </c>
      <c r="J6" s="28"/>
      <c r="K6" s="28"/>
      <c r="L6" s="28"/>
      <c r="M6" s="28"/>
      <c r="N6" s="28"/>
      <c r="O6" s="28"/>
    </row>
    <row r="7" spans="1:15" x14ac:dyDescent="0.2">
      <c r="A7" s="9">
        <v>25</v>
      </c>
      <c r="B7" s="11" t="s">
        <v>6</v>
      </c>
      <c r="C7" s="77">
        <v>22858</v>
      </c>
      <c r="D7" s="77">
        <v>14094</v>
      </c>
      <c r="E7" s="77">
        <v>9818</v>
      </c>
      <c r="F7" s="77">
        <v>6697</v>
      </c>
      <c r="G7" s="77">
        <v>4377</v>
      </c>
      <c r="H7" s="77">
        <v>3445</v>
      </c>
      <c r="J7" s="28"/>
      <c r="K7" s="28"/>
      <c r="L7" s="28"/>
      <c r="M7" s="28"/>
      <c r="N7" s="28"/>
      <c r="O7" s="28"/>
    </row>
    <row r="8" spans="1:15" x14ac:dyDescent="0.2">
      <c r="A8" s="9">
        <v>30</v>
      </c>
      <c r="B8" s="11" t="s">
        <v>7</v>
      </c>
      <c r="C8" s="77">
        <v>23630</v>
      </c>
      <c r="D8" s="77">
        <v>14663</v>
      </c>
      <c r="E8" s="77">
        <v>10528</v>
      </c>
      <c r="F8" s="77">
        <v>7495</v>
      </c>
      <c r="G8" s="77">
        <v>5241</v>
      </c>
      <c r="H8" s="77">
        <v>4134</v>
      </c>
      <c r="J8" s="28"/>
      <c r="K8" s="28"/>
      <c r="L8" s="28"/>
      <c r="M8" s="28"/>
      <c r="N8" s="28"/>
      <c r="O8" s="28"/>
    </row>
    <row r="9" spans="1:15" x14ac:dyDescent="0.2">
      <c r="A9" s="9">
        <v>35</v>
      </c>
      <c r="B9" s="11" t="s">
        <v>8</v>
      </c>
      <c r="C9" s="77">
        <v>26418</v>
      </c>
      <c r="D9" s="77">
        <v>16418</v>
      </c>
      <c r="E9" s="77">
        <v>11782</v>
      </c>
      <c r="F9" s="77">
        <v>8398</v>
      </c>
      <c r="G9" s="77">
        <v>5873</v>
      </c>
      <c r="H9" s="77">
        <v>4634</v>
      </c>
      <c r="J9" s="28"/>
      <c r="K9" s="28"/>
      <c r="L9" s="28"/>
      <c r="M9" s="28"/>
      <c r="N9" s="28"/>
      <c r="O9" s="28"/>
    </row>
    <row r="10" spans="1:15" x14ac:dyDescent="0.2">
      <c r="A10" s="9">
        <v>40</v>
      </c>
      <c r="B10" s="11" t="s">
        <v>9</v>
      </c>
      <c r="C10" s="77">
        <v>30578</v>
      </c>
      <c r="D10" s="77">
        <v>19025</v>
      </c>
      <c r="E10" s="77">
        <v>12885</v>
      </c>
      <c r="F10" s="77">
        <v>9318</v>
      </c>
      <c r="G10" s="77">
        <v>6452</v>
      </c>
      <c r="H10" s="77">
        <v>5088</v>
      </c>
      <c r="J10" s="28"/>
      <c r="K10" s="28"/>
      <c r="L10" s="28"/>
      <c r="M10" s="28"/>
      <c r="N10" s="28"/>
      <c r="O10" s="28"/>
    </row>
    <row r="11" spans="1:15" x14ac:dyDescent="0.2">
      <c r="A11" s="9">
        <v>45</v>
      </c>
      <c r="B11" s="11" t="s">
        <v>10</v>
      </c>
      <c r="C11" s="77">
        <v>34139</v>
      </c>
      <c r="D11" s="77">
        <v>21269</v>
      </c>
      <c r="E11" s="77">
        <v>14411</v>
      </c>
      <c r="F11" s="77">
        <v>10407</v>
      </c>
      <c r="G11" s="77">
        <v>7211</v>
      </c>
      <c r="H11" s="77">
        <v>5682</v>
      </c>
      <c r="J11" s="28"/>
      <c r="K11" s="28"/>
      <c r="L11" s="28"/>
      <c r="M11" s="28"/>
      <c r="N11" s="28"/>
      <c r="O11" s="28"/>
    </row>
    <row r="12" spans="1:15" x14ac:dyDescent="0.2">
      <c r="A12" s="9">
        <v>50</v>
      </c>
      <c r="B12" s="11" t="s">
        <v>11</v>
      </c>
      <c r="C12" s="77">
        <v>44363</v>
      </c>
      <c r="D12" s="77">
        <v>27222</v>
      </c>
      <c r="E12" s="77">
        <v>18894</v>
      </c>
      <c r="F12" s="77">
        <v>13584</v>
      </c>
      <c r="G12" s="77">
        <v>10176</v>
      </c>
      <c r="H12" s="77">
        <v>8031</v>
      </c>
      <c r="J12" s="28"/>
      <c r="K12" s="28"/>
      <c r="L12" s="28"/>
      <c r="M12" s="28"/>
      <c r="N12" s="28"/>
      <c r="O12" s="28"/>
    </row>
    <row r="13" spans="1:15" x14ac:dyDescent="0.2">
      <c r="A13" s="9">
        <v>55</v>
      </c>
      <c r="B13" s="11" t="s">
        <v>12</v>
      </c>
      <c r="C13" s="77">
        <v>47184</v>
      </c>
      <c r="D13" s="77">
        <v>28955</v>
      </c>
      <c r="E13" s="77">
        <v>20110</v>
      </c>
      <c r="F13" s="77">
        <v>14448</v>
      </c>
      <c r="G13" s="77">
        <v>10835</v>
      </c>
      <c r="H13" s="77">
        <v>8549</v>
      </c>
      <c r="J13" s="28"/>
      <c r="K13" s="28"/>
      <c r="L13" s="28"/>
      <c r="M13" s="28"/>
      <c r="N13" s="28"/>
      <c r="O13" s="28"/>
    </row>
    <row r="14" spans="1:15" x14ac:dyDescent="0.2">
      <c r="A14" s="9">
        <v>60</v>
      </c>
      <c r="B14" s="11"/>
      <c r="C14" s="77">
        <v>50186</v>
      </c>
      <c r="D14" s="77">
        <v>31540</v>
      </c>
      <c r="E14" s="77">
        <v>21937</v>
      </c>
      <c r="F14" s="77">
        <v>16623</v>
      </c>
      <c r="G14" s="77">
        <v>13045</v>
      </c>
      <c r="H14" s="77">
        <v>10616</v>
      </c>
      <c r="J14" s="28"/>
      <c r="K14" s="28"/>
      <c r="L14" s="28"/>
      <c r="M14" s="28"/>
      <c r="N14" s="28"/>
      <c r="O14" s="28"/>
    </row>
    <row r="15" spans="1:15" x14ac:dyDescent="0.2">
      <c r="A15" s="9">
        <v>61</v>
      </c>
      <c r="B15" s="11"/>
      <c r="C15" s="77">
        <v>53902</v>
      </c>
      <c r="D15" s="77">
        <v>33888</v>
      </c>
      <c r="E15" s="77">
        <v>23572</v>
      </c>
      <c r="F15" s="77">
        <v>17847</v>
      </c>
      <c r="G15" s="77">
        <v>14018</v>
      </c>
      <c r="H15" s="77">
        <v>11400</v>
      </c>
      <c r="J15" s="28"/>
      <c r="K15" s="28"/>
      <c r="L15" s="28"/>
      <c r="M15" s="28"/>
      <c r="N15" s="28"/>
      <c r="O15" s="28"/>
    </row>
    <row r="16" spans="1:15" x14ac:dyDescent="0.2">
      <c r="A16" s="9">
        <v>62</v>
      </c>
      <c r="B16" s="11"/>
      <c r="C16" s="77">
        <v>58979</v>
      </c>
      <c r="D16" s="77">
        <v>37100</v>
      </c>
      <c r="E16" s="77">
        <v>25806</v>
      </c>
      <c r="F16" s="77">
        <v>19549</v>
      </c>
      <c r="G16" s="77">
        <v>15342</v>
      </c>
      <c r="H16" s="77">
        <v>12482</v>
      </c>
      <c r="J16" s="28"/>
      <c r="K16" s="28"/>
      <c r="L16" s="28"/>
      <c r="M16" s="28"/>
      <c r="N16" s="28"/>
      <c r="O16" s="28"/>
    </row>
    <row r="17" spans="1:15" x14ac:dyDescent="0.2">
      <c r="A17" s="9">
        <v>63</v>
      </c>
      <c r="B17" s="11"/>
      <c r="C17" s="77">
        <v>62679</v>
      </c>
      <c r="D17" s="77">
        <v>39444</v>
      </c>
      <c r="E17" s="77">
        <v>27438</v>
      </c>
      <c r="F17" s="77">
        <v>20776</v>
      </c>
      <c r="G17" s="77">
        <v>16316</v>
      </c>
      <c r="H17" s="77">
        <v>13271</v>
      </c>
      <c r="J17" s="28"/>
      <c r="K17" s="28"/>
      <c r="L17" s="28"/>
      <c r="M17" s="28"/>
      <c r="N17" s="28"/>
      <c r="O17" s="28"/>
    </row>
    <row r="18" spans="1:15" x14ac:dyDescent="0.2">
      <c r="A18" s="9">
        <v>64</v>
      </c>
      <c r="B18" s="11"/>
      <c r="C18" s="77">
        <v>67783</v>
      </c>
      <c r="D18" s="77">
        <v>42665</v>
      </c>
      <c r="E18" s="77">
        <v>29696</v>
      </c>
      <c r="F18" s="77">
        <v>22480</v>
      </c>
      <c r="G18" s="77">
        <v>17649</v>
      </c>
      <c r="H18" s="77">
        <v>14358</v>
      </c>
      <c r="J18" s="28"/>
      <c r="K18" s="28"/>
      <c r="L18" s="28"/>
      <c r="M18" s="28"/>
      <c r="N18" s="28"/>
      <c r="O18" s="28"/>
    </row>
    <row r="19" spans="1:15" x14ac:dyDescent="0.2">
      <c r="A19" s="9">
        <v>65</v>
      </c>
      <c r="B19" s="11"/>
      <c r="C19" s="77">
        <v>71027</v>
      </c>
      <c r="D19" s="77">
        <v>55762</v>
      </c>
      <c r="E19" s="77">
        <v>38718</v>
      </c>
      <c r="F19" s="77">
        <v>28417</v>
      </c>
      <c r="G19" s="77">
        <v>23529</v>
      </c>
      <c r="H19" s="77">
        <v>20245</v>
      </c>
      <c r="J19" s="28"/>
      <c r="K19" s="28"/>
      <c r="L19" s="28"/>
      <c r="M19" s="28"/>
      <c r="N19" s="28"/>
      <c r="O19" s="28"/>
    </row>
    <row r="20" spans="1:15" x14ac:dyDescent="0.2">
      <c r="A20" s="9">
        <v>66</v>
      </c>
      <c r="B20" s="11"/>
      <c r="C20" s="77">
        <v>74246</v>
      </c>
      <c r="D20" s="77">
        <v>64783</v>
      </c>
      <c r="E20" s="77">
        <v>44984</v>
      </c>
      <c r="F20" s="77">
        <v>33022</v>
      </c>
      <c r="G20" s="77">
        <v>27347</v>
      </c>
      <c r="H20" s="77">
        <v>23517</v>
      </c>
      <c r="J20" s="28"/>
      <c r="K20" s="28"/>
      <c r="L20" s="28"/>
      <c r="M20" s="28"/>
      <c r="N20" s="28"/>
      <c r="O20" s="28"/>
    </row>
    <row r="21" spans="1:15" x14ac:dyDescent="0.2">
      <c r="A21" s="9">
        <v>67</v>
      </c>
      <c r="B21" s="11"/>
      <c r="C21" s="77">
        <v>81075</v>
      </c>
      <c r="D21" s="77">
        <v>70765</v>
      </c>
      <c r="E21" s="77">
        <v>49130</v>
      </c>
      <c r="F21" s="77">
        <v>36064</v>
      </c>
      <c r="G21" s="77">
        <v>29864</v>
      </c>
      <c r="H21" s="77">
        <v>25682</v>
      </c>
      <c r="J21" s="28"/>
      <c r="K21" s="28"/>
      <c r="L21" s="28"/>
      <c r="M21" s="28"/>
      <c r="N21" s="28"/>
      <c r="O21" s="28"/>
    </row>
    <row r="22" spans="1:15" x14ac:dyDescent="0.2">
      <c r="A22" s="9">
        <v>68</v>
      </c>
      <c r="B22" s="11"/>
      <c r="C22" s="77">
        <v>89741</v>
      </c>
      <c r="D22" s="77">
        <v>78343</v>
      </c>
      <c r="E22" s="77">
        <v>54395</v>
      </c>
      <c r="F22" s="77">
        <v>39930</v>
      </c>
      <c r="G22" s="77">
        <v>33071</v>
      </c>
      <c r="H22" s="77">
        <v>28446</v>
      </c>
      <c r="J22" s="28"/>
      <c r="K22" s="28"/>
      <c r="L22" s="28"/>
      <c r="M22" s="28"/>
      <c r="N22" s="28"/>
      <c r="O22" s="28"/>
    </row>
    <row r="23" spans="1:15" x14ac:dyDescent="0.2">
      <c r="A23" s="9">
        <v>69</v>
      </c>
      <c r="B23" s="11"/>
      <c r="C23" s="77">
        <v>98707</v>
      </c>
      <c r="D23" s="77">
        <v>86209</v>
      </c>
      <c r="E23" s="77">
        <v>59856</v>
      </c>
      <c r="F23" s="77">
        <v>43931</v>
      </c>
      <c r="G23" s="77">
        <v>36383</v>
      </c>
      <c r="H23" s="77">
        <v>31294</v>
      </c>
      <c r="J23" s="28"/>
      <c r="K23" s="28"/>
      <c r="L23" s="28"/>
      <c r="M23" s="28"/>
      <c r="N23" s="28"/>
      <c r="O23" s="28"/>
    </row>
    <row r="24" spans="1:15" x14ac:dyDescent="0.2">
      <c r="A24" s="9">
        <v>70</v>
      </c>
      <c r="B24" s="11"/>
      <c r="C24" s="77">
        <v>116811</v>
      </c>
      <c r="D24" s="77">
        <v>106092</v>
      </c>
      <c r="E24" s="77">
        <v>72877</v>
      </c>
      <c r="F24" s="77">
        <v>51720</v>
      </c>
      <c r="G24" s="77">
        <v>42395</v>
      </c>
      <c r="H24" s="77">
        <v>36805</v>
      </c>
      <c r="J24" s="28"/>
      <c r="K24" s="28"/>
      <c r="L24" s="28"/>
      <c r="M24" s="28"/>
      <c r="N24" s="28"/>
      <c r="O24" s="28"/>
    </row>
    <row r="25" spans="1:15" x14ac:dyDescent="0.2">
      <c r="A25" s="9">
        <v>71</v>
      </c>
      <c r="B25" s="11"/>
      <c r="C25" s="77">
        <v>121379</v>
      </c>
      <c r="D25" s="77">
        <v>110252</v>
      </c>
      <c r="E25" s="77">
        <v>75738</v>
      </c>
      <c r="F25" s="77">
        <v>53748</v>
      </c>
      <c r="G25" s="77">
        <v>44060</v>
      </c>
      <c r="H25" s="77">
        <v>38248</v>
      </c>
      <c r="J25" s="28"/>
      <c r="K25" s="28"/>
      <c r="L25" s="28"/>
      <c r="M25" s="28"/>
      <c r="N25" s="28"/>
      <c r="O25" s="28"/>
    </row>
    <row r="26" spans="1:15" x14ac:dyDescent="0.2">
      <c r="A26" s="9">
        <v>72</v>
      </c>
      <c r="B26" s="11"/>
      <c r="C26" s="77">
        <v>124814</v>
      </c>
      <c r="D26" s="77">
        <v>113373</v>
      </c>
      <c r="E26" s="77">
        <v>77877</v>
      </c>
      <c r="F26" s="77">
        <v>55262</v>
      </c>
      <c r="G26" s="77">
        <v>45305</v>
      </c>
      <c r="H26" s="77">
        <v>39334</v>
      </c>
      <c r="J26" s="28"/>
      <c r="K26" s="28"/>
      <c r="L26" s="28"/>
      <c r="M26" s="28"/>
      <c r="N26" s="28"/>
      <c r="O26" s="28"/>
    </row>
    <row r="27" spans="1:15" x14ac:dyDescent="0.2">
      <c r="A27" s="9">
        <v>73</v>
      </c>
      <c r="B27" s="11"/>
      <c r="C27" s="77">
        <v>129400</v>
      </c>
      <c r="D27" s="77">
        <v>117543</v>
      </c>
      <c r="E27" s="77">
        <v>80739</v>
      </c>
      <c r="F27" s="77">
        <v>57295</v>
      </c>
      <c r="G27" s="77">
        <v>46975</v>
      </c>
      <c r="H27" s="77">
        <v>40777</v>
      </c>
      <c r="J27" s="28"/>
      <c r="K27" s="28"/>
      <c r="L27" s="28"/>
      <c r="M27" s="28"/>
      <c r="N27" s="28"/>
      <c r="O27" s="28"/>
    </row>
    <row r="28" spans="1:15" x14ac:dyDescent="0.2">
      <c r="A28" s="9">
        <v>74</v>
      </c>
      <c r="B28" s="11"/>
      <c r="C28" s="77">
        <v>131679</v>
      </c>
      <c r="D28" s="77">
        <v>119615</v>
      </c>
      <c r="E28" s="77">
        <v>82166</v>
      </c>
      <c r="F28" s="77">
        <v>58310</v>
      </c>
      <c r="G28" s="77">
        <v>47799</v>
      </c>
      <c r="H28" s="77">
        <v>41502</v>
      </c>
      <c r="J28" s="28"/>
      <c r="K28" s="28"/>
      <c r="L28" s="28"/>
      <c r="M28" s="28"/>
      <c r="N28" s="28"/>
      <c r="O28" s="28"/>
    </row>
    <row r="29" spans="1:15" x14ac:dyDescent="0.2">
      <c r="A29" s="9">
        <v>75</v>
      </c>
      <c r="B29" s="11" t="s">
        <v>13</v>
      </c>
      <c r="C29" s="77">
        <v>137399</v>
      </c>
      <c r="D29" s="77">
        <v>124829</v>
      </c>
      <c r="E29" s="77">
        <v>85738</v>
      </c>
      <c r="F29" s="77">
        <v>60847</v>
      </c>
      <c r="G29" s="77">
        <v>49886</v>
      </c>
      <c r="H29" s="77">
        <v>43309</v>
      </c>
      <c r="J29" s="28"/>
      <c r="K29" s="28"/>
      <c r="L29" s="28"/>
      <c r="M29" s="28"/>
      <c r="N29" s="28"/>
      <c r="O29" s="28"/>
    </row>
    <row r="30" spans="1:15" x14ac:dyDescent="0.2">
      <c r="A30" s="9">
        <v>1</v>
      </c>
      <c r="B30" s="11" t="s">
        <v>14</v>
      </c>
      <c r="C30" s="77">
        <v>7532</v>
      </c>
      <c r="D30" s="77">
        <v>4668</v>
      </c>
      <c r="E30" s="77">
        <v>3433</v>
      </c>
      <c r="F30" s="77">
        <v>2691</v>
      </c>
      <c r="G30" s="77">
        <v>2081</v>
      </c>
      <c r="H30" s="77">
        <v>1629</v>
      </c>
      <c r="J30" s="28"/>
      <c r="K30" s="28"/>
      <c r="L30" s="28"/>
      <c r="M30" s="28"/>
      <c r="N30" s="28"/>
      <c r="O30" s="28"/>
    </row>
    <row r="31" spans="1:15" x14ac:dyDescent="0.2">
      <c r="A31" s="9">
        <v>2</v>
      </c>
      <c r="B31" s="11" t="s">
        <v>1</v>
      </c>
      <c r="C31" s="77">
        <v>11831</v>
      </c>
      <c r="D31" s="77">
        <v>7411</v>
      </c>
      <c r="E31" s="77">
        <v>5468</v>
      </c>
      <c r="F31" s="77">
        <v>4284</v>
      </c>
      <c r="G31" s="77">
        <v>3315</v>
      </c>
      <c r="H31" s="77">
        <v>2573</v>
      </c>
      <c r="J31" s="28"/>
      <c r="K31" s="28"/>
      <c r="L31" s="28"/>
      <c r="M31" s="28"/>
      <c r="N31" s="28"/>
      <c r="O31" s="28"/>
    </row>
    <row r="32" spans="1:15" x14ac:dyDescent="0.2">
      <c r="A32" s="9">
        <v>3</v>
      </c>
      <c r="B32" s="11" t="s">
        <v>15</v>
      </c>
      <c r="C32" s="77">
        <v>17220</v>
      </c>
      <c r="D32" s="77">
        <v>10873</v>
      </c>
      <c r="E32" s="77">
        <v>8005</v>
      </c>
      <c r="F32" s="77">
        <v>6276</v>
      </c>
      <c r="G32" s="77">
        <v>4854</v>
      </c>
      <c r="H32" s="77">
        <v>3778</v>
      </c>
      <c r="J32" s="28"/>
      <c r="K32" s="28"/>
      <c r="L32" s="28"/>
      <c r="M32" s="28"/>
      <c r="N32" s="28"/>
      <c r="O32" s="28"/>
    </row>
    <row r="33" spans="1:15" x14ac:dyDescent="0.2">
      <c r="A33" s="9">
        <v>1</v>
      </c>
      <c r="B33" s="11" t="s">
        <v>3</v>
      </c>
      <c r="C33" s="12">
        <v>0</v>
      </c>
      <c r="D33" s="12">
        <v>0</v>
      </c>
      <c r="E33" s="12">
        <v>0</v>
      </c>
      <c r="F33" s="12">
        <v>225</v>
      </c>
      <c r="G33" s="12">
        <v>225</v>
      </c>
      <c r="H33" s="25">
        <v>225</v>
      </c>
      <c r="J33" s="28"/>
      <c r="K33" s="28"/>
      <c r="L33" s="28"/>
      <c r="M33" s="28"/>
      <c r="N33" s="28"/>
      <c r="O33" s="28"/>
    </row>
    <row r="34" spans="1:15" x14ac:dyDescent="0.2">
      <c r="A34" s="9">
        <v>1</v>
      </c>
      <c r="B34" s="11" t="s">
        <v>2</v>
      </c>
      <c r="C34" s="12">
        <v>0</v>
      </c>
      <c r="D34" s="12">
        <v>0</v>
      </c>
      <c r="E34" s="12">
        <v>0</v>
      </c>
      <c r="F34" s="12">
        <v>0</v>
      </c>
      <c r="G34" s="12">
        <v>0</v>
      </c>
      <c r="H34" s="25">
        <v>0</v>
      </c>
      <c r="J34" s="28"/>
      <c r="K34" s="28"/>
      <c r="L34" s="28"/>
      <c r="M34" s="28"/>
      <c r="N34" s="28"/>
      <c r="O34" s="28"/>
    </row>
    <row r="35" spans="1:15" x14ac:dyDescent="0.2">
      <c r="A35" s="9"/>
      <c r="H35" s="29"/>
    </row>
    <row r="36" spans="1:15" ht="18" x14ac:dyDescent="0.25">
      <c r="A36" s="248" t="s">
        <v>37</v>
      </c>
      <c r="B36" s="249"/>
      <c r="C36" s="249"/>
      <c r="D36" s="249"/>
      <c r="E36" s="249"/>
      <c r="F36" s="249"/>
      <c r="G36" s="249"/>
      <c r="H36" s="250"/>
    </row>
    <row r="37" spans="1:15" x14ac:dyDescent="0.2">
      <c r="A37" s="251" t="s">
        <v>0</v>
      </c>
      <c r="B37" s="244"/>
      <c r="C37" s="244"/>
      <c r="D37" s="244"/>
      <c r="E37" s="244"/>
      <c r="F37" s="244"/>
      <c r="G37" s="244"/>
      <c r="H37" s="165"/>
    </row>
    <row r="38" spans="1:15" x14ac:dyDescent="0.2">
      <c r="A38" s="9" t="s">
        <v>5</v>
      </c>
      <c r="B38" s="10" t="s">
        <v>5</v>
      </c>
      <c r="C38" s="163" t="s">
        <v>31</v>
      </c>
      <c r="D38" s="163" t="s">
        <v>32</v>
      </c>
      <c r="E38" s="163" t="s">
        <v>33</v>
      </c>
      <c r="F38" s="163" t="s">
        <v>34</v>
      </c>
      <c r="G38" s="163" t="s">
        <v>35</v>
      </c>
      <c r="H38" s="165" t="s">
        <v>36</v>
      </c>
    </row>
    <row r="39" spans="1:15" x14ac:dyDescent="0.2">
      <c r="A39" s="9">
        <v>18</v>
      </c>
      <c r="B39" s="11" t="s">
        <v>162</v>
      </c>
      <c r="C39" s="12">
        <f t="shared" ref="C39:H54" si="0">+C6*$L$2</f>
        <v>11543.400000000001</v>
      </c>
      <c r="D39" s="12">
        <f t="shared" si="0"/>
        <v>7122.14</v>
      </c>
      <c r="E39" s="12">
        <f t="shared" si="0"/>
        <v>4712.76</v>
      </c>
      <c r="F39" s="12">
        <f t="shared" si="0"/>
        <v>3204.38</v>
      </c>
      <c r="G39" s="12">
        <f t="shared" si="0"/>
        <v>2095.62</v>
      </c>
      <c r="H39" s="13">
        <f t="shared" si="0"/>
        <v>1649.89</v>
      </c>
    </row>
    <row r="40" spans="1:15" x14ac:dyDescent="0.2">
      <c r="A40" s="9">
        <v>25</v>
      </c>
      <c r="B40" s="11" t="s">
        <v>6</v>
      </c>
      <c r="C40" s="12">
        <f t="shared" si="0"/>
        <v>12114.74</v>
      </c>
      <c r="D40" s="12">
        <f t="shared" si="0"/>
        <v>7469.8200000000006</v>
      </c>
      <c r="E40" s="12">
        <f t="shared" si="0"/>
        <v>5203.54</v>
      </c>
      <c r="F40" s="12">
        <f t="shared" si="0"/>
        <v>3549.4100000000003</v>
      </c>
      <c r="G40" s="12">
        <f t="shared" si="0"/>
        <v>2319.81</v>
      </c>
      <c r="H40" s="13">
        <f t="shared" si="0"/>
        <v>1825.8500000000001</v>
      </c>
    </row>
    <row r="41" spans="1:15" x14ac:dyDescent="0.2">
      <c r="A41" s="9">
        <v>30</v>
      </c>
      <c r="B41" s="11" t="s">
        <v>7</v>
      </c>
      <c r="C41" s="12">
        <f t="shared" si="0"/>
        <v>12523.900000000001</v>
      </c>
      <c r="D41" s="12">
        <f t="shared" si="0"/>
        <v>7771.39</v>
      </c>
      <c r="E41" s="12">
        <f t="shared" si="0"/>
        <v>5579.84</v>
      </c>
      <c r="F41" s="12">
        <f t="shared" si="0"/>
        <v>3972.3500000000004</v>
      </c>
      <c r="G41" s="12">
        <f t="shared" si="0"/>
        <v>2777.73</v>
      </c>
      <c r="H41" s="13">
        <f t="shared" si="0"/>
        <v>2191.02</v>
      </c>
    </row>
    <row r="42" spans="1:15" x14ac:dyDescent="0.2">
      <c r="A42" s="9">
        <v>35</v>
      </c>
      <c r="B42" s="11" t="s">
        <v>8</v>
      </c>
      <c r="C42" s="12">
        <f t="shared" si="0"/>
        <v>14001.54</v>
      </c>
      <c r="D42" s="12">
        <f t="shared" si="0"/>
        <v>8701.5400000000009</v>
      </c>
      <c r="E42" s="12">
        <f t="shared" si="0"/>
        <v>6244.46</v>
      </c>
      <c r="F42" s="12">
        <f t="shared" si="0"/>
        <v>4450.9400000000005</v>
      </c>
      <c r="G42" s="12">
        <f t="shared" si="0"/>
        <v>3112.69</v>
      </c>
      <c r="H42" s="13">
        <f t="shared" si="0"/>
        <v>2456.02</v>
      </c>
    </row>
    <row r="43" spans="1:15" x14ac:dyDescent="0.2">
      <c r="A43" s="9">
        <v>40</v>
      </c>
      <c r="B43" s="11" t="s">
        <v>9</v>
      </c>
      <c r="C43" s="12">
        <f t="shared" si="0"/>
        <v>16206.34</v>
      </c>
      <c r="D43" s="12">
        <f t="shared" si="0"/>
        <v>10083.25</v>
      </c>
      <c r="E43" s="12">
        <f t="shared" si="0"/>
        <v>6829.05</v>
      </c>
      <c r="F43" s="12">
        <f t="shared" si="0"/>
        <v>4938.54</v>
      </c>
      <c r="G43" s="12">
        <f t="shared" si="0"/>
        <v>3419.56</v>
      </c>
      <c r="H43" s="13">
        <f t="shared" si="0"/>
        <v>2696.6400000000003</v>
      </c>
    </row>
    <row r="44" spans="1:15" x14ac:dyDescent="0.2">
      <c r="A44" s="9">
        <v>45</v>
      </c>
      <c r="B44" s="11" t="s">
        <v>10</v>
      </c>
      <c r="C44" s="12">
        <f t="shared" si="0"/>
        <v>18093.670000000002</v>
      </c>
      <c r="D44" s="12">
        <f t="shared" si="0"/>
        <v>11272.57</v>
      </c>
      <c r="E44" s="12">
        <f t="shared" si="0"/>
        <v>7637.8300000000008</v>
      </c>
      <c r="F44" s="12">
        <f t="shared" si="0"/>
        <v>5515.71</v>
      </c>
      <c r="G44" s="12">
        <f t="shared" si="0"/>
        <v>3821.8300000000004</v>
      </c>
      <c r="H44" s="13">
        <f t="shared" si="0"/>
        <v>3011.46</v>
      </c>
    </row>
    <row r="45" spans="1:15" x14ac:dyDescent="0.2">
      <c r="A45" s="9">
        <v>50</v>
      </c>
      <c r="B45" s="11" t="s">
        <v>11</v>
      </c>
      <c r="C45" s="12">
        <f t="shared" si="0"/>
        <v>23512.39</v>
      </c>
      <c r="D45" s="12">
        <f t="shared" si="0"/>
        <v>14427.66</v>
      </c>
      <c r="E45" s="12">
        <f t="shared" si="0"/>
        <v>10013.82</v>
      </c>
      <c r="F45" s="12">
        <f t="shared" si="0"/>
        <v>7199.52</v>
      </c>
      <c r="G45" s="12">
        <f t="shared" si="0"/>
        <v>5393.2800000000007</v>
      </c>
      <c r="H45" s="13">
        <f t="shared" si="0"/>
        <v>4256.43</v>
      </c>
    </row>
    <row r="46" spans="1:15" x14ac:dyDescent="0.2">
      <c r="A46" s="9">
        <v>55</v>
      </c>
      <c r="B46" s="11" t="s">
        <v>12</v>
      </c>
      <c r="C46" s="12">
        <f t="shared" si="0"/>
        <v>25007.52</v>
      </c>
      <c r="D46" s="12">
        <f t="shared" si="0"/>
        <v>15346.150000000001</v>
      </c>
      <c r="E46" s="12">
        <f t="shared" si="0"/>
        <v>10658.300000000001</v>
      </c>
      <c r="F46" s="12">
        <f t="shared" si="0"/>
        <v>7657.4400000000005</v>
      </c>
      <c r="G46" s="12">
        <f t="shared" si="0"/>
        <v>5742.55</v>
      </c>
      <c r="H46" s="13">
        <f t="shared" si="0"/>
        <v>4530.97</v>
      </c>
    </row>
    <row r="47" spans="1:15" x14ac:dyDescent="0.2">
      <c r="A47" s="9">
        <v>60</v>
      </c>
      <c r="B47" s="11"/>
      <c r="C47" s="12">
        <f t="shared" si="0"/>
        <v>26598.58</v>
      </c>
      <c r="D47" s="12">
        <f t="shared" si="0"/>
        <v>16716.2</v>
      </c>
      <c r="E47" s="12">
        <f t="shared" si="0"/>
        <v>11626.61</v>
      </c>
      <c r="F47" s="12">
        <f t="shared" si="0"/>
        <v>8810.19</v>
      </c>
      <c r="G47" s="12">
        <f t="shared" si="0"/>
        <v>6913.85</v>
      </c>
      <c r="H47" s="13">
        <f t="shared" si="0"/>
        <v>5626.4800000000005</v>
      </c>
    </row>
    <row r="48" spans="1:15" x14ac:dyDescent="0.2">
      <c r="A48" s="9">
        <v>61</v>
      </c>
      <c r="B48" s="11"/>
      <c r="C48" s="12">
        <f t="shared" si="0"/>
        <v>28568.06</v>
      </c>
      <c r="D48" s="12">
        <f t="shared" si="0"/>
        <v>17960.64</v>
      </c>
      <c r="E48" s="12">
        <f t="shared" si="0"/>
        <v>12493.16</v>
      </c>
      <c r="F48" s="12">
        <f t="shared" si="0"/>
        <v>9458.91</v>
      </c>
      <c r="G48" s="12">
        <f t="shared" si="0"/>
        <v>7429.54</v>
      </c>
      <c r="H48" s="13">
        <f t="shared" si="0"/>
        <v>6042</v>
      </c>
    </row>
    <row r="49" spans="1:8" x14ac:dyDescent="0.2">
      <c r="A49" s="9">
        <v>62</v>
      </c>
      <c r="B49" s="11"/>
      <c r="C49" s="12">
        <f t="shared" si="0"/>
        <v>31258.870000000003</v>
      </c>
      <c r="D49" s="12">
        <f t="shared" si="0"/>
        <v>19663</v>
      </c>
      <c r="E49" s="12">
        <f t="shared" si="0"/>
        <v>13677.18</v>
      </c>
      <c r="F49" s="12">
        <f t="shared" si="0"/>
        <v>10360.970000000001</v>
      </c>
      <c r="G49" s="12">
        <f t="shared" si="0"/>
        <v>8131.26</v>
      </c>
      <c r="H49" s="13">
        <f t="shared" si="0"/>
        <v>6615.46</v>
      </c>
    </row>
    <row r="50" spans="1:8" x14ac:dyDescent="0.2">
      <c r="A50" s="9">
        <v>63</v>
      </c>
      <c r="B50" s="11"/>
      <c r="C50" s="12">
        <f t="shared" si="0"/>
        <v>33219.870000000003</v>
      </c>
      <c r="D50" s="12">
        <f t="shared" si="0"/>
        <v>20905.32</v>
      </c>
      <c r="E50" s="12">
        <f t="shared" si="0"/>
        <v>14542.140000000001</v>
      </c>
      <c r="F50" s="12">
        <f t="shared" si="0"/>
        <v>11011.28</v>
      </c>
      <c r="G50" s="12">
        <f t="shared" si="0"/>
        <v>8647.48</v>
      </c>
      <c r="H50" s="13">
        <f t="shared" si="0"/>
        <v>7033.63</v>
      </c>
    </row>
    <row r="51" spans="1:8" x14ac:dyDescent="0.2">
      <c r="A51" s="9">
        <v>64</v>
      </c>
      <c r="B51" s="11"/>
      <c r="C51" s="12">
        <f t="shared" si="0"/>
        <v>35924.990000000005</v>
      </c>
      <c r="D51" s="12">
        <f t="shared" si="0"/>
        <v>22612.45</v>
      </c>
      <c r="E51" s="12">
        <f t="shared" si="0"/>
        <v>15738.880000000001</v>
      </c>
      <c r="F51" s="12">
        <f t="shared" si="0"/>
        <v>11914.400000000001</v>
      </c>
      <c r="G51" s="12">
        <f t="shared" si="0"/>
        <v>9353.9700000000012</v>
      </c>
      <c r="H51" s="13">
        <f t="shared" si="0"/>
        <v>7609.7400000000007</v>
      </c>
    </row>
    <row r="52" spans="1:8" x14ac:dyDescent="0.2">
      <c r="A52" s="9">
        <v>65</v>
      </c>
      <c r="B52" s="11"/>
      <c r="C52" s="12">
        <f t="shared" si="0"/>
        <v>37644.310000000005</v>
      </c>
      <c r="D52" s="12">
        <f t="shared" si="0"/>
        <v>29553.86</v>
      </c>
      <c r="E52" s="12">
        <f t="shared" si="0"/>
        <v>20520.54</v>
      </c>
      <c r="F52" s="12">
        <f t="shared" si="0"/>
        <v>15061.01</v>
      </c>
      <c r="G52" s="12">
        <f t="shared" si="0"/>
        <v>12470.37</v>
      </c>
      <c r="H52" s="13">
        <f t="shared" si="0"/>
        <v>10729.85</v>
      </c>
    </row>
    <row r="53" spans="1:8" x14ac:dyDescent="0.2">
      <c r="A53" s="9">
        <v>66</v>
      </c>
      <c r="B53" s="11"/>
      <c r="C53" s="12">
        <f t="shared" si="0"/>
        <v>39350.380000000005</v>
      </c>
      <c r="D53" s="12">
        <f t="shared" si="0"/>
        <v>34334.990000000005</v>
      </c>
      <c r="E53" s="12">
        <f t="shared" si="0"/>
        <v>23841.52</v>
      </c>
      <c r="F53" s="12">
        <f t="shared" si="0"/>
        <v>17501.66</v>
      </c>
      <c r="G53" s="12">
        <f t="shared" si="0"/>
        <v>14493.91</v>
      </c>
      <c r="H53" s="13">
        <f t="shared" si="0"/>
        <v>12464.01</v>
      </c>
    </row>
    <row r="54" spans="1:8" x14ac:dyDescent="0.2">
      <c r="A54" s="9">
        <v>67</v>
      </c>
      <c r="B54" s="11"/>
      <c r="C54" s="12">
        <f t="shared" si="0"/>
        <v>42969.75</v>
      </c>
      <c r="D54" s="12">
        <f t="shared" si="0"/>
        <v>37505.450000000004</v>
      </c>
      <c r="E54" s="12">
        <f t="shared" si="0"/>
        <v>26038.9</v>
      </c>
      <c r="F54" s="12">
        <f t="shared" si="0"/>
        <v>19113.920000000002</v>
      </c>
      <c r="G54" s="12">
        <f t="shared" si="0"/>
        <v>15827.92</v>
      </c>
      <c r="H54" s="13">
        <f t="shared" si="0"/>
        <v>13611.460000000001</v>
      </c>
    </row>
    <row r="55" spans="1:8" x14ac:dyDescent="0.2">
      <c r="A55" s="9">
        <v>68</v>
      </c>
      <c r="B55" s="11"/>
      <c r="C55" s="12">
        <f t="shared" ref="C55:H67" si="1">+C22*$L$2</f>
        <v>47562.73</v>
      </c>
      <c r="D55" s="12">
        <f t="shared" si="1"/>
        <v>41521.79</v>
      </c>
      <c r="E55" s="12">
        <f t="shared" si="1"/>
        <v>28829.350000000002</v>
      </c>
      <c r="F55" s="12">
        <f t="shared" si="1"/>
        <v>21162.9</v>
      </c>
      <c r="G55" s="12">
        <f t="shared" si="1"/>
        <v>17527.63</v>
      </c>
      <c r="H55" s="13">
        <f t="shared" si="1"/>
        <v>15076.380000000001</v>
      </c>
    </row>
    <row r="56" spans="1:8" x14ac:dyDescent="0.2">
      <c r="A56" s="9">
        <v>69</v>
      </c>
      <c r="B56" s="11"/>
      <c r="C56" s="12">
        <f t="shared" si="1"/>
        <v>52314.71</v>
      </c>
      <c r="D56" s="12">
        <f t="shared" si="1"/>
        <v>45690.770000000004</v>
      </c>
      <c r="E56" s="12">
        <f t="shared" si="1"/>
        <v>31723.68</v>
      </c>
      <c r="F56" s="12">
        <f t="shared" si="1"/>
        <v>23283.43</v>
      </c>
      <c r="G56" s="12">
        <f t="shared" si="1"/>
        <v>19282.990000000002</v>
      </c>
      <c r="H56" s="13">
        <f t="shared" si="1"/>
        <v>16585.82</v>
      </c>
    </row>
    <row r="57" spans="1:8" x14ac:dyDescent="0.2">
      <c r="A57" s="9">
        <v>70</v>
      </c>
      <c r="B57" s="11"/>
      <c r="C57" s="12">
        <f t="shared" si="1"/>
        <v>61909.83</v>
      </c>
      <c r="D57" s="12">
        <f t="shared" si="1"/>
        <v>56228.76</v>
      </c>
      <c r="E57" s="12">
        <f t="shared" si="1"/>
        <v>38624.810000000005</v>
      </c>
      <c r="F57" s="12">
        <f t="shared" si="1"/>
        <v>27411.600000000002</v>
      </c>
      <c r="G57" s="12">
        <f t="shared" si="1"/>
        <v>22469.350000000002</v>
      </c>
      <c r="H57" s="13">
        <f t="shared" si="1"/>
        <v>19506.650000000001</v>
      </c>
    </row>
    <row r="58" spans="1:8" x14ac:dyDescent="0.2">
      <c r="A58" s="9">
        <v>71</v>
      </c>
      <c r="B58" s="11"/>
      <c r="C58" s="12">
        <f t="shared" si="1"/>
        <v>64330.87</v>
      </c>
      <c r="D58" s="12">
        <f t="shared" si="1"/>
        <v>58433.560000000005</v>
      </c>
      <c r="E58" s="12">
        <f t="shared" si="1"/>
        <v>40141.14</v>
      </c>
      <c r="F58" s="12">
        <f t="shared" si="1"/>
        <v>28486.440000000002</v>
      </c>
      <c r="G58" s="12">
        <f t="shared" si="1"/>
        <v>23351.800000000003</v>
      </c>
      <c r="H58" s="13">
        <f t="shared" si="1"/>
        <v>20271.440000000002</v>
      </c>
    </row>
    <row r="59" spans="1:8" x14ac:dyDescent="0.2">
      <c r="A59" s="9">
        <v>72</v>
      </c>
      <c r="B59" s="11"/>
      <c r="C59" s="12">
        <f t="shared" si="1"/>
        <v>66151.42</v>
      </c>
      <c r="D59" s="12">
        <f t="shared" si="1"/>
        <v>60087.69</v>
      </c>
      <c r="E59" s="12">
        <f t="shared" si="1"/>
        <v>41274.810000000005</v>
      </c>
      <c r="F59" s="12">
        <f t="shared" si="1"/>
        <v>29288.86</v>
      </c>
      <c r="G59" s="12">
        <f t="shared" si="1"/>
        <v>24011.65</v>
      </c>
      <c r="H59" s="13">
        <f t="shared" si="1"/>
        <v>20847.02</v>
      </c>
    </row>
    <row r="60" spans="1:8" x14ac:dyDescent="0.2">
      <c r="A60" s="9">
        <v>73</v>
      </c>
      <c r="B60" s="11"/>
      <c r="C60" s="12">
        <f t="shared" si="1"/>
        <v>68582</v>
      </c>
      <c r="D60" s="12">
        <f t="shared" si="1"/>
        <v>62297.79</v>
      </c>
      <c r="E60" s="12">
        <f t="shared" si="1"/>
        <v>42791.670000000006</v>
      </c>
      <c r="F60" s="12">
        <f t="shared" si="1"/>
        <v>30366.350000000002</v>
      </c>
      <c r="G60" s="12">
        <f t="shared" si="1"/>
        <v>24896.75</v>
      </c>
      <c r="H60" s="13">
        <f t="shared" si="1"/>
        <v>21611.81</v>
      </c>
    </row>
    <row r="61" spans="1:8" x14ac:dyDescent="0.2">
      <c r="A61" s="9">
        <v>74</v>
      </c>
      <c r="B61" s="11"/>
      <c r="C61" s="12">
        <f t="shared" si="1"/>
        <v>69789.87000000001</v>
      </c>
      <c r="D61" s="12">
        <f t="shared" si="1"/>
        <v>63395.950000000004</v>
      </c>
      <c r="E61" s="12">
        <f t="shared" si="1"/>
        <v>43547.98</v>
      </c>
      <c r="F61" s="12">
        <f t="shared" si="1"/>
        <v>30904.300000000003</v>
      </c>
      <c r="G61" s="12">
        <f t="shared" si="1"/>
        <v>25333.47</v>
      </c>
      <c r="H61" s="13">
        <f t="shared" si="1"/>
        <v>21996.06</v>
      </c>
    </row>
    <row r="62" spans="1:8" x14ac:dyDescent="0.2">
      <c r="A62" s="9">
        <v>75</v>
      </c>
      <c r="B62" s="11" t="s">
        <v>13</v>
      </c>
      <c r="C62" s="12">
        <f t="shared" si="1"/>
        <v>72821.47</v>
      </c>
      <c r="D62" s="12">
        <f t="shared" si="1"/>
        <v>66159.37000000001</v>
      </c>
      <c r="E62" s="12">
        <f t="shared" si="1"/>
        <v>45441.14</v>
      </c>
      <c r="F62" s="12">
        <f t="shared" si="1"/>
        <v>32248.91</v>
      </c>
      <c r="G62" s="12">
        <f t="shared" si="1"/>
        <v>26439.58</v>
      </c>
      <c r="H62" s="13">
        <f t="shared" si="1"/>
        <v>22953.77</v>
      </c>
    </row>
    <row r="63" spans="1:8" x14ac:dyDescent="0.2">
      <c r="A63" s="9">
        <v>1</v>
      </c>
      <c r="B63" s="11" t="s">
        <v>14</v>
      </c>
      <c r="C63" s="12">
        <f t="shared" si="1"/>
        <v>3991.96</v>
      </c>
      <c r="D63" s="12">
        <f t="shared" si="1"/>
        <v>2474.04</v>
      </c>
      <c r="E63" s="12">
        <f t="shared" si="1"/>
        <v>1819.49</v>
      </c>
      <c r="F63" s="12">
        <f t="shared" si="1"/>
        <v>1426.23</v>
      </c>
      <c r="G63" s="12">
        <f t="shared" si="1"/>
        <v>1102.93</v>
      </c>
      <c r="H63" s="13">
        <f t="shared" si="1"/>
        <v>863.37</v>
      </c>
    </row>
    <row r="64" spans="1:8" x14ac:dyDescent="0.2">
      <c r="A64" s="9">
        <v>2</v>
      </c>
      <c r="B64" s="11" t="s">
        <v>1</v>
      </c>
      <c r="C64" s="12">
        <f t="shared" si="1"/>
        <v>6270.43</v>
      </c>
      <c r="D64" s="12">
        <f t="shared" si="1"/>
        <v>3927.8300000000004</v>
      </c>
      <c r="E64" s="12">
        <f t="shared" si="1"/>
        <v>2898.04</v>
      </c>
      <c r="F64" s="12">
        <f t="shared" si="1"/>
        <v>2270.52</v>
      </c>
      <c r="G64" s="12">
        <f t="shared" si="1"/>
        <v>1756.95</v>
      </c>
      <c r="H64" s="13">
        <f t="shared" si="1"/>
        <v>1363.69</v>
      </c>
    </row>
    <row r="65" spans="1:15" x14ac:dyDescent="0.2">
      <c r="A65" s="9">
        <v>3</v>
      </c>
      <c r="B65" s="11" t="s">
        <v>15</v>
      </c>
      <c r="C65" s="12">
        <f t="shared" si="1"/>
        <v>9126.6</v>
      </c>
      <c r="D65" s="12">
        <f t="shared" si="1"/>
        <v>5762.6900000000005</v>
      </c>
      <c r="E65" s="12">
        <f t="shared" si="1"/>
        <v>4242.6500000000005</v>
      </c>
      <c r="F65" s="12">
        <f t="shared" si="1"/>
        <v>3326.28</v>
      </c>
      <c r="G65" s="12">
        <f t="shared" si="1"/>
        <v>2572.6200000000003</v>
      </c>
      <c r="H65" s="13">
        <f t="shared" si="1"/>
        <v>2002.3400000000001</v>
      </c>
    </row>
    <row r="66" spans="1:15" x14ac:dyDescent="0.2">
      <c r="A66" s="9">
        <v>1</v>
      </c>
      <c r="B66" s="11" t="s">
        <v>3</v>
      </c>
      <c r="C66" s="12">
        <f t="shared" si="1"/>
        <v>0</v>
      </c>
      <c r="D66" s="12">
        <f t="shared" si="1"/>
        <v>0</v>
      </c>
      <c r="E66" s="12">
        <f t="shared" si="1"/>
        <v>0</v>
      </c>
      <c r="F66" s="12">
        <f t="shared" si="1"/>
        <v>119.25</v>
      </c>
      <c r="G66" s="12">
        <f t="shared" si="1"/>
        <v>119.25</v>
      </c>
      <c r="H66" s="13">
        <f t="shared" si="1"/>
        <v>119.25</v>
      </c>
    </row>
    <row r="67" spans="1:15" ht="13.5" thickBot="1" x14ac:dyDescent="0.25">
      <c r="A67" s="16">
        <v>1</v>
      </c>
      <c r="B67" s="17" t="s">
        <v>2</v>
      </c>
      <c r="C67" s="18">
        <f t="shared" si="1"/>
        <v>0</v>
      </c>
      <c r="D67" s="18">
        <f t="shared" si="1"/>
        <v>0</v>
      </c>
      <c r="E67" s="18">
        <f t="shared" si="1"/>
        <v>0</v>
      </c>
      <c r="F67" s="18">
        <f t="shared" si="1"/>
        <v>0</v>
      </c>
      <c r="G67" s="18">
        <f t="shared" si="1"/>
        <v>0</v>
      </c>
      <c r="H67" s="19">
        <f t="shared" si="1"/>
        <v>0</v>
      </c>
    </row>
    <row r="68" spans="1:15" ht="13.5" thickBot="1" x14ac:dyDescent="0.25"/>
    <row r="69" spans="1:15" ht="18" x14ac:dyDescent="0.25">
      <c r="A69" s="252" t="s">
        <v>39</v>
      </c>
      <c r="B69" s="253"/>
      <c r="C69" s="253"/>
      <c r="D69" s="253"/>
      <c r="E69" s="253"/>
      <c r="F69" s="253"/>
      <c r="G69" s="253"/>
      <c r="H69" s="254"/>
    </row>
    <row r="70" spans="1:15" ht="18" x14ac:dyDescent="0.25">
      <c r="A70" s="248" t="s">
        <v>30</v>
      </c>
      <c r="B70" s="249"/>
      <c r="C70" s="249"/>
      <c r="D70" s="249"/>
      <c r="E70" s="249"/>
      <c r="F70" s="249"/>
      <c r="G70" s="249"/>
      <c r="H70" s="250"/>
    </row>
    <row r="71" spans="1:15" x14ac:dyDescent="0.2">
      <c r="A71" s="251" t="s">
        <v>0</v>
      </c>
      <c r="B71" s="244"/>
      <c r="C71" s="244"/>
      <c r="D71" s="244"/>
      <c r="E71" s="244"/>
      <c r="F71" s="244"/>
      <c r="G71" s="244"/>
      <c r="H71" s="165"/>
    </row>
    <row r="72" spans="1:15" x14ac:dyDescent="0.2">
      <c r="A72" s="9" t="s">
        <v>5</v>
      </c>
      <c r="B72" s="10" t="s">
        <v>5</v>
      </c>
      <c r="C72" s="163" t="s">
        <v>40</v>
      </c>
      <c r="D72" s="163" t="s">
        <v>41</v>
      </c>
      <c r="E72" s="163" t="s">
        <v>42</v>
      </c>
      <c r="F72" s="163" t="s">
        <v>43</v>
      </c>
      <c r="G72" s="163" t="s">
        <v>44</v>
      </c>
      <c r="H72" s="20" t="s">
        <v>45</v>
      </c>
    </row>
    <row r="73" spans="1:15" x14ac:dyDescent="0.2">
      <c r="A73" s="9">
        <v>18</v>
      </c>
      <c r="B73" s="11" t="s">
        <v>162</v>
      </c>
      <c r="C73" s="77">
        <v>16777</v>
      </c>
      <c r="D73" s="77">
        <v>10333</v>
      </c>
      <c r="E73" s="77">
        <v>6823</v>
      </c>
      <c r="F73" s="77">
        <v>4634</v>
      </c>
      <c r="G73" s="77">
        <v>3021</v>
      </c>
      <c r="H73" s="77">
        <v>2371</v>
      </c>
      <c r="J73" s="28"/>
      <c r="K73" s="28"/>
      <c r="L73" s="28"/>
      <c r="M73" s="28"/>
      <c r="N73" s="28"/>
      <c r="O73" s="28"/>
    </row>
    <row r="74" spans="1:15" x14ac:dyDescent="0.2">
      <c r="A74" s="9">
        <v>25</v>
      </c>
      <c r="B74" s="11" t="s">
        <v>6</v>
      </c>
      <c r="C74" s="77">
        <v>17598</v>
      </c>
      <c r="D74" s="77">
        <v>10837</v>
      </c>
      <c r="E74" s="77">
        <v>7549</v>
      </c>
      <c r="F74" s="77">
        <v>5139</v>
      </c>
      <c r="G74" s="77">
        <v>3354</v>
      </c>
      <c r="H74" s="77">
        <v>2638</v>
      </c>
      <c r="J74" s="28"/>
      <c r="K74" s="28"/>
      <c r="L74" s="28"/>
      <c r="M74" s="28"/>
      <c r="N74" s="28"/>
      <c r="O74" s="28"/>
    </row>
    <row r="75" spans="1:15" x14ac:dyDescent="0.2">
      <c r="A75" s="9">
        <v>30</v>
      </c>
      <c r="B75" s="11" t="s">
        <v>7</v>
      </c>
      <c r="C75" s="77">
        <v>18200</v>
      </c>
      <c r="D75" s="77">
        <v>11286</v>
      </c>
      <c r="E75" s="77">
        <v>8093</v>
      </c>
      <c r="F75" s="77">
        <v>5767</v>
      </c>
      <c r="G75" s="77">
        <v>4022</v>
      </c>
      <c r="H75" s="77">
        <v>3164</v>
      </c>
      <c r="J75" s="28"/>
      <c r="K75" s="28"/>
      <c r="L75" s="28"/>
      <c r="M75" s="28"/>
      <c r="N75" s="28"/>
      <c r="O75" s="28"/>
    </row>
    <row r="76" spans="1:15" x14ac:dyDescent="0.2">
      <c r="A76" s="9">
        <v>35</v>
      </c>
      <c r="B76" s="11" t="s">
        <v>8</v>
      </c>
      <c r="C76" s="77">
        <v>20352</v>
      </c>
      <c r="D76" s="77">
        <v>12632</v>
      </c>
      <c r="E76" s="77">
        <v>9068</v>
      </c>
      <c r="F76" s="77">
        <v>6451</v>
      </c>
      <c r="G76" s="77">
        <v>4506</v>
      </c>
      <c r="H76" s="77">
        <v>3548</v>
      </c>
      <c r="J76" s="28"/>
      <c r="K76" s="28"/>
      <c r="L76" s="28"/>
      <c r="M76" s="28"/>
      <c r="N76" s="28"/>
      <c r="O76" s="28"/>
    </row>
    <row r="77" spans="1:15" x14ac:dyDescent="0.2">
      <c r="A77" s="9">
        <v>40</v>
      </c>
      <c r="B77" s="11" t="s">
        <v>9</v>
      </c>
      <c r="C77" s="77">
        <v>23565</v>
      </c>
      <c r="D77" s="77">
        <v>14647</v>
      </c>
      <c r="E77" s="77">
        <v>9909</v>
      </c>
      <c r="F77" s="77">
        <v>7169</v>
      </c>
      <c r="G77" s="77">
        <v>4954</v>
      </c>
      <c r="H77" s="77">
        <v>3906</v>
      </c>
      <c r="J77" s="28"/>
      <c r="K77" s="28"/>
      <c r="L77" s="28"/>
      <c r="M77" s="28"/>
      <c r="N77" s="28"/>
      <c r="O77" s="28"/>
    </row>
    <row r="78" spans="1:15" x14ac:dyDescent="0.2">
      <c r="A78" s="9">
        <v>45</v>
      </c>
      <c r="B78" s="11" t="s">
        <v>10</v>
      </c>
      <c r="C78" s="77">
        <v>26311</v>
      </c>
      <c r="D78" s="77">
        <v>16381</v>
      </c>
      <c r="E78" s="77">
        <v>11088</v>
      </c>
      <c r="F78" s="77">
        <v>8022</v>
      </c>
      <c r="G78" s="77">
        <v>5542</v>
      </c>
      <c r="H78" s="77">
        <v>4365</v>
      </c>
      <c r="J78" s="28"/>
      <c r="K78" s="28"/>
      <c r="L78" s="28"/>
      <c r="M78" s="28"/>
      <c r="N78" s="28"/>
      <c r="O78" s="28"/>
    </row>
    <row r="79" spans="1:15" x14ac:dyDescent="0.2">
      <c r="A79" s="9">
        <v>50</v>
      </c>
      <c r="B79" s="11" t="s">
        <v>11</v>
      </c>
      <c r="C79" s="77">
        <v>34200</v>
      </c>
      <c r="D79" s="77">
        <v>20971</v>
      </c>
      <c r="E79" s="77">
        <v>14552</v>
      </c>
      <c r="F79" s="77">
        <v>10467</v>
      </c>
      <c r="G79" s="77">
        <v>7835</v>
      </c>
      <c r="H79" s="77">
        <v>6178</v>
      </c>
      <c r="J79" s="28"/>
      <c r="K79" s="28"/>
      <c r="L79" s="28"/>
      <c r="M79" s="28"/>
      <c r="N79" s="28"/>
      <c r="O79" s="28"/>
    </row>
    <row r="80" spans="1:15" x14ac:dyDescent="0.2">
      <c r="A80" s="9">
        <v>55</v>
      </c>
      <c r="B80" s="11" t="s">
        <v>12</v>
      </c>
      <c r="C80" s="77">
        <v>36378</v>
      </c>
      <c r="D80" s="77">
        <v>22304</v>
      </c>
      <c r="E80" s="77">
        <v>15491</v>
      </c>
      <c r="F80" s="77">
        <v>11127</v>
      </c>
      <c r="G80" s="77">
        <v>8338</v>
      </c>
      <c r="H80" s="77">
        <v>6576</v>
      </c>
      <c r="J80" s="28"/>
      <c r="K80" s="28"/>
      <c r="L80" s="28"/>
      <c r="M80" s="28"/>
      <c r="N80" s="28"/>
      <c r="O80" s="28"/>
    </row>
    <row r="81" spans="1:15" x14ac:dyDescent="0.2">
      <c r="A81" s="9">
        <v>60</v>
      </c>
      <c r="B81" s="11"/>
      <c r="C81" s="77">
        <v>38695</v>
      </c>
      <c r="D81" s="77">
        <v>24303</v>
      </c>
      <c r="E81" s="77">
        <v>16898</v>
      </c>
      <c r="F81" s="77">
        <v>12803</v>
      </c>
      <c r="G81" s="77">
        <v>10052</v>
      </c>
      <c r="H81" s="77">
        <v>8169</v>
      </c>
      <c r="J81" s="28"/>
      <c r="K81" s="28"/>
      <c r="L81" s="28"/>
      <c r="M81" s="28"/>
      <c r="N81" s="28"/>
      <c r="O81" s="28"/>
    </row>
    <row r="82" spans="1:15" x14ac:dyDescent="0.2">
      <c r="A82" s="9">
        <v>61</v>
      </c>
      <c r="B82" s="11"/>
      <c r="C82" s="77">
        <v>41564</v>
      </c>
      <c r="D82" s="77">
        <v>26119</v>
      </c>
      <c r="E82" s="77">
        <v>18155</v>
      </c>
      <c r="F82" s="77">
        <v>13751</v>
      </c>
      <c r="G82" s="77">
        <v>10803</v>
      </c>
      <c r="H82" s="77">
        <v>8770</v>
      </c>
      <c r="J82" s="28"/>
      <c r="K82" s="28"/>
      <c r="L82" s="28"/>
      <c r="M82" s="28"/>
      <c r="N82" s="28"/>
      <c r="O82" s="28"/>
    </row>
    <row r="83" spans="1:15" x14ac:dyDescent="0.2">
      <c r="A83" s="9">
        <v>62</v>
      </c>
      <c r="B83" s="11"/>
      <c r="C83" s="77">
        <v>45469</v>
      </c>
      <c r="D83" s="77">
        <v>28600</v>
      </c>
      <c r="E83" s="77">
        <v>19891</v>
      </c>
      <c r="F83" s="77">
        <v>15071</v>
      </c>
      <c r="G83" s="77">
        <v>11829</v>
      </c>
      <c r="H83" s="77">
        <v>9606</v>
      </c>
      <c r="J83" s="28"/>
      <c r="K83" s="28"/>
      <c r="L83" s="28"/>
      <c r="M83" s="28"/>
      <c r="N83" s="28"/>
      <c r="O83" s="28"/>
    </row>
    <row r="84" spans="1:15" x14ac:dyDescent="0.2">
      <c r="A84" s="9">
        <v>63</v>
      </c>
      <c r="B84" s="11"/>
      <c r="C84" s="77">
        <v>48334</v>
      </c>
      <c r="D84" s="77">
        <v>30402</v>
      </c>
      <c r="E84" s="77">
        <v>21146</v>
      </c>
      <c r="F84" s="77">
        <v>16018</v>
      </c>
      <c r="G84" s="77">
        <v>12577</v>
      </c>
      <c r="H84" s="77">
        <v>10218</v>
      </c>
      <c r="J84" s="28"/>
      <c r="K84" s="28"/>
      <c r="L84" s="28"/>
      <c r="M84" s="28"/>
      <c r="N84" s="28"/>
      <c r="O84" s="28"/>
    </row>
    <row r="85" spans="1:15" x14ac:dyDescent="0.2">
      <c r="A85" s="9">
        <v>64</v>
      </c>
      <c r="B85" s="11"/>
      <c r="C85" s="77">
        <v>52274</v>
      </c>
      <c r="D85" s="77">
        <v>32882</v>
      </c>
      <c r="E85" s="77">
        <v>22887</v>
      </c>
      <c r="F85" s="77">
        <v>17335</v>
      </c>
      <c r="G85" s="77">
        <v>13598</v>
      </c>
      <c r="H85" s="77">
        <v>11062</v>
      </c>
      <c r="J85" s="28"/>
      <c r="K85" s="28"/>
      <c r="L85" s="28"/>
      <c r="M85" s="28"/>
      <c r="N85" s="28"/>
      <c r="O85" s="28"/>
    </row>
    <row r="86" spans="1:15" x14ac:dyDescent="0.2">
      <c r="A86" s="9">
        <v>65</v>
      </c>
      <c r="B86" s="11"/>
      <c r="C86" s="77">
        <v>54772</v>
      </c>
      <c r="D86" s="77">
        <v>43004</v>
      </c>
      <c r="E86" s="77">
        <v>29856</v>
      </c>
      <c r="F86" s="77">
        <v>21919</v>
      </c>
      <c r="G86" s="77">
        <v>18151</v>
      </c>
      <c r="H86" s="77">
        <v>15614</v>
      </c>
      <c r="J86" s="28"/>
      <c r="K86" s="28"/>
      <c r="L86" s="28"/>
      <c r="M86" s="28"/>
      <c r="N86" s="28"/>
      <c r="O86" s="28"/>
    </row>
    <row r="87" spans="1:15" x14ac:dyDescent="0.2">
      <c r="A87" s="9">
        <v>66</v>
      </c>
      <c r="B87" s="11"/>
      <c r="C87" s="77">
        <v>57264</v>
      </c>
      <c r="D87" s="77">
        <v>49958</v>
      </c>
      <c r="E87" s="77">
        <v>34685</v>
      </c>
      <c r="F87" s="77">
        <v>25472</v>
      </c>
      <c r="G87" s="77">
        <v>21096</v>
      </c>
      <c r="H87" s="77">
        <v>18133</v>
      </c>
      <c r="J87" s="28"/>
      <c r="K87" s="28"/>
      <c r="L87" s="28"/>
      <c r="M87" s="28"/>
      <c r="N87" s="28"/>
      <c r="O87" s="28"/>
    </row>
    <row r="88" spans="1:15" x14ac:dyDescent="0.2">
      <c r="A88" s="9">
        <v>67</v>
      </c>
      <c r="B88" s="11"/>
      <c r="C88" s="77">
        <v>62529</v>
      </c>
      <c r="D88" s="77">
        <v>54577</v>
      </c>
      <c r="E88" s="77">
        <v>37890</v>
      </c>
      <c r="F88" s="77">
        <v>27826</v>
      </c>
      <c r="G88" s="77">
        <v>23037</v>
      </c>
      <c r="H88" s="77">
        <v>19814</v>
      </c>
      <c r="J88" s="28"/>
      <c r="K88" s="28"/>
      <c r="L88" s="28"/>
      <c r="M88" s="28"/>
      <c r="N88" s="28"/>
      <c r="O88" s="28"/>
    </row>
    <row r="89" spans="1:15" x14ac:dyDescent="0.2">
      <c r="A89" s="9">
        <v>68</v>
      </c>
      <c r="B89" s="11"/>
      <c r="C89" s="77">
        <v>69222</v>
      </c>
      <c r="D89" s="77">
        <v>60432</v>
      </c>
      <c r="E89" s="77">
        <v>41947</v>
      </c>
      <c r="F89" s="77">
        <v>30816</v>
      </c>
      <c r="G89" s="77">
        <v>25518</v>
      </c>
      <c r="H89" s="77">
        <v>21939</v>
      </c>
      <c r="J89" s="28"/>
      <c r="K89" s="28"/>
      <c r="L89" s="28"/>
      <c r="M89" s="28"/>
      <c r="N89" s="28"/>
      <c r="O89" s="28"/>
    </row>
    <row r="90" spans="1:15" x14ac:dyDescent="0.2">
      <c r="A90" s="9">
        <v>69</v>
      </c>
      <c r="B90" s="11"/>
      <c r="C90" s="77">
        <v>76143</v>
      </c>
      <c r="D90" s="77">
        <v>66490</v>
      </c>
      <c r="E90" s="77">
        <v>46165</v>
      </c>
      <c r="F90" s="77">
        <v>33904</v>
      </c>
      <c r="G90" s="77">
        <v>28075</v>
      </c>
      <c r="H90" s="77">
        <v>24140</v>
      </c>
      <c r="J90" s="28"/>
      <c r="K90" s="28"/>
      <c r="L90" s="28"/>
      <c r="M90" s="28"/>
      <c r="N90" s="28"/>
      <c r="O90" s="28"/>
    </row>
    <row r="91" spans="1:15" x14ac:dyDescent="0.2">
      <c r="A91" s="9">
        <v>70</v>
      </c>
      <c r="B91" s="11"/>
      <c r="C91" s="77">
        <v>90104</v>
      </c>
      <c r="D91" s="77">
        <v>81835</v>
      </c>
      <c r="E91" s="77">
        <v>56209</v>
      </c>
      <c r="F91" s="77">
        <v>39912</v>
      </c>
      <c r="G91" s="77">
        <v>32717</v>
      </c>
      <c r="H91" s="77">
        <v>28394</v>
      </c>
      <c r="J91" s="28"/>
      <c r="K91" s="28"/>
      <c r="L91" s="28"/>
      <c r="M91" s="28"/>
      <c r="N91" s="28"/>
      <c r="O91" s="28"/>
    </row>
    <row r="92" spans="1:15" x14ac:dyDescent="0.2">
      <c r="A92" s="9">
        <v>71</v>
      </c>
      <c r="B92" s="11"/>
      <c r="C92" s="77">
        <v>93645</v>
      </c>
      <c r="D92" s="77">
        <v>85050</v>
      </c>
      <c r="E92" s="77">
        <v>58410</v>
      </c>
      <c r="F92" s="77">
        <v>41482</v>
      </c>
      <c r="G92" s="77">
        <v>33998</v>
      </c>
      <c r="H92" s="77">
        <v>29523</v>
      </c>
      <c r="J92" s="28"/>
      <c r="K92" s="28"/>
      <c r="L92" s="28"/>
      <c r="M92" s="28"/>
      <c r="N92" s="28"/>
      <c r="O92" s="28"/>
    </row>
    <row r="93" spans="1:15" x14ac:dyDescent="0.2">
      <c r="A93" s="9">
        <v>72</v>
      </c>
      <c r="B93" s="11"/>
      <c r="C93" s="77">
        <v>96282</v>
      </c>
      <c r="D93" s="77">
        <v>87455</v>
      </c>
      <c r="E93" s="77">
        <v>60066</v>
      </c>
      <c r="F93" s="77">
        <v>42653</v>
      </c>
      <c r="G93" s="77">
        <v>34965</v>
      </c>
      <c r="H93" s="77">
        <v>30344</v>
      </c>
      <c r="J93" s="28"/>
      <c r="K93" s="28"/>
      <c r="L93" s="28"/>
      <c r="M93" s="28"/>
      <c r="N93" s="28"/>
      <c r="O93" s="28"/>
    </row>
    <row r="94" spans="1:15" x14ac:dyDescent="0.2">
      <c r="A94" s="9">
        <v>73</v>
      </c>
      <c r="B94" s="11"/>
      <c r="C94" s="77">
        <v>99822</v>
      </c>
      <c r="D94" s="77">
        <v>90676</v>
      </c>
      <c r="E94" s="77">
        <v>62270</v>
      </c>
      <c r="F94" s="77">
        <v>44223</v>
      </c>
      <c r="G94" s="77">
        <v>36249</v>
      </c>
      <c r="H94" s="77">
        <v>31470</v>
      </c>
      <c r="J94" s="28"/>
      <c r="K94" s="28"/>
      <c r="L94" s="28"/>
      <c r="M94" s="28"/>
      <c r="N94" s="28"/>
      <c r="O94" s="28"/>
    </row>
    <row r="95" spans="1:15" x14ac:dyDescent="0.2">
      <c r="A95" s="9">
        <v>74</v>
      </c>
      <c r="B95" s="11"/>
      <c r="C95" s="77">
        <v>101574</v>
      </c>
      <c r="D95" s="77">
        <v>92272</v>
      </c>
      <c r="E95" s="77">
        <v>63380</v>
      </c>
      <c r="F95" s="77">
        <v>44995</v>
      </c>
      <c r="G95" s="77">
        <v>36895</v>
      </c>
      <c r="H95" s="77">
        <v>32022</v>
      </c>
      <c r="J95" s="28"/>
      <c r="K95" s="28"/>
      <c r="L95" s="28"/>
      <c r="M95" s="28"/>
      <c r="N95" s="28"/>
      <c r="O95" s="28"/>
    </row>
    <row r="96" spans="1:15" x14ac:dyDescent="0.2">
      <c r="A96" s="9">
        <v>75</v>
      </c>
      <c r="B96" s="11" t="s">
        <v>13</v>
      </c>
      <c r="C96" s="77">
        <v>105992</v>
      </c>
      <c r="D96" s="77">
        <v>96289</v>
      </c>
      <c r="E96" s="77">
        <v>66134</v>
      </c>
      <c r="F96" s="77">
        <v>46967</v>
      </c>
      <c r="G96" s="77">
        <v>38496</v>
      </c>
      <c r="H96" s="77">
        <v>33429</v>
      </c>
      <c r="J96" s="28"/>
      <c r="K96" s="28"/>
      <c r="L96" s="28"/>
      <c r="M96" s="28"/>
      <c r="N96" s="28"/>
      <c r="O96" s="28"/>
    </row>
    <row r="97" spans="1:15" x14ac:dyDescent="0.2">
      <c r="A97" s="9">
        <v>1</v>
      </c>
      <c r="B97" s="11" t="s">
        <v>14</v>
      </c>
      <c r="C97" s="78">
        <v>5817</v>
      </c>
      <c r="D97" s="78">
        <v>3598</v>
      </c>
      <c r="E97" s="78">
        <v>2655</v>
      </c>
      <c r="F97" s="78">
        <v>2078</v>
      </c>
      <c r="G97" s="78">
        <v>1601</v>
      </c>
      <c r="H97" s="78">
        <v>1258</v>
      </c>
      <c r="J97" s="28"/>
      <c r="K97" s="28"/>
      <c r="L97" s="28"/>
      <c r="M97" s="28"/>
      <c r="N97" s="28"/>
      <c r="O97" s="28"/>
    </row>
    <row r="98" spans="1:15" x14ac:dyDescent="0.2">
      <c r="A98" s="9">
        <v>2</v>
      </c>
      <c r="B98" s="11" t="s">
        <v>1</v>
      </c>
      <c r="C98" s="78">
        <v>9129</v>
      </c>
      <c r="D98" s="78">
        <v>5722</v>
      </c>
      <c r="E98" s="78">
        <v>4218</v>
      </c>
      <c r="F98" s="78">
        <v>3308</v>
      </c>
      <c r="G98" s="78">
        <v>2558</v>
      </c>
      <c r="H98" s="78">
        <v>1994</v>
      </c>
      <c r="J98" s="28"/>
      <c r="K98" s="28"/>
      <c r="L98" s="28"/>
      <c r="M98" s="28"/>
      <c r="N98" s="28"/>
      <c r="O98" s="28"/>
    </row>
    <row r="99" spans="1:15" x14ac:dyDescent="0.2">
      <c r="A99" s="9">
        <v>3</v>
      </c>
      <c r="B99" s="11" t="s">
        <v>15</v>
      </c>
      <c r="C99" s="78">
        <v>13294</v>
      </c>
      <c r="D99" s="78">
        <v>8381</v>
      </c>
      <c r="E99" s="78">
        <v>6184</v>
      </c>
      <c r="F99" s="78">
        <v>4848</v>
      </c>
      <c r="G99" s="78">
        <v>3752</v>
      </c>
      <c r="H99" s="78">
        <v>2922</v>
      </c>
      <c r="J99" s="28"/>
      <c r="K99" s="28"/>
      <c r="L99" s="28"/>
      <c r="M99" s="28"/>
      <c r="N99" s="28"/>
      <c r="O99" s="28"/>
    </row>
    <row r="100" spans="1:15" x14ac:dyDescent="0.2">
      <c r="A100" s="9">
        <v>1</v>
      </c>
      <c r="B100" s="11" t="s">
        <v>3</v>
      </c>
      <c r="C100" s="12">
        <v>0</v>
      </c>
      <c r="D100" s="12">
        <v>0</v>
      </c>
      <c r="E100" s="12">
        <v>0</v>
      </c>
      <c r="F100" s="12">
        <v>225</v>
      </c>
      <c r="G100" s="12">
        <v>225</v>
      </c>
      <c r="H100" s="13">
        <v>225</v>
      </c>
      <c r="J100" s="28"/>
      <c r="K100" s="28"/>
      <c r="L100" s="28"/>
      <c r="M100" s="28"/>
      <c r="N100" s="28"/>
      <c r="O100" s="28"/>
    </row>
    <row r="101" spans="1:15" x14ac:dyDescent="0.2">
      <c r="A101" s="9">
        <v>1</v>
      </c>
      <c r="B101" s="11" t="s">
        <v>2</v>
      </c>
      <c r="C101" s="12">
        <v>0</v>
      </c>
      <c r="D101" s="12">
        <v>0</v>
      </c>
      <c r="E101" s="12">
        <v>0</v>
      </c>
      <c r="F101" s="12">
        <v>0</v>
      </c>
      <c r="G101" s="12">
        <v>0</v>
      </c>
      <c r="H101" s="13">
        <v>0</v>
      </c>
      <c r="J101" s="28"/>
      <c r="K101" s="28"/>
      <c r="L101" s="28"/>
      <c r="M101" s="28"/>
      <c r="N101" s="28"/>
      <c r="O101" s="28"/>
    </row>
    <row r="102" spans="1:15" x14ac:dyDescent="0.2">
      <c r="A102" s="9"/>
      <c r="H102" s="15"/>
    </row>
    <row r="103" spans="1:15" ht="18" x14ac:dyDescent="0.25">
      <c r="A103" s="248" t="s">
        <v>37</v>
      </c>
      <c r="B103" s="249"/>
      <c r="C103" s="249"/>
      <c r="D103" s="249"/>
      <c r="E103" s="249"/>
      <c r="F103" s="249"/>
      <c r="G103" s="249"/>
      <c r="H103" s="250"/>
    </row>
    <row r="104" spans="1:15" x14ac:dyDescent="0.2">
      <c r="A104" s="251" t="s">
        <v>0</v>
      </c>
      <c r="B104" s="244"/>
      <c r="C104" s="244"/>
      <c r="D104" s="244"/>
      <c r="E104" s="244"/>
      <c r="F104" s="244"/>
      <c r="G104" s="244"/>
      <c r="H104" s="165"/>
    </row>
    <row r="105" spans="1:15" x14ac:dyDescent="0.2">
      <c r="A105" s="9" t="s">
        <v>5</v>
      </c>
      <c r="B105" s="10" t="s">
        <v>5</v>
      </c>
      <c r="C105" s="163" t="s">
        <v>40</v>
      </c>
      <c r="D105" s="163" t="s">
        <v>41</v>
      </c>
      <c r="E105" s="163" t="s">
        <v>42</v>
      </c>
      <c r="F105" s="163" t="s">
        <v>43</v>
      </c>
      <c r="G105" s="163" t="s">
        <v>44</v>
      </c>
      <c r="H105" s="20" t="s">
        <v>45</v>
      </c>
    </row>
    <row r="106" spans="1:15" x14ac:dyDescent="0.2">
      <c r="A106" s="9">
        <v>18</v>
      </c>
      <c r="B106" s="11" t="s">
        <v>162</v>
      </c>
      <c r="C106" s="12">
        <f t="shared" ref="C106:H121" si="2">+C73*$L$2</f>
        <v>8891.8100000000013</v>
      </c>
      <c r="D106" s="12">
        <f t="shared" si="2"/>
        <v>5476.4900000000007</v>
      </c>
      <c r="E106" s="12">
        <f t="shared" si="2"/>
        <v>3616.19</v>
      </c>
      <c r="F106" s="12">
        <f t="shared" si="2"/>
        <v>2456.02</v>
      </c>
      <c r="G106" s="12">
        <f t="shared" si="2"/>
        <v>1601.13</v>
      </c>
      <c r="H106" s="13">
        <f t="shared" si="2"/>
        <v>1256.6300000000001</v>
      </c>
    </row>
    <row r="107" spans="1:15" x14ac:dyDescent="0.2">
      <c r="A107" s="9">
        <v>25</v>
      </c>
      <c r="B107" s="11" t="s">
        <v>6</v>
      </c>
      <c r="C107" s="12">
        <f t="shared" si="2"/>
        <v>9326.94</v>
      </c>
      <c r="D107" s="12">
        <f t="shared" si="2"/>
        <v>5743.6100000000006</v>
      </c>
      <c r="E107" s="12">
        <f t="shared" si="2"/>
        <v>4000.9700000000003</v>
      </c>
      <c r="F107" s="12">
        <f t="shared" si="2"/>
        <v>2723.67</v>
      </c>
      <c r="G107" s="12">
        <f t="shared" si="2"/>
        <v>1777.6200000000001</v>
      </c>
      <c r="H107" s="13">
        <f t="shared" si="2"/>
        <v>1398.14</v>
      </c>
    </row>
    <row r="108" spans="1:15" x14ac:dyDescent="0.2">
      <c r="A108" s="9">
        <v>30</v>
      </c>
      <c r="B108" s="11" t="s">
        <v>7</v>
      </c>
      <c r="C108" s="12">
        <f t="shared" si="2"/>
        <v>9646</v>
      </c>
      <c r="D108" s="12">
        <f t="shared" si="2"/>
        <v>5981.58</v>
      </c>
      <c r="E108" s="12">
        <f t="shared" si="2"/>
        <v>4289.29</v>
      </c>
      <c r="F108" s="12">
        <f t="shared" si="2"/>
        <v>3056.51</v>
      </c>
      <c r="G108" s="12">
        <f t="shared" si="2"/>
        <v>2131.6600000000003</v>
      </c>
      <c r="H108" s="13">
        <f t="shared" si="2"/>
        <v>1676.92</v>
      </c>
    </row>
    <row r="109" spans="1:15" x14ac:dyDescent="0.2">
      <c r="A109" s="9">
        <v>35</v>
      </c>
      <c r="B109" s="11" t="s">
        <v>8</v>
      </c>
      <c r="C109" s="12">
        <f t="shared" si="2"/>
        <v>10786.560000000001</v>
      </c>
      <c r="D109" s="12">
        <f t="shared" si="2"/>
        <v>6694.96</v>
      </c>
      <c r="E109" s="12">
        <f t="shared" si="2"/>
        <v>4806.04</v>
      </c>
      <c r="F109" s="12">
        <f t="shared" si="2"/>
        <v>3419.03</v>
      </c>
      <c r="G109" s="12">
        <f t="shared" si="2"/>
        <v>2388.1800000000003</v>
      </c>
      <c r="H109" s="13">
        <f t="shared" si="2"/>
        <v>1880.44</v>
      </c>
    </row>
    <row r="110" spans="1:15" x14ac:dyDescent="0.2">
      <c r="A110" s="9">
        <v>40</v>
      </c>
      <c r="B110" s="11" t="s">
        <v>9</v>
      </c>
      <c r="C110" s="12">
        <f t="shared" si="2"/>
        <v>12489.45</v>
      </c>
      <c r="D110" s="12">
        <f t="shared" si="2"/>
        <v>7762.9100000000008</v>
      </c>
      <c r="E110" s="12">
        <f t="shared" si="2"/>
        <v>5251.77</v>
      </c>
      <c r="F110" s="12">
        <f t="shared" si="2"/>
        <v>3799.57</v>
      </c>
      <c r="G110" s="12">
        <f t="shared" si="2"/>
        <v>2625.6200000000003</v>
      </c>
      <c r="H110" s="13">
        <f t="shared" si="2"/>
        <v>2070.1800000000003</v>
      </c>
    </row>
    <row r="111" spans="1:15" x14ac:dyDescent="0.2">
      <c r="A111" s="9">
        <v>45</v>
      </c>
      <c r="B111" s="11" t="s">
        <v>10</v>
      </c>
      <c r="C111" s="12">
        <f t="shared" si="2"/>
        <v>13944.83</v>
      </c>
      <c r="D111" s="12">
        <f t="shared" si="2"/>
        <v>8681.93</v>
      </c>
      <c r="E111" s="12">
        <f t="shared" si="2"/>
        <v>5876.64</v>
      </c>
      <c r="F111" s="12">
        <f t="shared" si="2"/>
        <v>4251.66</v>
      </c>
      <c r="G111" s="12">
        <f t="shared" si="2"/>
        <v>2937.26</v>
      </c>
      <c r="H111" s="13">
        <f t="shared" si="2"/>
        <v>2313.4500000000003</v>
      </c>
    </row>
    <row r="112" spans="1:15" x14ac:dyDescent="0.2">
      <c r="A112" s="9">
        <v>50</v>
      </c>
      <c r="B112" s="11" t="s">
        <v>11</v>
      </c>
      <c r="C112" s="12">
        <f t="shared" si="2"/>
        <v>18126</v>
      </c>
      <c r="D112" s="12">
        <f t="shared" si="2"/>
        <v>11114.630000000001</v>
      </c>
      <c r="E112" s="12">
        <f t="shared" si="2"/>
        <v>7712.56</v>
      </c>
      <c r="F112" s="12">
        <f t="shared" si="2"/>
        <v>5547.51</v>
      </c>
      <c r="G112" s="12">
        <f t="shared" si="2"/>
        <v>4152.55</v>
      </c>
      <c r="H112" s="13">
        <f t="shared" si="2"/>
        <v>3274.34</v>
      </c>
    </row>
    <row r="113" spans="1:8" x14ac:dyDescent="0.2">
      <c r="A113" s="9">
        <v>55</v>
      </c>
      <c r="B113" s="11" t="s">
        <v>12</v>
      </c>
      <c r="C113" s="12">
        <f t="shared" si="2"/>
        <v>19280.34</v>
      </c>
      <c r="D113" s="12">
        <f t="shared" si="2"/>
        <v>11821.12</v>
      </c>
      <c r="E113" s="12">
        <f t="shared" si="2"/>
        <v>8210.23</v>
      </c>
      <c r="F113" s="12">
        <f t="shared" si="2"/>
        <v>5897.31</v>
      </c>
      <c r="G113" s="12">
        <f t="shared" si="2"/>
        <v>4419.1400000000003</v>
      </c>
      <c r="H113" s="13">
        <f t="shared" si="2"/>
        <v>3485.28</v>
      </c>
    </row>
    <row r="114" spans="1:8" x14ac:dyDescent="0.2">
      <c r="A114" s="9">
        <v>60</v>
      </c>
      <c r="B114" s="11"/>
      <c r="C114" s="12">
        <f t="shared" si="2"/>
        <v>20508.350000000002</v>
      </c>
      <c r="D114" s="12">
        <f t="shared" si="2"/>
        <v>12880.59</v>
      </c>
      <c r="E114" s="12">
        <f t="shared" si="2"/>
        <v>8955.94</v>
      </c>
      <c r="F114" s="12">
        <f t="shared" si="2"/>
        <v>6785.59</v>
      </c>
      <c r="G114" s="12">
        <f t="shared" si="2"/>
        <v>5327.56</v>
      </c>
      <c r="H114" s="13">
        <f t="shared" si="2"/>
        <v>4329.5700000000006</v>
      </c>
    </row>
    <row r="115" spans="1:8" x14ac:dyDescent="0.2">
      <c r="A115" s="9">
        <v>61</v>
      </c>
      <c r="B115" s="11"/>
      <c r="C115" s="12">
        <f t="shared" si="2"/>
        <v>22028.920000000002</v>
      </c>
      <c r="D115" s="12">
        <f t="shared" si="2"/>
        <v>13843.070000000002</v>
      </c>
      <c r="E115" s="12">
        <f t="shared" si="2"/>
        <v>9622.15</v>
      </c>
      <c r="F115" s="12">
        <f t="shared" si="2"/>
        <v>7288.0300000000007</v>
      </c>
      <c r="G115" s="12">
        <f t="shared" si="2"/>
        <v>5725.59</v>
      </c>
      <c r="H115" s="13">
        <f t="shared" si="2"/>
        <v>4648.1000000000004</v>
      </c>
    </row>
    <row r="116" spans="1:8" x14ac:dyDescent="0.2">
      <c r="A116" s="9">
        <v>62</v>
      </c>
      <c r="B116" s="11"/>
      <c r="C116" s="12">
        <f t="shared" si="2"/>
        <v>24098.57</v>
      </c>
      <c r="D116" s="12">
        <f t="shared" si="2"/>
        <v>15158</v>
      </c>
      <c r="E116" s="12">
        <f t="shared" si="2"/>
        <v>10542.230000000001</v>
      </c>
      <c r="F116" s="12">
        <f t="shared" si="2"/>
        <v>7987.63</v>
      </c>
      <c r="G116" s="12">
        <f t="shared" si="2"/>
        <v>6269.37</v>
      </c>
      <c r="H116" s="13">
        <f t="shared" si="2"/>
        <v>5091.18</v>
      </c>
    </row>
    <row r="117" spans="1:8" x14ac:dyDescent="0.2">
      <c r="A117" s="9">
        <v>63</v>
      </c>
      <c r="B117" s="11"/>
      <c r="C117" s="12">
        <f t="shared" si="2"/>
        <v>25617.02</v>
      </c>
      <c r="D117" s="12">
        <f t="shared" si="2"/>
        <v>16113.060000000001</v>
      </c>
      <c r="E117" s="12">
        <f t="shared" si="2"/>
        <v>11207.380000000001</v>
      </c>
      <c r="F117" s="12">
        <f t="shared" si="2"/>
        <v>8489.5400000000009</v>
      </c>
      <c r="G117" s="12">
        <f t="shared" si="2"/>
        <v>6665.81</v>
      </c>
      <c r="H117" s="13">
        <f t="shared" si="2"/>
        <v>5415.54</v>
      </c>
    </row>
    <row r="118" spans="1:8" x14ac:dyDescent="0.2">
      <c r="A118" s="9">
        <v>64</v>
      </c>
      <c r="B118" s="11"/>
      <c r="C118" s="12">
        <f t="shared" si="2"/>
        <v>27705.22</v>
      </c>
      <c r="D118" s="12">
        <f t="shared" si="2"/>
        <v>17427.46</v>
      </c>
      <c r="E118" s="12">
        <f t="shared" si="2"/>
        <v>12130.11</v>
      </c>
      <c r="F118" s="12">
        <f t="shared" si="2"/>
        <v>9187.5500000000011</v>
      </c>
      <c r="G118" s="12">
        <f t="shared" si="2"/>
        <v>7206.9400000000005</v>
      </c>
      <c r="H118" s="13">
        <f t="shared" si="2"/>
        <v>5862.8600000000006</v>
      </c>
    </row>
    <row r="119" spans="1:8" x14ac:dyDescent="0.2">
      <c r="A119" s="9">
        <v>65</v>
      </c>
      <c r="B119" s="11"/>
      <c r="C119" s="12">
        <f t="shared" si="2"/>
        <v>29029.16</v>
      </c>
      <c r="D119" s="12">
        <f t="shared" si="2"/>
        <v>22792.120000000003</v>
      </c>
      <c r="E119" s="12">
        <f t="shared" si="2"/>
        <v>15823.68</v>
      </c>
      <c r="F119" s="12">
        <f t="shared" si="2"/>
        <v>11617.07</v>
      </c>
      <c r="G119" s="12">
        <f t="shared" si="2"/>
        <v>9620.0300000000007</v>
      </c>
      <c r="H119" s="13">
        <f t="shared" si="2"/>
        <v>8275.42</v>
      </c>
    </row>
    <row r="120" spans="1:8" x14ac:dyDescent="0.2">
      <c r="A120" s="9">
        <v>66</v>
      </c>
      <c r="B120" s="11"/>
      <c r="C120" s="12">
        <f t="shared" si="2"/>
        <v>30349.920000000002</v>
      </c>
      <c r="D120" s="12">
        <f t="shared" si="2"/>
        <v>26477.74</v>
      </c>
      <c r="E120" s="12">
        <f t="shared" si="2"/>
        <v>18383.05</v>
      </c>
      <c r="F120" s="12">
        <f t="shared" si="2"/>
        <v>13500.16</v>
      </c>
      <c r="G120" s="12">
        <f t="shared" si="2"/>
        <v>11180.880000000001</v>
      </c>
      <c r="H120" s="13">
        <f t="shared" si="2"/>
        <v>9610.49</v>
      </c>
    </row>
    <row r="121" spans="1:8" x14ac:dyDescent="0.2">
      <c r="A121" s="9">
        <v>67</v>
      </c>
      <c r="B121" s="11"/>
      <c r="C121" s="12">
        <f t="shared" si="2"/>
        <v>33140.370000000003</v>
      </c>
      <c r="D121" s="12">
        <f t="shared" si="2"/>
        <v>28925.81</v>
      </c>
      <c r="E121" s="12">
        <f t="shared" si="2"/>
        <v>20081.7</v>
      </c>
      <c r="F121" s="12">
        <f t="shared" si="2"/>
        <v>14747.78</v>
      </c>
      <c r="G121" s="12">
        <f t="shared" si="2"/>
        <v>12209.61</v>
      </c>
      <c r="H121" s="13">
        <f t="shared" si="2"/>
        <v>10501.42</v>
      </c>
    </row>
    <row r="122" spans="1:8" x14ac:dyDescent="0.2">
      <c r="A122" s="9">
        <v>68</v>
      </c>
      <c r="B122" s="11"/>
      <c r="C122" s="12">
        <f t="shared" ref="C122:H134" si="3">+C89*$L$2</f>
        <v>36687.660000000003</v>
      </c>
      <c r="D122" s="12">
        <f t="shared" si="3"/>
        <v>32028.960000000003</v>
      </c>
      <c r="E122" s="12">
        <f t="shared" si="3"/>
        <v>22231.91</v>
      </c>
      <c r="F122" s="12">
        <f t="shared" si="3"/>
        <v>16332.480000000001</v>
      </c>
      <c r="G122" s="12">
        <f t="shared" si="3"/>
        <v>13524.54</v>
      </c>
      <c r="H122" s="13">
        <f t="shared" si="3"/>
        <v>11627.67</v>
      </c>
    </row>
    <row r="123" spans="1:8" x14ac:dyDescent="0.2">
      <c r="A123" s="9">
        <v>69</v>
      </c>
      <c r="B123" s="11"/>
      <c r="C123" s="12">
        <f t="shared" si="3"/>
        <v>40355.79</v>
      </c>
      <c r="D123" s="12">
        <f t="shared" si="3"/>
        <v>35239.700000000004</v>
      </c>
      <c r="E123" s="12">
        <f t="shared" si="3"/>
        <v>24467.45</v>
      </c>
      <c r="F123" s="12">
        <f t="shared" si="3"/>
        <v>17969.120000000003</v>
      </c>
      <c r="G123" s="12">
        <f t="shared" si="3"/>
        <v>14879.75</v>
      </c>
      <c r="H123" s="13">
        <f t="shared" si="3"/>
        <v>12794.2</v>
      </c>
    </row>
    <row r="124" spans="1:8" x14ac:dyDescent="0.2">
      <c r="A124" s="9">
        <v>70</v>
      </c>
      <c r="B124" s="11"/>
      <c r="C124" s="12">
        <f t="shared" si="3"/>
        <v>47755.12</v>
      </c>
      <c r="D124" s="12">
        <f t="shared" si="3"/>
        <v>43372.55</v>
      </c>
      <c r="E124" s="12">
        <f t="shared" si="3"/>
        <v>29790.77</v>
      </c>
      <c r="F124" s="12">
        <f t="shared" si="3"/>
        <v>21153.360000000001</v>
      </c>
      <c r="G124" s="12">
        <f t="shared" si="3"/>
        <v>17340.010000000002</v>
      </c>
      <c r="H124" s="13">
        <f t="shared" si="3"/>
        <v>15048.820000000002</v>
      </c>
    </row>
    <row r="125" spans="1:8" x14ac:dyDescent="0.2">
      <c r="A125" s="9">
        <v>71</v>
      </c>
      <c r="B125" s="11"/>
      <c r="C125" s="12">
        <f t="shared" si="3"/>
        <v>49631.850000000006</v>
      </c>
      <c r="D125" s="12">
        <f t="shared" si="3"/>
        <v>45076.5</v>
      </c>
      <c r="E125" s="12">
        <f t="shared" si="3"/>
        <v>30957.300000000003</v>
      </c>
      <c r="F125" s="12">
        <f t="shared" si="3"/>
        <v>21985.460000000003</v>
      </c>
      <c r="G125" s="12">
        <f t="shared" si="3"/>
        <v>18018.940000000002</v>
      </c>
      <c r="H125" s="13">
        <f t="shared" si="3"/>
        <v>15647.19</v>
      </c>
    </row>
    <row r="126" spans="1:8" x14ac:dyDescent="0.2">
      <c r="A126" s="9">
        <v>72</v>
      </c>
      <c r="B126" s="11"/>
      <c r="C126" s="12">
        <f t="shared" si="3"/>
        <v>51029.46</v>
      </c>
      <c r="D126" s="12">
        <f t="shared" si="3"/>
        <v>46351.15</v>
      </c>
      <c r="E126" s="12">
        <f t="shared" si="3"/>
        <v>31834.980000000003</v>
      </c>
      <c r="F126" s="12">
        <f t="shared" si="3"/>
        <v>22606.09</v>
      </c>
      <c r="G126" s="12">
        <f t="shared" si="3"/>
        <v>18531.45</v>
      </c>
      <c r="H126" s="13">
        <f t="shared" si="3"/>
        <v>16082.320000000002</v>
      </c>
    </row>
    <row r="127" spans="1:8" x14ac:dyDescent="0.2">
      <c r="A127" s="9">
        <v>73</v>
      </c>
      <c r="B127" s="11"/>
      <c r="C127" s="12">
        <f t="shared" si="3"/>
        <v>52905.66</v>
      </c>
      <c r="D127" s="12">
        <f t="shared" si="3"/>
        <v>48058.28</v>
      </c>
      <c r="E127" s="12">
        <f t="shared" si="3"/>
        <v>33003.1</v>
      </c>
      <c r="F127" s="12">
        <f t="shared" si="3"/>
        <v>23438.190000000002</v>
      </c>
      <c r="G127" s="12">
        <f t="shared" si="3"/>
        <v>19211.97</v>
      </c>
      <c r="H127" s="13">
        <f t="shared" si="3"/>
        <v>16679.100000000002</v>
      </c>
    </row>
    <row r="128" spans="1:8" x14ac:dyDescent="0.2">
      <c r="A128" s="9">
        <v>74</v>
      </c>
      <c r="B128" s="11"/>
      <c r="C128" s="12">
        <f t="shared" si="3"/>
        <v>53834.22</v>
      </c>
      <c r="D128" s="12">
        <f t="shared" si="3"/>
        <v>48904.160000000003</v>
      </c>
      <c r="E128" s="12">
        <f t="shared" si="3"/>
        <v>33591.4</v>
      </c>
      <c r="F128" s="12">
        <f t="shared" si="3"/>
        <v>23847.350000000002</v>
      </c>
      <c r="G128" s="12">
        <f t="shared" si="3"/>
        <v>19554.350000000002</v>
      </c>
      <c r="H128" s="13">
        <f t="shared" si="3"/>
        <v>16971.66</v>
      </c>
    </row>
    <row r="129" spans="1:15" x14ac:dyDescent="0.2">
      <c r="A129" s="9">
        <v>75</v>
      </c>
      <c r="B129" s="11" t="s">
        <v>13</v>
      </c>
      <c r="C129" s="12">
        <f t="shared" si="3"/>
        <v>56175.76</v>
      </c>
      <c r="D129" s="12">
        <f t="shared" si="3"/>
        <v>51033.170000000006</v>
      </c>
      <c r="E129" s="12">
        <f t="shared" si="3"/>
        <v>35051.020000000004</v>
      </c>
      <c r="F129" s="12">
        <f t="shared" si="3"/>
        <v>24892.510000000002</v>
      </c>
      <c r="G129" s="12">
        <f t="shared" si="3"/>
        <v>20402.88</v>
      </c>
      <c r="H129" s="13">
        <f t="shared" si="3"/>
        <v>17717.370000000003</v>
      </c>
    </row>
    <row r="130" spans="1:15" x14ac:dyDescent="0.2">
      <c r="A130" s="9">
        <v>1</v>
      </c>
      <c r="B130" s="11" t="s">
        <v>14</v>
      </c>
      <c r="C130" s="12">
        <f t="shared" si="3"/>
        <v>3083.01</v>
      </c>
      <c r="D130" s="12">
        <f t="shared" si="3"/>
        <v>1906.94</v>
      </c>
      <c r="E130" s="12">
        <f t="shared" si="3"/>
        <v>1407.15</v>
      </c>
      <c r="F130" s="12">
        <f t="shared" si="3"/>
        <v>1101.3400000000001</v>
      </c>
      <c r="G130" s="12">
        <f t="shared" si="3"/>
        <v>848.53000000000009</v>
      </c>
      <c r="H130" s="13">
        <f t="shared" si="3"/>
        <v>666.74</v>
      </c>
    </row>
    <row r="131" spans="1:15" x14ac:dyDescent="0.2">
      <c r="A131" s="9">
        <v>2</v>
      </c>
      <c r="B131" s="11" t="s">
        <v>1</v>
      </c>
      <c r="C131" s="12">
        <f t="shared" si="3"/>
        <v>4838.37</v>
      </c>
      <c r="D131" s="12">
        <f t="shared" si="3"/>
        <v>3032.6600000000003</v>
      </c>
      <c r="E131" s="12">
        <f t="shared" si="3"/>
        <v>2235.54</v>
      </c>
      <c r="F131" s="12">
        <f t="shared" si="3"/>
        <v>1753.24</v>
      </c>
      <c r="G131" s="12">
        <f t="shared" si="3"/>
        <v>1355.74</v>
      </c>
      <c r="H131" s="13">
        <f t="shared" si="3"/>
        <v>1056.8200000000002</v>
      </c>
    </row>
    <row r="132" spans="1:15" x14ac:dyDescent="0.2">
      <c r="A132" s="9">
        <v>3</v>
      </c>
      <c r="B132" s="11" t="s">
        <v>15</v>
      </c>
      <c r="C132" s="12">
        <f t="shared" si="3"/>
        <v>7045.8200000000006</v>
      </c>
      <c r="D132" s="12">
        <f t="shared" si="3"/>
        <v>4441.93</v>
      </c>
      <c r="E132" s="12">
        <f t="shared" si="3"/>
        <v>3277.52</v>
      </c>
      <c r="F132" s="12">
        <f t="shared" si="3"/>
        <v>2569.44</v>
      </c>
      <c r="G132" s="12">
        <f t="shared" si="3"/>
        <v>1988.5600000000002</v>
      </c>
      <c r="H132" s="13">
        <f t="shared" si="3"/>
        <v>1548.66</v>
      </c>
    </row>
    <row r="133" spans="1:15" x14ac:dyDescent="0.2">
      <c r="A133" s="9">
        <v>1</v>
      </c>
      <c r="B133" s="11" t="s">
        <v>3</v>
      </c>
      <c r="C133" s="12">
        <f t="shared" si="3"/>
        <v>0</v>
      </c>
      <c r="D133" s="12">
        <f t="shared" si="3"/>
        <v>0</v>
      </c>
      <c r="E133" s="12">
        <f t="shared" si="3"/>
        <v>0</v>
      </c>
      <c r="F133" s="12">
        <f t="shared" si="3"/>
        <v>119.25</v>
      </c>
      <c r="G133" s="12">
        <f t="shared" si="3"/>
        <v>119.25</v>
      </c>
      <c r="H133" s="13">
        <f t="shared" si="3"/>
        <v>119.25</v>
      </c>
    </row>
    <row r="134" spans="1:15" ht="13.5" thickBot="1" x14ac:dyDescent="0.25">
      <c r="A134" s="16">
        <v>1</v>
      </c>
      <c r="B134" s="17" t="s">
        <v>2</v>
      </c>
      <c r="C134" s="18">
        <f t="shared" si="3"/>
        <v>0</v>
      </c>
      <c r="D134" s="18">
        <f t="shared" si="3"/>
        <v>0</v>
      </c>
      <c r="E134" s="18">
        <f t="shared" si="3"/>
        <v>0</v>
      </c>
      <c r="F134" s="18">
        <f t="shared" si="3"/>
        <v>0</v>
      </c>
      <c r="G134" s="18">
        <f t="shared" si="3"/>
        <v>0</v>
      </c>
      <c r="H134" s="19">
        <f t="shared" si="3"/>
        <v>0</v>
      </c>
    </row>
    <row r="135" spans="1:15" ht="13.5" thickBot="1" x14ac:dyDescent="0.25"/>
    <row r="136" spans="1:15" ht="18.75" thickBot="1" x14ac:dyDescent="0.3">
      <c r="A136" s="252" t="s">
        <v>47</v>
      </c>
      <c r="B136" s="253"/>
      <c r="C136" s="253"/>
      <c r="D136" s="253"/>
      <c r="E136" s="253"/>
      <c r="F136" s="253"/>
      <c r="G136" s="253"/>
      <c r="H136" s="254"/>
    </row>
    <row r="137" spans="1:15" ht="18" x14ac:dyDescent="0.25">
      <c r="A137" s="258" t="s">
        <v>30</v>
      </c>
      <c r="B137" s="259"/>
      <c r="C137" s="259"/>
      <c r="D137" s="259"/>
      <c r="E137" s="259"/>
      <c r="F137" s="259"/>
      <c r="G137" s="259"/>
      <c r="H137" s="260"/>
    </row>
    <row r="138" spans="1:15" x14ac:dyDescent="0.2">
      <c r="A138" s="251" t="s">
        <v>0</v>
      </c>
      <c r="B138" s="244"/>
      <c r="C138" s="244"/>
      <c r="D138" s="244"/>
      <c r="E138" s="244"/>
      <c r="F138" s="244"/>
      <c r="G138" s="244"/>
      <c r="H138" s="165"/>
    </row>
    <row r="139" spans="1:15" x14ac:dyDescent="0.2">
      <c r="A139" s="9" t="s">
        <v>5</v>
      </c>
      <c r="B139" s="10" t="s">
        <v>5</v>
      </c>
      <c r="C139" s="163" t="s">
        <v>48</v>
      </c>
      <c r="D139" s="163" t="s">
        <v>49</v>
      </c>
      <c r="E139" s="163" t="s">
        <v>50</v>
      </c>
      <c r="F139" s="163" t="s">
        <v>51</v>
      </c>
      <c r="G139" s="163" t="s">
        <v>52</v>
      </c>
      <c r="H139" s="20" t="s">
        <v>53</v>
      </c>
    </row>
    <row r="140" spans="1:15" x14ac:dyDescent="0.2">
      <c r="A140" s="9">
        <v>18</v>
      </c>
      <c r="B140" s="11" t="s">
        <v>162</v>
      </c>
      <c r="C140" s="77">
        <v>18596</v>
      </c>
      <c r="D140" s="77">
        <v>11300</v>
      </c>
      <c r="E140" s="77">
        <v>7765</v>
      </c>
      <c r="F140" s="77">
        <v>5249</v>
      </c>
      <c r="G140" s="77">
        <v>3420</v>
      </c>
      <c r="H140" s="77">
        <v>2604</v>
      </c>
      <c r="J140" s="28"/>
      <c r="K140" s="28"/>
      <c r="L140" s="28"/>
      <c r="M140" s="28"/>
      <c r="N140" s="28"/>
      <c r="O140" s="28"/>
    </row>
    <row r="141" spans="1:15" x14ac:dyDescent="0.2">
      <c r="A141" s="9">
        <v>25</v>
      </c>
      <c r="B141" s="11" t="s">
        <v>6</v>
      </c>
      <c r="C141" s="77">
        <v>19519</v>
      </c>
      <c r="D141" s="77">
        <v>11861</v>
      </c>
      <c r="E141" s="77">
        <v>8593</v>
      </c>
      <c r="F141" s="77">
        <v>5815</v>
      </c>
      <c r="G141" s="77">
        <v>3785</v>
      </c>
      <c r="H141" s="77">
        <v>2890</v>
      </c>
      <c r="J141" s="28"/>
      <c r="K141" s="28"/>
      <c r="L141" s="28"/>
      <c r="M141" s="28"/>
      <c r="N141" s="28"/>
      <c r="O141" s="28"/>
    </row>
    <row r="142" spans="1:15" x14ac:dyDescent="0.2">
      <c r="A142" s="9">
        <v>30</v>
      </c>
      <c r="B142" s="11" t="s">
        <v>7</v>
      </c>
      <c r="C142" s="77">
        <v>20360</v>
      </c>
      <c r="D142" s="77">
        <v>12391</v>
      </c>
      <c r="E142" s="77">
        <v>9207</v>
      </c>
      <c r="F142" s="77">
        <v>6521</v>
      </c>
      <c r="G142" s="77">
        <v>4588</v>
      </c>
      <c r="H142" s="77">
        <v>3496</v>
      </c>
      <c r="J142" s="28"/>
      <c r="K142" s="28"/>
      <c r="L142" s="28"/>
      <c r="M142" s="28"/>
      <c r="N142" s="28"/>
      <c r="O142" s="28"/>
    </row>
    <row r="143" spans="1:15" x14ac:dyDescent="0.2">
      <c r="A143" s="9">
        <v>35</v>
      </c>
      <c r="B143" s="11" t="s">
        <v>8</v>
      </c>
      <c r="C143" s="77">
        <v>22761</v>
      </c>
      <c r="D143" s="77">
        <v>13873</v>
      </c>
      <c r="E143" s="77">
        <v>10305</v>
      </c>
      <c r="F143" s="77">
        <v>7303</v>
      </c>
      <c r="G143" s="77">
        <v>5139</v>
      </c>
      <c r="H143" s="77">
        <v>3920</v>
      </c>
      <c r="J143" s="28"/>
      <c r="K143" s="28"/>
      <c r="L143" s="28"/>
      <c r="M143" s="28"/>
      <c r="N143" s="28"/>
      <c r="O143" s="28"/>
    </row>
    <row r="144" spans="1:15" x14ac:dyDescent="0.2">
      <c r="A144" s="9">
        <v>40</v>
      </c>
      <c r="B144" s="11" t="s">
        <v>9</v>
      </c>
      <c r="C144" s="77">
        <v>25787</v>
      </c>
      <c r="D144" s="77">
        <v>16053</v>
      </c>
      <c r="E144" s="77">
        <v>11290</v>
      </c>
      <c r="F144" s="77">
        <v>8126</v>
      </c>
      <c r="G144" s="77">
        <v>5667</v>
      </c>
      <c r="H144" s="77">
        <v>4324</v>
      </c>
      <c r="J144" s="28"/>
      <c r="K144" s="28"/>
      <c r="L144" s="28"/>
      <c r="M144" s="28"/>
      <c r="N144" s="28"/>
      <c r="O144" s="28"/>
    </row>
    <row r="145" spans="1:15" x14ac:dyDescent="0.2">
      <c r="A145" s="9">
        <v>45</v>
      </c>
      <c r="B145" s="11" t="s">
        <v>10</v>
      </c>
      <c r="C145" s="77">
        <v>28777</v>
      </c>
      <c r="D145" s="77">
        <v>17933</v>
      </c>
      <c r="E145" s="77">
        <v>12615</v>
      </c>
      <c r="F145" s="77">
        <v>9086</v>
      </c>
      <c r="G145" s="77">
        <v>6326</v>
      </c>
      <c r="H145" s="77">
        <v>4837</v>
      </c>
      <c r="J145" s="28"/>
      <c r="K145" s="28"/>
      <c r="L145" s="28"/>
      <c r="M145" s="28"/>
      <c r="N145" s="28"/>
      <c r="O145" s="28"/>
    </row>
    <row r="146" spans="1:15" x14ac:dyDescent="0.2">
      <c r="A146" s="9">
        <v>50</v>
      </c>
      <c r="B146" s="11" t="s">
        <v>11</v>
      </c>
      <c r="C146" s="77">
        <v>37985</v>
      </c>
      <c r="D146" s="77">
        <v>23446</v>
      </c>
      <c r="E146" s="77">
        <v>16639</v>
      </c>
      <c r="F146" s="77">
        <v>11920</v>
      </c>
      <c r="G146" s="77">
        <v>9032</v>
      </c>
      <c r="H146" s="77">
        <v>6903</v>
      </c>
      <c r="J146" s="28"/>
      <c r="K146" s="28"/>
      <c r="L146" s="28"/>
      <c r="M146" s="28"/>
      <c r="N146" s="28"/>
      <c r="O146" s="28"/>
    </row>
    <row r="147" spans="1:15" x14ac:dyDescent="0.2">
      <c r="A147" s="9">
        <v>55</v>
      </c>
      <c r="B147" s="11" t="s">
        <v>12</v>
      </c>
      <c r="C147" s="77">
        <v>40399</v>
      </c>
      <c r="D147" s="77">
        <v>24946</v>
      </c>
      <c r="E147" s="77">
        <v>17702</v>
      </c>
      <c r="F147" s="77">
        <v>12685</v>
      </c>
      <c r="G147" s="77">
        <v>9606</v>
      </c>
      <c r="H147" s="77">
        <v>7348</v>
      </c>
      <c r="J147" s="28"/>
      <c r="K147" s="28"/>
      <c r="L147" s="28"/>
      <c r="M147" s="28"/>
      <c r="N147" s="28"/>
      <c r="O147" s="28"/>
    </row>
    <row r="148" spans="1:15" x14ac:dyDescent="0.2">
      <c r="A148" s="9">
        <v>60</v>
      </c>
      <c r="B148" s="11"/>
      <c r="C148" s="77">
        <v>42878</v>
      </c>
      <c r="D148" s="77">
        <v>27161</v>
      </c>
      <c r="E148" s="77">
        <v>19230</v>
      </c>
      <c r="F148" s="77">
        <v>14433</v>
      </c>
      <c r="G148" s="77">
        <v>11433</v>
      </c>
      <c r="H148" s="77">
        <v>9174</v>
      </c>
      <c r="J148" s="28"/>
      <c r="K148" s="28"/>
      <c r="L148" s="28"/>
      <c r="M148" s="28"/>
      <c r="N148" s="28"/>
      <c r="O148" s="28"/>
    </row>
    <row r="149" spans="1:15" x14ac:dyDescent="0.2">
      <c r="A149" s="9">
        <v>61</v>
      </c>
      <c r="B149" s="11"/>
      <c r="C149" s="77">
        <v>46052</v>
      </c>
      <c r="D149" s="77">
        <v>29184</v>
      </c>
      <c r="E149" s="77">
        <v>20648</v>
      </c>
      <c r="F149" s="77">
        <v>15503</v>
      </c>
      <c r="G149" s="77">
        <v>12278</v>
      </c>
      <c r="H149" s="77">
        <v>9860</v>
      </c>
      <c r="J149" s="28"/>
      <c r="K149" s="28"/>
      <c r="L149" s="28"/>
      <c r="M149" s="28"/>
      <c r="N149" s="28"/>
      <c r="O149" s="28"/>
    </row>
    <row r="150" spans="1:15" x14ac:dyDescent="0.2">
      <c r="A150" s="9">
        <v>62</v>
      </c>
      <c r="B150" s="11"/>
      <c r="C150" s="77">
        <v>50386</v>
      </c>
      <c r="D150" s="77">
        <v>31945</v>
      </c>
      <c r="E150" s="77">
        <v>22614</v>
      </c>
      <c r="F150" s="77">
        <v>16982</v>
      </c>
      <c r="G150" s="77">
        <v>13443</v>
      </c>
      <c r="H150" s="77">
        <v>10797</v>
      </c>
      <c r="J150" s="28"/>
      <c r="K150" s="28"/>
      <c r="L150" s="28"/>
      <c r="M150" s="28"/>
      <c r="N150" s="28"/>
      <c r="O150" s="28"/>
    </row>
    <row r="151" spans="1:15" x14ac:dyDescent="0.2">
      <c r="A151" s="9">
        <v>63</v>
      </c>
      <c r="B151" s="11"/>
      <c r="C151" s="77">
        <v>53550</v>
      </c>
      <c r="D151" s="77">
        <v>33968</v>
      </c>
      <c r="E151" s="77">
        <v>24040</v>
      </c>
      <c r="F151" s="77">
        <v>18048</v>
      </c>
      <c r="G151" s="77">
        <v>14294</v>
      </c>
      <c r="H151" s="77">
        <v>11475</v>
      </c>
      <c r="J151" s="28"/>
      <c r="K151" s="28"/>
      <c r="L151" s="28"/>
      <c r="M151" s="28"/>
      <c r="N151" s="28"/>
      <c r="O151" s="28"/>
    </row>
    <row r="152" spans="1:15" x14ac:dyDescent="0.2">
      <c r="A152" s="9">
        <v>64</v>
      </c>
      <c r="B152" s="11"/>
      <c r="C152" s="77">
        <v>57910</v>
      </c>
      <c r="D152" s="77">
        <v>36738</v>
      </c>
      <c r="E152" s="77">
        <v>26008</v>
      </c>
      <c r="F152" s="77">
        <v>19525</v>
      </c>
      <c r="G152" s="77">
        <v>15459</v>
      </c>
      <c r="H152" s="77">
        <v>12422</v>
      </c>
      <c r="J152" s="28"/>
      <c r="K152" s="28"/>
      <c r="L152" s="28"/>
      <c r="M152" s="28"/>
      <c r="N152" s="28"/>
      <c r="O152" s="28"/>
    </row>
    <row r="153" spans="1:15" x14ac:dyDescent="0.2">
      <c r="A153" s="9">
        <v>65</v>
      </c>
      <c r="B153" s="11"/>
      <c r="C153" s="77">
        <v>60672</v>
      </c>
      <c r="D153" s="77">
        <v>48023</v>
      </c>
      <c r="E153" s="77">
        <v>33921</v>
      </c>
      <c r="F153" s="77">
        <v>24686</v>
      </c>
      <c r="G153" s="77">
        <v>20611</v>
      </c>
      <c r="H153" s="77">
        <v>17510</v>
      </c>
      <c r="J153" s="28"/>
      <c r="K153" s="28"/>
      <c r="L153" s="28"/>
      <c r="M153" s="28"/>
      <c r="N153" s="28"/>
      <c r="O153" s="28"/>
    </row>
    <row r="154" spans="1:15" x14ac:dyDescent="0.2">
      <c r="A154" s="9">
        <v>66</v>
      </c>
      <c r="B154" s="11"/>
      <c r="C154" s="77">
        <v>63436</v>
      </c>
      <c r="D154" s="77">
        <v>55789</v>
      </c>
      <c r="E154" s="77">
        <v>39414</v>
      </c>
      <c r="F154" s="77">
        <v>28678</v>
      </c>
      <c r="G154" s="77">
        <v>23956</v>
      </c>
      <c r="H154" s="77">
        <v>20348</v>
      </c>
      <c r="J154" s="28"/>
      <c r="K154" s="28"/>
      <c r="L154" s="28"/>
      <c r="M154" s="28"/>
      <c r="N154" s="28"/>
      <c r="O154" s="28"/>
    </row>
    <row r="155" spans="1:15" x14ac:dyDescent="0.2">
      <c r="A155" s="9">
        <v>67</v>
      </c>
      <c r="B155" s="11"/>
      <c r="C155" s="77">
        <v>69256</v>
      </c>
      <c r="D155" s="77">
        <v>60935</v>
      </c>
      <c r="E155" s="77">
        <v>43050</v>
      </c>
      <c r="F155" s="77">
        <v>31323</v>
      </c>
      <c r="G155" s="77">
        <v>26164</v>
      </c>
      <c r="H155" s="77">
        <v>22215</v>
      </c>
      <c r="J155" s="28"/>
      <c r="K155" s="28"/>
      <c r="L155" s="28"/>
      <c r="M155" s="28"/>
      <c r="N155" s="28"/>
      <c r="O155" s="28"/>
    </row>
    <row r="156" spans="1:15" x14ac:dyDescent="0.2">
      <c r="A156" s="9">
        <v>68</v>
      </c>
      <c r="B156" s="11"/>
      <c r="C156" s="77">
        <v>76662</v>
      </c>
      <c r="D156" s="77">
        <v>67476</v>
      </c>
      <c r="E156" s="77">
        <v>47662</v>
      </c>
      <c r="F156" s="77">
        <v>34692</v>
      </c>
      <c r="G156" s="77">
        <v>28979</v>
      </c>
      <c r="H156" s="77">
        <v>24601</v>
      </c>
      <c r="J156" s="28"/>
      <c r="K156" s="28"/>
      <c r="L156" s="28"/>
      <c r="M156" s="28"/>
      <c r="N156" s="28"/>
      <c r="O156" s="28"/>
    </row>
    <row r="157" spans="1:15" x14ac:dyDescent="0.2">
      <c r="A157" s="9">
        <v>69</v>
      </c>
      <c r="B157" s="11"/>
      <c r="C157" s="77">
        <v>84317</v>
      </c>
      <c r="D157" s="77">
        <v>74236</v>
      </c>
      <c r="E157" s="77">
        <v>52435</v>
      </c>
      <c r="F157" s="77">
        <v>38163</v>
      </c>
      <c r="G157" s="77">
        <v>31877</v>
      </c>
      <c r="H157" s="77">
        <v>27070</v>
      </c>
      <c r="J157" s="28"/>
      <c r="K157" s="28"/>
      <c r="L157" s="28"/>
      <c r="M157" s="28"/>
      <c r="N157" s="28"/>
      <c r="O157" s="28"/>
    </row>
    <row r="158" spans="1:15" x14ac:dyDescent="0.2">
      <c r="A158" s="9">
        <v>70</v>
      </c>
      <c r="B158" s="11"/>
      <c r="C158" s="77">
        <v>99773</v>
      </c>
      <c r="D158" s="77">
        <v>91358</v>
      </c>
      <c r="E158" s="77">
        <v>63843</v>
      </c>
      <c r="F158" s="77">
        <v>44917</v>
      </c>
      <c r="G158" s="77">
        <v>37144</v>
      </c>
      <c r="H158" s="77">
        <v>31840</v>
      </c>
      <c r="J158" s="28"/>
      <c r="K158" s="28"/>
      <c r="L158" s="28"/>
      <c r="M158" s="28"/>
      <c r="N158" s="28"/>
      <c r="O158" s="28"/>
    </row>
    <row r="159" spans="1:15" x14ac:dyDescent="0.2">
      <c r="A159" s="9">
        <v>71</v>
      </c>
      <c r="B159" s="11"/>
      <c r="C159" s="77">
        <v>103683</v>
      </c>
      <c r="D159" s="77">
        <v>94941</v>
      </c>
      <c r="E159" s="77">
        <v>66344</v>
      </c>
      <c r="F159" s="77">
        <v>46683</v>
      </c>
      <c r="G159" s="77">
        <v>38599</v>
      </c>
      <c r="H159" s="77">
        <v>33089</v>
      </c>
      <c r="J159" s="28"/>
      <c r="K159" s="28"/>
      <c r="L159" s="28"/>
      <c r="M159" s="28"/>
      <c r="N159" s="28"/>
      <c r="O159" s="28"/>
    </row>
    <row r="160" spans="1:15" x14ac:dyDescent="0.2">
      <c r="A160" s="9">
        <v>72</v>
      </c>
      <c r="B160" s="11"/>
      <c r="C160" s="77">
        <v>106604</v>
      </c>
      <c r="D160" s="77">
        <v>97622</v>
      </c>
      <c r="E160" s="77">
        <v>68230</v>
      </c>
      <c r="F160" s="77">
        <v>48003</v>
      </c>
      <c r="G160" s="77">
        <v>39695</v>
      </c>
      <c r="H160" s="77">
        <v>34024</v>
      </c>
      <c r="J160" s="28"/>
      <c r="K160" s="28"/>
      <c r="L160" s="28"/>
      <c r="M160" s="28"/>
      <c r="N160" s="28"/>
      <c r="O160" s="28"/>
    </row>
    <row r="161" spans="1:15" x14ac:dyDescent="0.2">
      <c r="A161" s="9">
        <v>73</v>
      </c>
      <c r="B161" s="11"/>
      <c r="C161" s="77">
        <v>110517</v>
      </c>
      <c r="D161" s="77">
        <v>101222</v>
      </c>
      <c r="E161" s="77">
        <v>70736</v>
      </c>
      <c r="F161" s="77">
        <v>49769</v>
      </c>
      <c r="G161" s="77">
        <v>41151</v>
      </c>
      <c r="H161" s="77">
        <v>35277</v>
      </c>
      <c r="J161" s="28"/>
      <c r="K161" s="28"/>
      <c r="L161" s="28"/>
      <c r="M161" s="28"/>
      <c r="N161" s="28"/>
      <c r="O161" s="28"/>
    </row>
    <row r="162" spans="1:15" x14ac:dyDescent="0.2">
      <c r="A162" s="9">
        <v>74</v>
      </c>
      <c r="B162" s="11"/>
      <c r="C162" s="77">
        <v>112470</v>
      </c>
      <c r="D162" s="77">
        <v>103009</v>
      </c>
      <c r="E162" s="77">
        <v>71989</v>
      </c>
      <c r="F162" s="77">
        <v>50644</v>
      </c>
      <c r="G162" s="77">
        <v>41878</v>
      </c>
      <c r="H162" s="77">
        <v>35898</v>
      </c>
      <c r="J162" s="28"/>
      <c r="K162" s="28"/>
      <c r="L162" s="28"/>
      <c r="M162" s="28"/>
      <c r="N162" s="28"/>
      <c r="O162" s="28"/>
    </row>
    <row r="163" spans="1:15" x14ac:dyDescent="0.2">
      <c r="A163" s="9">
        <v>75</v>
      </c>
      <c r="B163" s="11" t="s">
        <v>13</v>
      </c>
      <c r="C163" s="77">
        <v>117355</v>
      </c>
      <c r="D163" s="77">
        <v>107493</v>
      </c>
      <c r="E163" s="77">
        <v>75115</v>
      </c>
      <c r="F163" s="77">
        <v>52853</v>
      </c>
      <c r="G163" s="77">
        <v>43702</v>
      </c>
      <c r="H163" s="77">
        <v>37459</v>
      </c>
      <c r="J163" s="28"/>
      <c r="K163" s="28"/>
      <c r="L163" s="28"/>
      <c r="M163" s="28"/>
      <c r="N163" s="28"/>
      <c r="O163" s="28"/>
    </row>
    <row r="164" spans="1:15" x14ac:dyDescent="0.2">
      <c r="A164" s="9">
        <v>1</v>
      </c>
      <c r="B164" s="11" t="s">
        <v>14</v>
      </c>
      <c r="C164" s="77">
        <v>6304</v>
      </c>
      <c r="D164" s="77">
        <v>3922</v>
      </c>
      <c r="E164" s="77">
        <v>2868</v>
      </c>
      <c r="F164" s="77">
        <v>2135</v>
      </c>
      <c r="G164" s="77">
        <v>1654</v>
      </c>
      <c r="H164" s="77">
        <v>1222</v>
      </c>
      <c r="J164" s="28"/>
      <c r="K164" s="28"/>
      <c r="L164" s="28"/>
      <c r="M164" s="28"/>
      <c r="N164" s="28"/>
      <c r="O164" s="28"/>
    </row>
    <row r="165" spans="1:15" x14ac:dyDescent="0.2">
      <c r="A165" s="9">
        <v>2</v>
      </c>
      <c r="B165" s="11" t="s">
        <v>1</v>
      </c>
      <c r="C165" s="77">
        <v>9879</v>
      </c>
      <c r="D165" s="77">
        <v>6235</v>
      </c>
      <c r="E165" s="77">
        <v>4560</v>
      </c>
      <c r="F165" s="77">
        <v>3395</v>
      </c>
      <c r="G165" s="77">
        <v>2629</v>
      </c>
      <c r="H165" s="77">
        <v>1947</v>
      </c>
      <c r="J165" s="28"/>
      <c r="K165" s="28"/>
      <c r="L165" s="28"/>
      <c r="M165" s="28"/>
      <c r="N165" s="28"/>
      <c r="O165" s="28"/>
    </row>
    <row r="166" spans="1:15" x14ac:dyDescent="0.2">
      <c r="A166" s="9">
        <v>3</v>
      </c>
      <c r="B166" s="11" t="s">
        <v>15</v>
      </c>
      <c r="C166" s="77">
        <v>14360</v>
      </c>
      <c r="D166" s="77">
        <v>9134</v>
      </c>
      <c r="E166" s="77">
        <v>6686</v>
      </c>
      <c r="F166" s="77">
        <v>4972</v>
      </c>
      <c r="G166" s="77">
        <v>3851</v>
      </c>
      <c r="H166" s="77">
        <v>2853</v>
      </c>
      <c r="J166" s="28"/>
      <c r="K166" s="28"/>
      <c r="L166" s="28"/>
      <c r="M166" s="28"/>
      <c r="N166" s="28"/>
      <c r="O166" s="28"/>
    </row>
    <row r="167" spans="1:15" x14ac:dyDescent="0.2">
      <c r="A167" s="9">
        <v>1</v>
      </c>
      <c r="B167" s="11" t="s">
        <v>3</v>
      </c>
      <c r="C167" s="12">
        <v>0</v>
      </c>
      <c r="D167" s="12">
        <v>0</v>
      </c>
      <c r="E167" s="12">
        <v>0</v>
      </c>
      <c r="F167" s="12">
        <v>225</v>
      </c>
      <c r="G167" s="12">
        <v>225</v>
      </c>
      <c r="H167" s="13">
        <v>225</v>
      </c>
      <c r="J167" s="28"/>
      <c r="K167" s="28"/>
      <c r="L167" s="28"/>
      <c r="M167" s="28"/>
      <c r="N167" s="28"/>
      <c r="O167" s="28"/>
    </row>
    <row r="168" spans="1:15" x14ac:dyDescent="0.2">
      <c r="A168" s="9">
        <v>1</v>
      </c>
      <c r="B168" s="11" t="s">
        <v>2</v>
      </c>
      <c r="C168" s="12">
        <v>0</v>
      </c>
      <c r="D168" s="12">
        <v>0</v>
      </c>
      <c r="E168" s="12">
        <v>0</v>
      </c>
      <c r="F168" s="12">
        <v>0</v>
      </c>
      <c r="G168" s="12">
        <v>0</v>
      </c>
      <c r="H168" s="13">
        <v>0</v>
      </c>
      <c r="J168" s="28"/>
      <c r="K168" s="28"/>
      <c r="L168" s="28"/>
      <c r="M168" s="28"/>
      <c r="N168" s="28"/>
      <c r="O168" s="28"/>
    </row>
    <row r="169" spans="1:15" x14ac:dyDescent="0.2">
      <c r="A169" s="9"/>
      <c r="H169" s="15"/>
    </row>
    <row r="170" spans="1:15" ht="18" x14ac:dyDescent="0.25">
      <c r="A170" s="248" t="s">
        <v>37</v>
      </c>
      <c r="B170" s="249"/>
      <c r="C170" s="249"/>
      <c r="D170" s="249"/>
      <c r="E170" s="249"/>
      <c r="F170" s="249"/>
      <c r="G170" s="249"/>
      <c r="H170" s="250"/>
    </row>
    <row r="171" spans="1:15" x14ac:dyDescent="0.2">
      <c r="A171" s="251" t="s">
        <v>0</v>
      </c>
      <c r="B171" s="244"/>
      <c r="C171" s="244"/>
      <c r="D171" s="244"/>
      <c r="E171" s="244"/>
      <c r="F171" s="244"/>
      <c r="G171" s="244"/>
      <c r="H171" s="165"/>
    </row>
    <row r="172" spans="1:15" x14ac:dyDescent="0.2">
      <c r="A172" s="9" t="s">
        <v>5</v>
      </c>
      <c r="B172" s="10" t="s">
        <v>5</v>
      </c>
      <c r="C172" s="163" t="s">
        <v>48</v>
      </c>
      <c r="D172" s="163" t="s">
        <v>49</v>
      </c>
      <c r="E172" s="163" t="s">
        <v>50</v>
      </c>
      <c r="F172" s="163" t="s">
        <v>51</v>
      </c>
      <c r="G172" s="163" t="s">
        <v>52</v>
      </c>
      <c r="H172" s="20" t="s">
        <v>53</v>
      </c>
    </row>
    <row r="173" spans="1:15" x14ac:dyDescent="0.2">
      <c r="A173" s="9">
        <v>18</v>
      </c>
      <c r="B173" s="11" t="s">
        <v>162</v>
      </c>
      <c r="C173" s="12">
        <f t="shared" ref="C173:H188" si="4">+C140*$L$2</f>
        <v>9855.880000000001</v>
      </c>
      <c r="D173" s="12">
        <f t="shared" si="4"/>
        <v>5989</v>
      </c>
      <c r="E173" s="12">
        <f t="shared" si="4"/>
        <v>4115.45</v>
      </c>
      <c r="F173" s="12">
        <f t="shared" si="4"/>
        <v>2781.9700000000003</v>
      </c>
      <c r="G173" s="12">
        <f t="shared" si="4"/>
        <v>1812.6000000000001</v>
      </c>
      <c r="H173" s="13">
        <f t="shared" si="4"/>
        <v>1380.1200000000001</v>
      </c>
    </row>
    <row r="174" spans="1:15" x14ac:dyDescent="0.2">
      <c r="A174" s="9">
        <v>25</v>
      </c>
      <c r="B174" s="11" t="s">
        <v>6</v>
      </c>
      <c r="C174" s="12">
        <f t="shared" si="4"/>
        <v>10345.07</v>
      </c>
      <c r="D174" s="12">
        <f t="shared" si="4"/>
        <v>6286.33</v>
      </c>
      <c r="E174" s="12">
        <f t="shared" si="4"/>
        <v>4554.29</v>
      </c>
      <c r="F174" s="12">
        <f t="shared" si="4"/>
        <v>3081.9500000000003</v>
      </c>
      <c r="G174" s="12">
        <f t="shared" si="4"/>
        <v>2006.0500000000002</v>
      </c>
      <c r="H174" s="13">
        <f t="shared" si="4"/>
        <v>1531.7</v>
      </c>
    </row>
    <row r="175" spans="1:15" x14ac:dyDescent="0.2">
      <c r="A175" s="9">
        <v>30</v>
      </c>
      <c r="B175" s="11" t="s">
        <v>7</v>
      </c>
      <c r="C175" s="12">
        <f t="shared" si="4"/>
        <v>10790.800000000001</v>
      </c>
      <c r="D175" s="12">
        <f t="shared" si="4"/>
        <v>6567.2300000000005</v>
      </c>
      <c r="E175" s="12">
        <f t="shared" si="4"/>
        <v>4879.71</v>
      </c>
      <c r="F175" s="12">
        <f t="shared" si="4"/>
        <v>3456.13</v>
      </c>
      <c r="G175" s="12">
        <f t="shared" si="4"/>
        <v>2431.6400000000003</v>
      </c>
      <c r="H175" s="13">
        <f t="shared" si="4"/>
        <v>1852.88</v>
      </c>
    </row>
    <row r="176" spans="1:15" x14ac:dyDescent="0.2">
      <c r="A176" s="9">
        <v>35</v>
      </c>
      <c r="B176" s="11" t="s">
        <v>8</v>
      </c>
      <c r="C176" s="12">
        <f t="shared" si="4"/>
        <v>12063.33</v>
      </c>
      <c r="D176" s="12">
        <f t="shared" si="4"/>
        <v>7352.6900000000005</v>
      </c>
      <c r="E176" s="12">
        <f t="shared" si="4"/>
        <v>5461.6500000000005</v>
      </c>
      <c r="F176" s="12">
        <f t="shared" si="4"/>
        <v>3870.59</v>
      </c>
      <c r="G176" s="12">
        <f t="shared" si="4"/>
        <v>2723.67</v>
      </c>
      <c r="H176" s="13">
        <f t="shared" si="4"/>
        <v>2077.6</v>
      </c>
    </row>
    <row r="177" spans="1:8" x14ac:dyDescent="0.2">
      <c r="A177" s="9">
        <v>40</v>
      </c>
      <c r="B177" s="11" t="s">
        <v>9</v>
      </c>
      <c r="C177" s="12">
        <f t="shared" si="4"/>
        <v>13667.11</v>
      </c>
      <c r="D177" s="12">
        <f t="shared" si="4"/>
        <v>8508.09</v>
      </c>
      <c r="E177" s="12">
        <f t="shared" si="4"/>
        <v>5983.7000000000007</v>
      </c>
      <c r="F177" s="12">
        <f t="shared" si="4"/>
        <v>4306.7800000000007</v>
      </c>
      <c r="G177" s="12">
        <f t="shared" si="4"/>
        <v>3003.51</v>
      </c>
      <c r="H177" s="13">
        <f t="shared" si="4"/>
        <v>2291.7200000000003</v>
      </c>
    </row>
    <row r="178" spans="1:8" x14ac:dyDescent="0.2">
      <c r="A178" s="9">
        <v>45</v>
      </c>
      <c r="B178" s="11" t="s">
        <v>10</v>
      </c>
      <c r="C178" s="12">
        <f t="shared" si="4"/>
        <v>15251.810000000001</v>
      </c>
      <c r="D178" s="12">
        <f t="shared" si="4"/>
        <v>9504.49</v>
      </c>
      <c r="E178" s="12">
        <f t="shared" si="4"/>
        <v>6685.9500000000007</v>
      </c>
      <c r="F178" s="12">
        <f t="shared" si="4"/>
        <v>4815.58</v>
      </c>
      <c r="G178" s="12">
        <f t="shared" si="4"/>
        <v>3352.78</v>
      </c>
      <c r="H178" s="13">
        <f t="shared" si="4"/>
        <v>2563.61</v>
      </c>
    </row>
    <row r="179" spans="1:8" x14ac:dyDescent="0.2">
      <c r="A179" s="9">
        <v>50</v>
      </c>
      <c r="B179" s="11" t="s">
        <v>11</v>
      </c>
      <c r="C179" s="12">
        <f t="shared" si="4"/>
        <v>20132.05</v>
      </c>
      <c r="D179" s="12">
        <f t="shared" si="4"/>
        <v>12426.380000000001</v>
      </c>
      <c r="E179" s="12">
        <f t="shared" si="4"/>
        <v>8818.67</v>
      </c>
      <c r="F179" s="12">
        <f t="shared" si="4"/>
        <v>6317.6</v>
      </c>
      <c r="G179" s="12">
        <f t="shared" si="4"/>
        <v>4786.96</v>
      </c>
      <c r="H179" s="13">
        <f t="shared" si="4"/>
        <v>3658.59</v>
      </c>
    </row>
    <row r="180" spans="1:8" x14ac:dyDescent="0.2">
      <c r="A180" s="9">
        <v>55</v>
      </c>
      <c r="B180" s="11" t="s">
        <v>12</v>
      </c>
      <c r="C180" s="12">
        <f t="shared" si="4"/>
        <v>21411.47</v>
      </c>
      <c r="D180" s="12">
        <f t="shared" si="4"/>
        <v>13221.380000000001</v>
      </c>
      <c r="E180" s="12">
        <f t="shared" si="4"/>
        <v>9382.0600000000013</v>
      </c>
      <c r="F180" s="12">
        <f t="shared" si="4"/>
        <v>6723.05</v>
      </c>
      <c r="G180" s="12">
        <f t="shared" si="4"/>
        <v>5091.18</v>
      </c>
      <c r="H180" s="13">
        <f t="shared" si="4"/>
        <v>3894.44</v>
      </c>
    </row>
    <row r="181" spans="1:8" x14ac:dyDescent="0.2">
      <c r="A181" s="9">
        <v>60</v>
      </c>
      <c r="B181" s="11"/>
      <c r="C181" s="12">
        <f t="shared" si="4"/>
        <v>22725.34</v>
      </c>
      <c r="D181" s="12">
        <f t="shared" si="4"/>
        <v>14395.33</v>
      </c>
      <c r="E181" s="12">
        <f t="shared" si="4"/>
        <v>10191.9</v>
      </c>
      <c r="F181" s="12">
        <f t="shared" si="4"/>
        <v>7649.4900000000007</v>
      </c>
      <c r="G181" s="12">
        <f t="shared" si="4"/>
        <v>6059.4900000000007</v>
      </c>
      <c r="H181" s="13">
        <f t="shared" si="4"/>
        <v>4862.22</v>
      </c>
    </row>
    <row r="182" spans="1:8" x14ac:dyDescent="0.2">
      <c r="A182" s="9">
        <v>61</v>
      </c>
      <c r="B182" s="11"/>
      <c r="C182" s="12">
        <f t="shared" si="4"/>
        <v>24407.56</v>
      </c>
      <c r="D182" s="12">
        <f t="shared" si="4"/>
        <v>15467.52</v>
      </c>
      <c r="E182" s="12">
        <f t="shared" si="4"/>
        <v>10943.44</v>
      </c>
      <c r="F182" s="12">
        <f t="shared" si="4"/>
        <v>8216.59</v>
      </c>
      <c r="G182" s="12">
        <f t="shared" si="4"/>
        <v>6507.34</v>
      </c>
      <c r="H182" s="13">
        <f t="shared" si="4"/>
        <v>5225.8</v>
      </c>
    </row>
    <row r="183" spans="1:8" x14ac:dyDescent="0.2">
      <c r="A183" s="9">
        <v>62</v>
      </c>
      <c r="B183" s="11"/>
      <c r="C183" s="12">
        <f t="shared" si="4"/>
        <v>26704.58</v>
      </c>
      <c r="D183" s="12">
        <f t="shared" si="4"/>
        <v>16930.850000000002</v>
      </c>
      <c r="E183" s="12">
        <f t="shared" si="4"/>
        <v>11985.42</v>
      </c>
      <c r="F183" s="12">
        <f t="shared" si="4"/>
        <v>9000.4600000000009</v>
      </c>
      <c r="G183" s="12">
        <f t="shared" si="4"/>
        <v>7124.79</v>
      </c>
      <c r="H183" s="13">
        <f t="shared" si="4"/>
        <v>5722.41</v>
      </c>
    </row>
    <row r="184" spans="1:8" x14ac:dyDescent="0.2">
      <c r="A184" s="9">
        <v>63</v>
      </c>
      <c r="B184" s="11"/>
      <c r="C184" s="12">
        <f t="shared" si="4"/>
        <v>28381.5</v>
      </c>
      <c r="D184" s="12">
        <f t="shared" si="4"/>
        <v>18003.04</v>
      </c>
      <c r="E184" s="12">
        <f t="shared" si="4"/>
        <v>12741.2</v>
      </c>
      <c r="F184" s="12">
        <f t="shared" si="4"/>
        <v>9565.44</v>
      </c>
      <c r="G184" s="12">
        <f t="shared" si="4"/>
        <v>7575.8200000000006</v>
      </c>
      <c r="H184" s="13">
        <f t="shared" si="4"/>
        <v>6081.75</v>
      </c>
    </row>
    <row r="185" spans="1:8" x14ac:dyDescent="0.2">
      <c r="A185" s="9">
        <v>64</v>
      </c>
      <c r="B185" s="11"/>
      <c r="C185" s="12">
        <f t="shared" si="4"/>
        <v>30692.300000000003</v>
      </c>
      <c r="D185" s="12">
        <f t="shared" si="4"/>
        <v>19471.14</v>
      </c>
      <c r="E185" s="12">
        <f t="shared" si="4"/>
        <v>13784.240000000002</v>
      </c>
      <c r="F185" s="12">
        <f t="shared" si="4"/>
        <v>10348.25</v>
      </c>
      <c r="G185" s="12">
        <f t="shared" si="4"/>
        <v>8193.27</v>
      </c>
      <c r="H185" s="13">
        <f t="shared" si="4"/>
        <v>6583.6600000000008</v>
      </c>
    </row>
    <row r="186" spans="1:8" x14ac:dyDescent="0.2">
      <c r="A186" s="9">
        <v>65</v>
      </c>
      <c r="B186" s="11"/>
      <c r="C186" s="12">
        <f t="shared" si="4"/>
        <v>32156.16</v>
      </c>
      <c r="D186" s="12">
        <f t="shared" si="4"/>
        <v>25452.190000000002</v>
      </c>
      <c r="E186" s="12">
        <f t="shared" si="4"/>
        <v>17978.13</v>
      </c>
      <c r="F186" s="12">
        <f t="shared" si="4"/>
        <v>13083.58</v>
      </c>
      <c r="G186" s="12">
        <f t="shared" si="4"/>
        <v>10923.83</v>
      </c>
      <c r="H186" s="13">
        <f t="shared" si="4"/>
        <v>9280.3000000000011</v>
      </c>
    </row>
    <row r="187" spans="1:8" x14ac:dyDescent="0.2">
      <c r="A187" s="9">
        <v>66</v>
      </c>
      <c r="B187" s="11"/>
      <c r="C187" s="12">
        <f t="shared" si="4"/>
        <v>33621.08</v>
      </c>
      <c r="D187" s="12">
        <f t="shared" si="4"/>
        <v>29568.170000000002</v>
      </c>
      <c r="E187" s="12">
        <f t="shared" si="4"/>
        <v>20889.420000000002</v>
      </c>
      <c r="F187" s="12">
        <f t="shared" si="4"/>
        <v>15199.34</v>
      </c>
      <c r="G187" s="12">
        <f t="shared" si="4"/>
        <v>12696.68</v>
      </c>
      <c r="H187" s="13">
        <f t="shared" si="4"/>
        <v>10784.44</v>
      </c>
    </row>
    <row r="188" spans="1:8" x14ac:dyDescent="0.2">
      <c r="A188" s="9">
        <v>67</v>
      </c>
      <c r="B188" s="11"/>
      <c r="C188" s="12">
        <f t="shared" si="4"/>
        <v>36705.68</v>
      </c>
      <c r="D188" s="12">
        <f t="shared" si="4"/>
        <v>32295.550000000003</v>
      </c>
      <c r="E188" s="12">
        <f t="shared" si="4"/>
        <v>22816.5</v>
      </c>
      <c r="F188" s="12">
        <f t="shared" si="4"/>
        <v>16601.190000000002</v>
      </c>
      <c r="G188" s="12">
        <f t="shared" si="4"/>
        <v>13866.92</v>
      </c>
      <c r="H188" s="13">
        <f t="shared" si="4"/>
        <v>11773.95</v>
      </c>
    </row>
    <row r="189" spans="1:8" x14ac:dyDescent="0.2">
      <c r="A189" s="9">
        <v>68</v>
      </c>
      <c r="B189" s="11"/>
      <c r="C189" s="12">
        <f t="shared" ref="C189:H201" si="5">+C156*$L$2</f>
        <v>40630.86</v>
      </c>
      <c r="D189" s="12">
        <f t="shared" si="5"/>
        <v>35762.28</v>
      </c>
      <c r="E189" s="12">
        <f t="shared" si="5"/>
        <v>25260.86</v>
      </c>
      <c r="F189" s="12">
        <f t="shared" si="5"/>
        <v>18386.760000000002</v>
      </c>
      <c r="G189" s="12">
        <f t="shared" si="5"/>
        <v>15358.87</v>
      </c>
      <c r="H189" s="13">
        <f t="shared" si="5"/>
        <v>13038.53</v>
      </c>
    </row>
    <row r="190" spans="1:8" x14ac:dyDescent="0.2">
      <c r="A190" s="9">
        <v>69</v>
      </c>
      <c r="B190" s="11"/>
      <c r="C190" s="12">
        <f t="shared" si="5"/>
        <v>44688.01</v>
      </c>
      <c r="D190" s="12">
        <f t="shared" si="5"/>
        <v>39345.08</v>
      </c>
      <c r="E190" s="12">
        <f t="shared" si="5"/>
        <v>27790.550000000003</v>
      </c>
      <c r="F190" s="12">
        <f t="shared" si="5"/>
        <v>20226.39</v>
      </c>
      <c r="G190" s="12">
        <f t="shared" si="5"/>
        <v>16894.810000000001</v>
      </c>
      <c r="H190" s="13">
        <f t="shared" si="5"/>
        <v>14347.1</v>
      </c>
    </row>
    <row r="191" spans="1:8" x14ac:dyDescent="0.2">
      <c r="A191" s="9">
        <v>70</v>
      </c>
      <c r="B191" s="11"/>
      <c r="C191" s="12">
        <f t="shared" si="5"/>
        <v>52879.69</v>
      </c>
      <c r="D191" s="12">
        <f t="shared" si="5"/>
        <v>48419.740000000005</v>
      </c>
      <c r="E191" s="12">
        <f t="shared" si="5"/>
        <v>33836.79</v>
      </c>
      <c r="F191" s="12">
        <f t="shared" si="5"/>
        <v>23806.010000000002</v>
      </c>
      <c r="G191" s="12">
        <f t="shared" si="5"/>
        <v>19686.32</v>
      </c>
      <c r="H191" s="13">
        <f t="shared" si="5"/>
        <v>16875.2</v>
      </c>
    </row>
    <row r="192" spans="1:8" x14ac:dyDescent="0.2">
      <c r="A192" s="9">
        <v>71</v>
      </c>
      <c r="B192" s="11"/>
      <c r="C192" s="12">
        <f t="shared" si="5"/>
        <v>54951.990000000005</v>
      </c>
      <c r="D192" s="12">
        <f t="shared" si="5"/>
        <v>50318.73</v>
      </c>
      <c r="E192" s="12">
        <f t="shared" si="5"/>
        <v>35162.32</v>
      </c>
      <c r="F192" s="12">
        <f t="shared" si="5"/>
        <v>24741.99</v>
      </c>
      <c r="G192" s="12">
        <f t="shared" si="5"/>
        <v>20457.47</v>
      </c>
      <c r="H192" s="13">
        <f t="shared" si="5"/>
        <v>17537.170000000002</v>
      </c>
    </row>
    <row r="193" spans="1:15" x14ac:dyDescent="0.2">
      <c r="A193" s="9">
        <v>72</v>
      </c>
      <c r="B193" s="11"/>
      <c r="C193" s="12">
        <f t="shared" si="5"/>
        <v>56500.12</v>
      </c>
      <c r="D193" s="12">
        <f t="shared" si="5"/>
        <v>51739.66</v>
      </c>
      <c r="E193" s="12">
        <f t="shared" si="5"/>
        <v>36161.9</v>
      </c>
      <c r="F193" s="12">
        <f t="shared" si="5"/>
        <v>25441.59</v>
      </c>
      <c r="G193" s="12">
        <f t="shared" si="5"/>
        <v>21038.350000000002</v>
      </c>
      <c r="H193" s="13">
        <f t="shared" si="5"/>
        <v>18032.72</v>
      </c>
    </row>
    <row r="194" spans="1:15" x14ac:dyDescent="0.2">
      <c r="A194" s="9">
        <v>73</v>
      </c>
      <c r="B194" s="11"/>
      <c r="C194" s="12">
        <f t="shared" si="5"/>
        <v>58574.01</v>
      </c>
      <c r="D194" s="12">
        <f t="shared" si="5"/>
        <v>53647.66</v>
      </c>
      <c r="E194" s="12">
        <f t="shared" si="5"/>
        <v>37490.080000000002</v>
      </c>
      <c r="F194" s="12">
        <f t="shared" si="5"/>
        <v>26377.57</v>
      </c>
      <c r="G194" s="12">
        <f t="shared" si="5"/>
        <v>21810.030000000002</v>
      </c>
      <c r="H194" s="13">
        <f t="shared" si="5"/>
        <v>18696.810000000001</v>
      </c>
    </row>
    <row r="195" spans="1:15" x14ac:dyDescent="0.2">
      <c r="A195" s="9">
        <v>74</v>
      </c>
      <c r="B195" s="11"/>
      <c r="C195" s="12">
        <f t="shared" si="5"/>
        <v>59609.100000000006</v>
      </c>
      <c r="D195" s="12">
        <f t="shared" si="5"/>
        <v>54594.770000000004</v>
      </c>
      <c r="E195" s="12">
        <f t="shared" si="5"/>
        <v>38154.170000000006</v>
      </c>
      <c r="F195" s="12">
        <f t="shared" si="5"/>
        <v>26841.32</v>
      </c>
      <c r="G195" s="12">
        <f t="shared" si="5"/>
        <v>22195.34</v>
      </c>
      <c r="H195" s="13">
        <f t="shared" si="5"/>
        <v>19025.940000000002</v>
      </c>
    </row>
    <row r="196" spans="1:15" x14ac:dyDescent="0.2">
      <c r="A196" s="9">
        <v>75</v>
      </c>
      <c r="B196" s="11" t="s">
        <v>13</v>
      </c>
      <c r="C196" s="12">
        <f t="shared" si="5"/>
        <v>62198.15</v>
      </c>
      <c r="D196" s="12">
        <f t="shared" si="5"/>
        <v>56971.29</v>
      </c>
      <c r="E196" s="12">
        <f t="shared" si="5"/>
        <v>39810.950000000004</v>
      </c>
      <c r="F196" s="12">
        <f t="shared" si="5"/>
        <v>28012.09</v>
      </c>
      <c r="G196" s="12">
        <f t="shared" si="5"/>
        <v>23162.06</v>
      </c>
      <c r="H196" s="13">
        <f t="shared" si="5"/>
        <v>19853.27</v>
      </c>
    </row>
    <row r="197" spans="1:15" x14ac:dyDescent="0.2">
      <c r="A197" s="9">
        <v>1</v>
      </c>
      <c r="B197" s="11" t="s">
        <v>14</v>
      </c>
      <c r="C197" s="12">
        <f t="shared" si="5"/>
        <v>3341.1200000000003</v>
      </c>
      <c r="D197" s="12">
        <f t="shared" si="5"/>
        <v>2078.6600000000003</v>
      </c>
      <c r="E197" s="12">
        <f t="shared" si="5"/>
        <v>1520.04</v>
      </c>
      <c r="F197" s="12">
        <f t="shared" si="5"/>
        <v>1131.55</v>
      </c>
      <c r="G197" s="12">
        <f t="shared" si="5"/>
        <v>876.62</v>
      </c>
      <c r="H197" s="13">
        <f t="shared" si="5"/>
        <v>647.66000000000008</v>
      </c>
    </row>
    <row r="198" spans="1:15" x14ac:dyDescent="0.2">
      <c r="A198" s="9">
        <v>2</v>
      </c>
      <c r="B198" s="11" t="s">
        <v>1</v>
      </c>
      <c r="C198" s="12">
        <f t="shared" si="5"/>
        <v>5235.87</v>
      </c>
      <c r="D198" s="12">
        <f t="shared" si="5"/>
        <v>3304.55</v>
      </c>
      <c r="E198" s="12">
        <f t="shared" si="5"/>
        <v>2416.8000000000002</v>
      </c>
      <c r="F198" s="12">
        <f t="shared" si="5"/>
        <v>1799.3500000000001</v>
      </c>
      <c r="G198" s="12">
        <f t="shared" si="5"/>
        <v>1393.3700000000001</v>
      </c>
      <c r="H198" s="13">
        <f t="shared" si="5"/>
        <v>1031.9100000000001</v>
      </c>
    </row>
    <row r="199" spans="1:15" x14ac:dyDescent="0.2">
      <c r="A199" s="9">
        <v>3</v>
      </c>
      <c r="B199" s="11" t="s">
        <v>15</v>
      </c>
      <c r="C199" s="12">
        <f t="shared" si="5"/>
        <v>7610.8</v>
      </c>
      <c r="D199" s="12">
        <f t="shared" si="5"/>
        <v>4841.0200000000004</v>
      </c>
      <c r="E199" s="12">
        <f t="shared" si="5"/>
        <v>3543.5800000000004</v>
      </c>
      <c r="F199" s="12">
        <f t="shared" si="5"/>
        <v>2635.1600000000003</v>
      </c>
      <c r="G199" s="12">
        <f t="shared" si="5"/>
        <v>2041.0300000000002</v>
      </c>
      <c r="H199" s="13">
        <f t="shared" si="5"/>
        <v>1512.0900000000001</v>
      </c>
    </row>
    <row r="200" spans="1:15" x14ac:dyDescent="0.2">
      <c r="A200" s="9">
        <v>1</v>
      </c>
      <c r="B200" s="11" t="s">
        <v>3</v>
      </c>
      <c r="C200" s="12">
        <f t="shared" si="5"/>
        <v>0</v>
      </c>
      <c r="D200" s="12">
        <f t="shared" si="5"/>
        <v>0</v>
      </c>
      <c r="E200" s="12">
        <f t="shared" si="5"/>
        <v>0</v>
      </c>
      <c r="F200" s="12">
        <f t="shared" si="5"/>
        <v>119.25</v>
      </c>
      <c r="G200" s="12">
        <f t="shared" si="5"/>
        <v>119.25</v>
      </c>
      <c r="H200" s="13">
        <f t="shared" si="5"/>
        <v>119.25</v>
      </c>
    </row>
    <row r="201" spans="1:15" ht="13.5" thickBot="1" x14ac:dyDescent="0.25">
      <c r="A201" s="16">
        <v>1</v>
      </c>
      <c r="B201" s="17" t="s">
        <v>2</v>
      </c>
      <c r="C201" s="18">
        <f t="shared" si="5"/>
        <v>0</v>
      </c>
      <c r="D201" s="18">
        <f t="shared" si="5"/>
        <v>0</v>
      </c>
      <c r="E201" s="18">
        <f t="shared" si="5"/>
        <v>0</v>
      </c>
      <c r="F201" s="18">
        <f t="shared" si="5"/>
        <v>0</v>
      </c>
      <c r="G201" s="18">
        <f t="shared" si="5"/>
        <v>0</v>
      </c>
      <c r="H201" s="19">
        <f t="shared" si="5"/>
        <v>0</v>
      </c>
    </row>
    <row r="202" spans="1:15" ht="13.5" thickBot="1" x14ac:dyDescent="0.25"/>
    <row r="203" spans="1:15" ht="18" x14ac:dyDescent="0.25">
      <c r="A203" s="252" t="s">
        <v>54</v>
      </c>
      <c r="B203" s="253"/>
      <c r="C203" s="253"/>
      <c r="D203" s="253"/>
      <c r="E203" s="253"/>
      <c r="F203" s="253"/>
      <c r="G203" s="253"/>
      <c r="H203" s="254"/>
    </row>
    <row r="204" spans="1:15" ht="18" x14ac:dyDescent="0.25">
      <c r="A204" s="248" t="s">
        <v>30</v>
      </c>
      <c r="B204" s="249"/>
      <c r="C204" s="249"/>
      <c r="D204" s="249"/>
      <c r="E204" s="249"/>
      <c r="F204" s="249"/>
      <c r="G204" s="249"/>
      <c r="H204" s="250"/>
    </row>
    <row r="205" spans="1:15" x14ac:dyDescent="0.2">
      <c r="A205" s="251" t="s">
        <v>0</v>
      </c>
      <c r="B205" s="244"/>
      <c r="C205" s="244"/>
      <c r="D205" s="244"/>
      <c r="E205" s="244"/>
      <c r="F205" s="244"/>
      <c r="G205" s="244"/>
      <c r="H205" s="165"/>
    </row>
    <row r="206" spans="1:15" x14ac:dyDescent="0.2">
      <c r="A206" s="9" t="s">
        <v>5</v>
      </c>
      <c r="B206" s="10" t="s">
        <v>5</v>
      </c>
      <c r="C206" s="163" t="s">
        <v>55</v>
      </c>
      <c r="D206" s="163" t="s">
        <v>56</v>
      </c>
      <c r="E206" s="163" t="s">
        <v>57</v>
      </c>
      <c r="F206" s="163" t="s">
        <v>58</v>
      </c>
      <c r="G206" s="163" t="s">
        <v>59</v>
      </c>
      <c r="H206" s="165" t="s">
        <v>60</v>
      </c>
    </row>
    <row r="207" spans="1:15" x14ac:dyDescent="0.2">
      <c r="A207" s="9">
        <v>18</v>
      </c>
      <c r="B207" s="11" t="s">
        <v>162</v>
      </c>
      <c r="C207" s="77">
        <v>14317</v>
      </c>
      <c r="D207" s="77">
        <v>8689</v>
      </c>
      <c r="E207" s="77">
        <v>5967</v>
      </c>
      <c r="F207" s="77">
        <v>4025</v>
      </c>
      <c r="G207" s="77">
        <v>2617</v>
      </c>
      <c r="H207" s="77">
        <v>1988</v>
      </c>
      <c r="J207" s="28"/>
      <c r="K207" s="28"/>
      <c r="L207" s="28"/>
      <c r="M207" s="28"/>
      <c r="N207" s="28"/>
      <c r="O207" s="28"/>
    </row>
    <row r="208" spans="1:15" x14ac:dyDescent="0.2">
      <c r="A208" s="9">
        <v>25</v>
      </c>
      <c r="B208" s="11" t="s">
        <v>6</v>
      </c>
      <c r="C208" s="77">
        <v>15028</v>
      </c>
      <c r="D208" s="77">
        <v>9124</v>
      </c>
      <c r="E208" s="77">
        <v>6596</v>
      </c>
      <c r="F208" s="77">
        <v>4467</v>
      </c>
      <c r="G208" s="77">
        <v>2899</v>
      </c>
      <c r="H208" s="77">
        <v>2206</v>
      </c>
      <c r="J208" s="28"/>
      <c r="K208" s="28"/>
      <c r="L208" s="28"/>
      <c r="M208" s="28"/>
      <c r="N208" s="28"/>
      <c r="O208" s="28"/>
    </row>
    <row r="209" spans="1:15" x14ac:dyDescent="0.2">
      <c r="A209" s="9">
        <v>30</v>
      </c>
      <c r="B209" s="11" t="s">
        <v>7</v>
      </c>
      <c r="C209" s="77">
        <v>15672</v>
      </c>
      <c r="D209" s="77">
        <v>9528</v>
      </c>
      <c r="E209" s="77">
        <v>7072</v>
      </c>
      <c r="F209" s="77">
        <v>5009</v>
      </c>
      <c r="G209" s="77">
        <v>3520</v>
      </c>
      <c r="H209" s="77">
        <v>2676</v>
      </c>
      <c r="J209" s="28"/>
      <c r="K209" s="28"/>
      <c r="L209" s="28"/>
      <c r="M209" s="28"/>
      <c r="N209" s="28"/>
      <c r="O209" s="28"/>
    </row>
    <row r="210" spans="1:15" x14ac:dyDescent="0.2">
      <c r="A210" s="9">
        <v>35</v>
      </c>
      <c r="B210" s="11" t="s">
        <v>8</v>
      </c>
      <c r="C210" s="77">
        <v>17529</v>
      </c>
      <c r="D210" s="77">
        <v>10660</v>
      </c>
      <c r="E210" s="77">
        <v>7916</v>
      </c>
      <c r="F210" s="77">
        <v>5614</v>
      </c>
      <c r="G210" s="77">
        <v>3947</v>
      </c>
      <c r="H210" s="77">
        <v>3002</v>
      </c>
      <c r="J210" s="28"/>
      <c r="K210" s="28"/>
      <c r="L210" s="28"/>
      <c r="M210" s="28"/>
      <c r="N210" s="28"/>
      <c r="O210" s="28"/>
    </row>
    <row r="211" spans="1:15" x14ac:dyDescent="0.2">
      <c r="A211" s="9">
        <v>40</v>
      </c>
      <c r="B211" s="11" t="s">
        <v>9</v>
      </c>
      <c r="C211" s="77">
        <v>19861</v>
      </c>
      <c r="D211" s="77">
        <v>12351</v>
      </c>
      <c r="E211" s="77">
        <v>8682</v>
      </c>
      <c r="F211" s="77">
        <v>6248</v>
      </c>
      <c r="G211" s="77">
        <v>4352</v>
      </c>
      <c r="H211" s="77">
        <v>3315</v>
      </c>
      <c r="J211" s="28"/>
      <c r="K211" s="28"/>
      <c r="L211" s="28"/>
      <c r="M211" s="28"/>
      <c r="N211" s="28"/>
      <c r="O211" s="28"/>
    </row>
    <row r="212" spans="1:15" x14ac:dyDescent="0.2">
      <c r="A212" s="9">
        <v>45</v>
      </c>
      <c r="B212" s="11" t="s">
        <v>10</v>
      </c>
      <c r="C212" s="77">
        <v>22170</v>
      </c>
      <c r="D212" s="77">
        <v>13807</v>
      </c>
      <c r="E212" s="77">
        <v>9706</v>
      </c>
      <c r="F212" s="77">
        <v>6987</v>
      </c>
      <c r="G212" s="77">
        <v>4862</v>
      </c>
      <c r="H212" s="77">
        <v>3712</v>
      </c>
      <c r="J212" s="28"/>
      <c r="K212" s="28"/>
      <c r="L212" s="28"/>
      <c r="M212" s="28"/>
      <c r="N212" s="28"/>
      <c r="O212" s="28"/>
    </row>
    <row r="213" spans="1:15" x14ac:dyDescent="0.2">
      <c r="A213" s="9">
        <v>50</v>
      </c>
      <c r="B213" s="11" t="s">
        <v>11</v>
      </c>
      <c r="C213" s="77">
        <v>29271</v>
      </c>
      <c r="D213" s="77">
        <v>18056</v>
      </c>
      <c r="E213" s="77">
        <v>12808</v>
      </c>
      <c r="F213" s="77">
        <v>9181</v>
      </c>
      <c r="G213" s="77">
        <v>6955</v>
      </c>
      <c r="H213" s="77">
        <v>5303</v>
      </c>
      <c r="J213" s="28"/>
      <c r="K213" s="28"/>
      <c r="L213" s="28"/>
      <c r="M213" s="28"/>
      <c r="N213" s="28"/>
      <c r="O213" s="28"/>
    </row>
    <row r="214" spans="1:15" x14ac:dyDescent="0.2">
      <c r="A214" s="9">
        <v>55</v>
      </c>
      <c r="B214" s="11" t="s">
        <v>12</v>
      </c>
      <c r="C214" s="77">
        <v>31131</v>
      </c>
      <c r="D214" s="77">
        <v>19217</v>
      </c>
      <c r="E214" s="77">
        <v>13626</v>
      </c>
      <c r="F214" s="77">
        <v>9763</v>
      </c>
      <c r="G214" s="77">
        <v>7398</v>
      </c>
      <c r="H214" s="77">
        <v>5643</v>
      </c>
      <c r="J214" s="28"/>
      <c r="K214" s="28"/>
      <c r="L214" s="28"/>
      <c r="M214" s="28"/>
      <c r="N214" s="28"/>
      <c r="O214" s="28"/>
    </row>
    <row r="215" spans="1:15" x14ac:dyDescent="0.2">
      <c r="A215" s="9">
        <v>60</v>
      </c>
      <c r="B215" s="11"/>
      <c r="C215" s="77">
        <v>33047</v>
      </c>
      <c r="D215" s="77">
        <v>20924</v>
      </c>
      <c r="E215" s="77">
        <v>14799</v>
      </c>
      <c r="F215" s="77">
        <v>11122</v>
      </c>
      <c r="G215" s="77">
        <v>8801</v>
      </c>
      <c r="H215" s="77">
        <v>7061</v>
      </c>
      <c r="J215" s="28"/>
      <c r="K215" s="28"/>
      <c r="L215" s="28"/>
      <c r="M215" s="28"/>
      <c r="N215" s="28"/>
      <c r="O215" s="28"/>
    </row>
    <row r="216" spans="1:15" x14ac:dyDescent="0.2">
      <c r="A216" s="9">
        <v>61</v>
      </c>
      <c r="B216" s="11"/>
      <c r="C216" s="77">
        <v>35489</v>
      </c>
      <c r="D216" s="77">
        <v>22481</v>
      </c>
      <c r="E216" s="77">
        <v>15901</v>
      </c>
      <c r="F216" s="77">
        <v>11944</v>
      </c>
      <c r="G216" s="77">
        <v>9455</v>
      </c>
      <c r="H216" s="77">
        <v>7589</v>
      </c>
      <c r="J216" s="28"/>
      <c r="K216" s="28"/>
      <c r="L216" s="28"/>
      <c r="M216" s="28"/>
      <c r="N216" s="28"/>
      <c r="O216" s="28"/>
    </row>
    <row r="217" spans="1:15" x14ac:dyDescent="0.2">
      <c r="A217" s="9">
        <v>62</v>
      </c>
      <c r="B217" s="11"/>
      <c r="C217" s="77">
        <v>38835</v>
      </c>
      <c r="D217" s="77">
        <v>24609</v>
      </c>
      <c r="E217" s="77">
        <v>17416</v>
      </c>
      <c r="F217" s="77">
        <v>13079</v>
      </c>
      <c r="G217" s="77">
        <v>10355</v>
      </c>
      <c r="H217" s="77">
        <v>8306</v>
      </c>
      <c r="J217" s="28"/>
      <c r="K217" s="28"/>
      <c r="L217" s="28"/>
      <c r="M217" s="28"/>
      <c r="N217" s="28"/>
      <c r="O217" s="28"/>
    </row>
    <row r="218" spans="1:15" x14ac:dyDescent="0.2">
      <c r="A218" s="9">
        <v>63</v>
      </c>
      <c r="B218" s="11"/>
      <c r="C218" s="77">
        <v>41272</v>
      </c>
      <c r="D218" s="77">
        <v>26166</v>
      </c>
      <c r="E218" s="77">
        <v>18520</v>
      </c>
      <c r="F218" s="77">
        <v>13906</v>
      </c>
      <c r="G218" s="77">
        <v>11011</v>
      </c>
      <c r="H218" s="77">
        <v>8835</v>
      </c>
      <c r="J218" s="28"/>
      <c r="K218" s="28"/>
      <c r="L218" s="28"/>
      <c r="M218" s="28"/>
      <c r="N218" s="28"/>
      <c r="O218" s="28"/>
    </row>
    <row r="219" spans="1:15" x14ac:dyDescent="0.2">
      <c r="A219" s="9">
        <v>64</v>
      </c>
      <c r="B219" s="11"/>
      <c r="C219" s="77">
        <v>44630</v>
      </c>
      <c r="D219" s="77">
        <v>28306</v>
      </c>
      <c r="E219" s="77">
        <v>20035</v>
      </c>
      <c r="F219" s="77">
        <v>15049</v>
      </c>
      <c r="G219" s="77">
        <v>11912</v>
      </c>
      <c r="H219" s="77">
        <v>9565</v>
      </c>
      <c r="J219" s="28"/>
      <c r="K219" s="28"/>
      <c r="L219" s="28"/>
      <c r="M219" s="28"/>
      <c r="N219" s="28"/>
      <c r="O219" s="28"/>
    </row>
    <row r="220" spans="1:15" x14ac:dyDescent="0.2">
      <c r="A220" s="9">
        <v>65</v>
      </c>
      <c r="B220" s="11"/>
      <c r="C220" s="77">
        <v>46770</v>
      </c>
      <c r="D220" s="77">
        <v>37004</v>
      </c>
      <c r="E220" s="77">
        <v>26138</v>
      </c>
      <c r="F220" s="77">
        <v>19040</v>
      </c>
      <c r="G220" s="77">
        <v>15891</v>
      </c>
      <c r="H220" s="77">
        <v>13488</v>
      </c>
      <c r="J220" s="28"/>
      <c r="K220" s="28"/>
      <c r="L220" s="28"/>
      <c r="M220" s="28"/>
      <c r="N220" s="28"/>
      <c r="O220" s="28"/>
    </row>
    <row r="221" spans="1:15" x14ac:dyDescent="0.2">
      <c r="A221" s="9">
        <v>66</v>
      </c>
      <c r="B221" s="11"/>
      <c r="C221" s="77">
        <v>48899</v>
      </c>
      <c r="D221" s="77">
        <v>43001</v>
      </c>
      <c r="E221" s="77">
        <v>30371</v>
      </c>
      <c r="F221" s="77">
        <v>22120</v>
      </c>
      <c r="G221" s="77">
        <v>18468</v>
      </c>
      <c r="H221" s="77">
        <v>15682</v>
      </c>
      <c r="J221" s="28"/>
      <c r="K221" s="28"/>
      <c r="L221" s="28"/>
      <c r="M221" s="28"/>
      <c r="N221" s="28"/>
      <c r="O221" s="28"/>
    </row>
    <row r="222" spans="1:15" x14ac:dyDescent="0.2">
      <c r="A222" s="9">
        <v>67</v>
      </c>
      <c r="B222" s="11"/>
      <c r="C222" s="77">
        <v>53387</v>
      </c>
      <c r="D222" s="77">
        <v>46969</v>
      </c>
      <c r="E222" s="77">
        <v>33175</v>
      </c>
      <c r="F222" s="77">
        <v>24159</v>
      </c>
      <c r="G222" s="77">
        <v>20176</v>
      </c>
      <c r="H222" s="77">
        <v>17129</v>
      </c>
      <c r="J222" s="28"/>
      <c r="K222" s="28"/>
      <c r="L222" s="28"/>
      <c r="M222" s="28"/>
      <c r="N222" s="28"/>
      <c r="O222" s="28"/>
    </row>
    <row r="223" spans="1:15" x14ac:dyDescent="0.2">
      <c r="A223" s="9">
        <v>68</v>
      </c>
      <c r="B223" s="11"/>
      <c r="C223" s="77">
        <v>59095</v>
      </c>
      <c r="D223" s="77">
        <v>52011</v>
      </c>
      <c r="E223" s="77">
        <v>36738</v>
      </c>
      <c r="F223" s="77">
        <v>26756</v>
      </c>
      <c r="G223" s="77">
        <v>22345</v>
      </c>
      <c r="H223" s="77">
        <v>18972</v>
      </c>
      <c r="J223" s="28"/>
      <c r="K223" s="28"/>
      <c r="L223" s="28"/>
      <c r="M223" s="28"/>
      <c r="N223" s="28"/>
      <c r="O223" s="28"/>
    </row>
    <row r="224" spans="1:15" x14ac:dyDescent="0.2">
      <c r="A224" s="9">
        <v>69</v>
      </c>
      <c r="B224" s="11"/>
      <c r="C224" s="77">
        <v>65002</v>
      </c>
      <c r="D224" s="77">
        <v>57227</v>
      </c>
      <c r="E224" s="77">
        <v>40421</v>
      </c>
      <c r="F224" s="77">
        <v>29434</v>
      </c>
      <c r="G224" s="77">
        <v>24587</v>
      </c>
      <c r="H224" s="77">
        <v>20874</v>
      </c>
      <c r="J224" s="28"/>
      <c r="K224" s="28"/>
      <c r="L224" s="28"/>
      <c r="M224" s="28"/>
      <c r="N224" s="28"/>
      <c r="O224" s="28"/>
    </row>
    <row r="225" spans="1:15" x14ac:dyDescent="0.2">
      <c r="A225" s="9">
        <v>70</v>
      </c>
      <c r="B225" s="11"/>
      <c r="C225" s="77">
        <v>76932</v>
      </c>
      <c r="D225" s="77">
        <v>70435</v>
      </c>
      <c r="E225" s="77">
        <v>49217</v>
      </c>
      <c r="F225" s="77">
        <v>34657</v>
      </c>
      <c r="G225" s="77">
        <v>28650</v>
      </c>
      <c r="H225" s="77">
        <v>24553</v>
      </c>
      <c r="J225" s="28"/>
      <c r="K225" s="28"/>
      <c r="L225" s="28"/>
      <c r="M225" s="28"/>
      <c r="N225" s="28"/>
      <c r="O225" s="28"/>
    </row>
    <row r="226" spans="1:15" x14ac:dyDescent="0.2">
      <c r="A226" s="9">
        <v>71</v>
      </c>
      <c r="B226" s="11"/>
      <c r="C226" s="77">
        <v>79941</v>
      </c>
      <c r="D226" s="77">
        <v>73201</v>
      </c>
      <c r="E226" s="77">
        <v>51154</v>
      </c>
      <c r="F226" s="77">
        <v>36019</v>
      </c>
      <c r="G226" s="77">
        <v>29781</v>
      </c>
      <c r="H226" s="77">
        <v>25521</v>
      </c>
      <c r="J226" s="28"/>
      <c r="K226" s="28"/>
      <c r="L226" s="28"/>
      <c r="M226" s="28"/>
      <c r="N226" s="28"/>
      <c r="O226" s="28"/>
    </row>
    <row r="227" spans="1:15" x14ac:dyDescent="0.2">
      <c r="A227" s="9">
        <v>72</v>
      </c>
      <c r="B227" s="11"/>
      <c r="C227" s="77">
        <v>82201</v>
      </c>
      <c r="D227" s="77">
        <v>75270</v>
      </c>
      <c r="E227" s="77">
        <v>52604</v>
      </c>
      <c r="F227" s="77">
        <v>37036</v>
      </c>
      <c r="G227" s="77">
        <v>30623</v>
      </c>
      <c r="H227" s="77">
        <v>26247</v>
      </c>
      <c r="J227" s="28"/>
      <c r="K227" s="28"/>
      <c r="L227" s="28"/>
      <c r="M227" s="28"/>
      <c r="N227" s="28"/>
      <c r="O227" s="28"/>
    </row>
    <row r="228" spans="1:15" x14ac:dyDescent="0.2">
      <c r="A228" s="9">
        <v>73</v>
      </c>
      <c r="B228" s="11"/>
      <c r="C228" s="77">
        <v>85215</v>
      </c>
      <c r="D228" s="77">
        <v>78039</v>
      </c>
      <c r="E228" s="77">
        <v>54534</v>
      </c>
      <c r="F228" s="77">
        <v>38398</v>
      </c>
      <c r="G228" s="77">
        <v>31743</v>
      </c>
      <c r="H228" s="77">
        <v>27214</v>
      </c>
      <c r="J228" s="28"/>
      <c r="K228" s="28"/>
      <c r="L228" s="28"/>
      <c r="M228" s="28"/>
      <c r="N228" s="28"/>
      <c r="O228" s="28"/>
    </row>
    <row r="229" spans="1:15" x14ac:dyDescent="0.2">
      <c r="A229" s="9">
        <v>74</v>
      </c>
      <c r="B229" s="11"/>
      <c r="C229" s="77">
        <v>86725</v>
      </c>
      <c r="D229" s="77">
        <v>79425</v>
      </c>
      <c r="E229" s="77">
        <v>55498</v>
      </c>
      <c r="F229" s="77">
        <v>39072</v>
      </c>
      <c r="G229" s="77">
        <v>32309</v>
      </c>
      <c r="H229" s="77">
        <v>27698</v>
      </c>
      <c r="J229" s="28"/>
      <c r="K229" s="28"/>
      <c r="L229" s="28"/>
      <c r="M229" s="28"/>
      <c r="N229" s="28"/>
      <c r="O229" s="28"/>
    </row>
    <row r="230" spans="1:15" x14ac:dyDescent="0.2">
      <c r="A230" s="9">
        <v>75</v>
      </c>
      <c r="B230" s="11" t="s">
        <v>13</v>
      </c>
      <c r="C230" s="77">
        <v>90487</v>
      </c>
      <c r="D230" s="77">
        <v>82883</v>
      </c>
      <c r="E230" s="77">
        <v>57914</v>
      </c>
      <c r="F230" s="77">
        <v>40772</v>
      </c>
      <c r="G230" s="77">
        <v>33721</v>
      </c>
      <c r="H230" s="77">
        <v>28897</v>
      </c>
      <c r="J230" s="28"/>
      <c r="K230" s="28"/>
      <c r="L230" s="28"/>
      <c r="M230" s="28"/>
      <c r="N230" s="28"/>
      <c r="O230" s="28"/>
    </row>
    <row r="231" spans="1:15" x14ac:dyDescent="0.2">
      <c r="A231" s="9">
        <v>1</v>
      </c>
      <c r="B231" s="11" t="s">
        <v>14</v>
      </c>
      <c r="C231" s="77">
        <v>4863</v>
      </c>
      <c r="D231" s="77">
        <v>3026</v>
      </c>
      <c r="E231" s="77">
        <v>2200</v>
      </c>
      <c r="F231" s="77">
        <v>1645</v>
      </c>
      <c r="G231" s="77">
        <v>1278</v>
      </c>
      <c r="H231" s="77">
        <v>949</v>
      </c>
      <c r="J231" s="28"/>
      <c r="K231" s="28"/>
      <c r="L231" s="28"/>
      <c r="M231" s="28"/>
      <c r="N231" s="28"/>
      <c r="O231" s="28"/>
    </row>
    <row r="232" spans="1:15" x14ac:dyDescent="0.2">
      <c r="A232" s="9">
        <v>2</v>
      </c>
      <c r="B232" s="11" t="s">
        <v>1</v>
      </c>
      <c r="C232" s="77">
        <v>7626</v>
      </c>
      <c r="D232" s="77">
        <v>4806</v>
      </c>
      <c r="E232" s="77">
        <v>3517</v>
      </c>
      <c r="F232" s="77">
        <v>2620</v>
      </c>
      <c r="G232" s="77">
        <v>2026</v>
      </c>
      <c r="H232" s="77">
        <v>1511</v>
      </c>
      <c r="J232" s="28"/>
      <c r="K232" s="28"/>
      <c r="L232" s="28"/>
      <c r="M232" s="28"/>
      <c r="N232" s="28"/>
      <c r="O232" s="28"/>
    </row>
    <row r="233" spans="1:15" x14ac:dyDescent="0.2">
      <c r="A233" s="9">
        <v>3</v>
      </c>
      <c r="B233" s="11" t="s">
        <v>15</v>
      </c>
      <c r="C233" s="77">
        <v>11081</v>
      </c>
      <c r="D233" s="77">
        <v>7052</v>
      </c>
      <c r="E233" s="77">
        <v>5157</v>
      </c>
      <c r="F233" s="77">
        <v>3842</v>
      </c>
      <c r="G233" s="77">
        <v>2977</v>
      </c>
      <c r="H233" s="77">
        <v>2206</v>
      </c>
      <c r="J233" s="28"/>
      <c r="K233" s="28"/>
      <c r="L233" s="28"/>
      <c r="M233" s="28"/>
      <c r="N233" s="28"/>
      <c r="O233" s="28"/>
    </row>
    <row r="234" spans="1:15" x14ac:dyDescent="0.2">
      <c r="A234" s="9">
        <v>1</v>
      </c>
      <c r="B234" s="11" t="s">
        <v>3</v>
      </c>
      <c r="C234" s="12">
        <v>0</v>
      </c>
      <c r="D234" s="12">
        <v>0</v>
      </c>
      <c r="E234" s="12">
        <v>0</v>
      </c>
      <c r="F234" s="12">
        <v>225</v>
      </c>
      <c r="G234" s="12">
        <v>225</v>
      </c>
      <c r="H234" s="13">
        <v>225</v>
      </c>
      <c r="J234" s="28"/>
      <c r="K234" s="28"/>
      <c r="L234" s="28"/>
      <c r="M234" s="28"/>
      <c r="N234" s="28"/>
      <c r="O234" s="28"/>
    </row>
    <row r="235" spans="1:15" x14ac:dyDescent="0.2">
      <c r="A235" s="9">
        <v>1</v>
      </c>
      <c r="B235" s="11" t="s">
        <v>2</v>
      </c>
      <c r="C235" s="12">
        <v>0</v>
      </c>
      <c r="D235" s="12">
        <v>0</v>
      </c>
      <c r="E235" s="12">
        <v>0</v>
      </c>
      <c r="F235" s="12">
        <v>0</v>
      </c>
      <c r="G235" s="12">
        <v>0</v>
      </c>
      <c r="H235" s="13">
        <v>0</v>
      </c>
      <c r="J235" s="28"/>
      <c r="K235" s="28"/>
      <c r="L235" s="28"/>
      <c r="M235" s="28"/>
      <c r="N235" s="28"/>
      <c r="O235" s="28"/>
    </row>
    <row r="236" spans="1:15" x14ac:dyDescent="0.2">
      <c r="A236" s="9"/>
      <c r="H236" s="15"/>
    </row>
    <row r="237" spans="1:15" ht="18" x14ac:dyDescent="0.25">
      <c r="A237" s="248" t="s">
        <v>37</v>
      </c>
      <c r="B237" s="249"/>
      <c r="C237" s="249"/>
      <c r="D237" s="249"/>
      <c r="E237" s="249"/>
      <c r="F237" s="249"/>
      <c r="G237" s="249"/>
      <c r="H237" s="250"/>
    </row>
    <row r="238" spans="1:15" x14ac:dyDescent="0.2">
      <c r="A238" s="251" t="s">
        <v>0</v>
      </c>
      <c r="B238" s="244"/>
      <c r="C238" s="244"/>
      <c r="D238" s="244"/>
      <c r="E238" s="244"/>
      <c r="F238" s="244"/>
      <c r="G238" s="244"/>
      <c r="H238" s="165"/>
    </row>
    <row r="239" spans="1:15" x14ac:dyDescent="0.2">
      <c r="A239" s="9" t="s">
        <v>5</v>
      </c>
      <c r="B239" s="10" t="s">
        <v>5</v>
      </c>
      <c r="C239" s="163" t="s">
        <v>55</v>
      </c>
      <c r="D239" s="163" t="s">
        <v>56</v>
      </c>
      <c r="E239" s="163" t="s">
        <v>57</v>
      </c>
      <c r="F239" s="163" t="s">
        <v>58</v>
      </c>
      <c r="G239" s="163" t="s">
        <v>59</v>
      </c>
      <c r="H239" s="165" t="s">
        <v>60</v>
      </c>
    </row>
    <row r="240" spans="1:15" x14ac:dyDescent="0.2">
      <c r="A240" s="9">
        <v>18</v>
      </c>
      <c r="B240" s="11" t="s">
        <v>162</v>
      </c>
      <c r="C240" s="12">
        <f t="shared" ref="C240:H255" si="6">+C207*$L$2</f>
        <v>7588.01</v>
      </c>
      <c r="D240" s="12">
        <f t="shared" si="6"/>
        <v>4605.17</v>
      </c>
      <c r="E240" s="12">
        <f t="shared" si="6"/>
        <v>3162.51</v>
      </c>
      <c r="F240" s="12">
        <f t="shared" si="6"/>
        <v>2133.25</v>
      </c>
      <c r="G240" s="12">
        <f t="shared" si="6"/>
        <v>1387.01</v>
      </c>
      <c r="H240" s="13">
        <f t="shared" si="6"/>
        <v>1053.6400000000001</v>
      </c>
    </row>
    <row r="241" spans="1:8" x14ac:dyDescent="0.2">
      <c r="A241" s="9">
        <v>25</v>
      </c>
      <c r="B241" s="11" t="s">
        <v>6</v>
      </c>
      <c r="C241" s="12">
        <f t="shared" si="6"/>
        <v>7964.84</v>
      </c>
      <c r="D241" s="12">
        <f t="shared" si="6"/>
        <v>4835.72</v>
      </c>
      <c r="E241" s="12">
        <f t="shared" si="6"/>
        <v>3495.88</v>
      </c>
      <c r="F241" s="12">
        <f t="shared" si="6"/>
        <v>2367.5100000000002</v>
      </c>
      <c r="G241" s="12">
        <f t="shared" si="6"/>
        <v>1536.47</v>
      </c>
      <c r="H241" s="13">
        <f t="shared" si="6"/>
        <v>1169.18</v>
      </c>
    </row>
    <row r="242" spans="1:8" x14ac:dyDescent="0.2">
      <c r="A242" s="9">
        <v>30</v>
      </c>
      <c r="B242" s="11" t="s">
        <v>7</v>
      </c>
      <c r="C242" s="12">
        <f t="shared" si="6"/>
        <v>8306.16</v>
      </c>
      <c r="D242" s="12">
        <f t="shared" si="6"/>
        <v>5049.84</v>
      </c>
      <c r="E242" s="12">
        <f t="shared" si="6"/>
        <v>3748.1600000000003</v>
      </c>
      <c r="F242" s="12">
        <f t="shared" si="6"/>
        <v>2654.77</v>
      </c>
      <c r="G242" s="12">
        <f t="shared" si="6"/>
        <v>1865.6000000000001</v>
      </c>
      <c r="H242" s="13">
        <f t="shared" si="6"/>
        <v>1418.28</v>
      </c>
    </row>
    <row r="243" spans="1:8" x14ac:dyDescent="0.2">
      <c r="A243" s="9">
        <v>35</v>
      </c>
      <c r="B243" s="11" t="s">
        <v>8</v>
      </c>
      <c r="C243" s="12">
        <f t="shared" si="6"/>
        <v>9290.3700000000008</v>
      </c>
      <c r="D243" s="12">
        <f t="shared" si="6"/>
        <v>5649.8</v>
      </c>
      <c r="E243" s="12">
        <f t="shared" si="6"/>
        <v>4195.4800000000005</v>
      </c>
      <c r="F243" s="12">
        <f t="shared" si="6"/>
        <v>2975.42</v>
      </c>
      <c r="G243" s="12">
        <f t="shared" si="6"/>
        <v>2091.9100000000003</v>
      </c>
      <c r="H243" s="13">
        <f t="shared" si="6"/>
        <v>1591.0600000000002</v>
      </c>
    </row>
    <row r="244" spans="1:8" x14ac:dyDescent="0.2">
      <c r="A244" s="9">
        <v>40</v>
      </c>
      <c r="B244" s="11" t="s">
        <v>9</v>
      </c>
      <c r="C244" s="12">
        <f t="shared" si="6"/>
        <v>10526.33</v>
      </c>
      <c r="D244" s="12">
        <f t="shared" si="6"/>
        <v>6546.0300000000007</v>
      </c>
      <c r="E244" s="12">
        <f t="shared" si="6"/>
        <v>4601.46</v>
      </c>
      <c r="F244" s="12">
        <f t="shared" si="6"/>
        <v>3311.44</v>
      </c>
      <c r="G244" s="12">
        <f t="shared" si="6"/>
        <v>2306.56</v>
      </c>
      <c r="H244" s="13">
        <f t="shared" si="6"/>
        <v>1756.95</v>
      </c>
    </row>
    <row r="245" spans="1:8" x14ac:dyDescent="0.2">
      <c r="A245" s="9">
        <v>45</v>
      </c>
      <c r="B245" s="11" t="s">
        <v>10</v>
      </c>
      <c r="C245" s="12">
        <f t="shared" si="6"/>
        <v>11750.1</v>
      </c>
      <c r="D245" s="12">
        <f t="shared" si="6"/>
        <v>7317.71</v>
      </c>
      <c r="E245" s="12">
        <f t="shared" si="6"/>
        <v>5144.18</v>
      </c>
      <c r="F245" s="12">
        <f t="shared" si="6"/>
        <v>3703.11</v>
      </c>
      <c r="G245" s="12">
        <f t="shared" si="6"/>
        <v>2576.86</v>
      </c>
      <c r="H245" s="13">
        <f t="shared" si="6"/>
        <v>1967.3600000000001</v>
      </c>
    </row>
    <row r="246" spans="1:8" x14ac:dyDescent="0.2">
      <c r="A246" s="9">
        <v>50</v>
      </c>
      <c r="B246" s="11" t="s">
        <v>11</v>
      </c>
      <c r="C246" s="12">
        <f t="shared" si="6"/>
        <v>15513.630000000001</v>
      </c>
      <c r="D246" s="12">
        <f t="shared" si="6"/>
        <v>9569.68</v>
      </c>
      <c r="E246" s="12">
        <f t="shared" si="6"/>
        <v>6788.2400000000007</v>
      </c>
      <c r="F246" s="12">
        <f t="shared" si="6"/>
        <v>4865.93</v>
      </c>
      <c r="G246" s="12">
        <f t="shared" si="6"/>
        <v>3686.15</v>
      </c>
      <c r="H246" s="13">
        <f t="shared" si="6"/>
        <v>2810.59</v>
      </c>
    </row>
    <row r="247" spans="1:8" x14ac:dyDescent="0.2">
      <c r="A247" s="9">
        <v>55</v>
      </c>
      <c r="B247" s="11" t="s">
        <v>12</v>
      </c>
      <c r="C247" s="12">
        <f t="shared" si="6"/>
        <v>16499.43</v>
      </c>
      <c r="D247" s="12">
        <f t="shared" si="6"/>
        <v>10185.01</v>
      </c>
      <c r="E247" s="12">
        <f t="shared" si="6"/>
        <v>7221.7800000000007</v>
      </c>
      <c r="F247" s="12">
        <f t="shared" si="6"/>
        <v>5174.3900000000003</v>
      </c>
      <c r="G247" s="12">
        <f t="shared" si="6"/>
        <v>3920.94</v>
      </c>
      <c r="H247" s="13">
        <f t="shared" si="6"/>
        <v>2990.79</v>
      </c>
    </row>
    <row r="248" spans="1:8" x14ac:dyDescent="0.2">
      <c r="A248" s="9">
        <v>60</v>
      </c>
      <c r="B248" s="11"/>
      <c r="C248" s="12">
        <f t="shared" si="6"/>
        <v>17514.91</v>
      </c>
      <c r="D248" s="12">
        <f t="shared" si="6"/>
        <v>11089.720000000001</v>
      </c>
      <c r="E248" s="12">
        <f t="shared" si="6"/>
        <v>7843.47</v>
      </c>
      <c r="F248" s="12">
        <f t="shared" si="6"/>
        <v>5894.66</v>
      </c>
      <c r="G248" s="12">
        <f t="shared" si="6"/>
        <v>4664.5300000000007</v>
      </c>
      <c r="H248" s="13">
        <f t="shared" si="6"/>
        <v>3742.3300000000004</v>
      </c>
    </row>
    <row r="249" spans="1:8" x14ac:dyDescent="0.2">
      <c r="A249" s="9">
        <v>61</v>
      </c>
      <c r="B249" s="11"/>
      <c r="C249" s="12">
        <f t="shared" si="6"/>
        <v>18809.170000000002</v>
      </c>
      <c r="D249" s="12">
        <f t="shared" si="6"/>
        <v>11914.93</v>
      </c>
      <c r="E249" s="12">
        <f t="shared" si="6"/>
        <v>8427.5300000000007</v>
      </c>
      <c r="F249" s="12">
        <f t="shared" si="6"/>
        <v>6330.3200000000006</v>
      </c>
      <c r="G249" s="12">
        <f t="shared" si="6"/>
        <v>5011.1500000000005</v>
      </c>
      <c r="H249" s="13">
        <f t="shared" si="6"/>
        <v>4022.17</v>
      </c>
    </row>
    <row r="250" spans="1:8" x14ac:dyDescent="0.2">
      <c r="A250" s="9">
        <v>62</v>
      </c>
      <c r="B250" s="11"/>
      <c r="C250" s="12">
        <f t="shared" si="6"/>
        <v>20582.55</v>
      </c>
      <c r="D250" s="12">
        <f t="shared" si="6"/>
        <v>13042.77</v>
      </c>
      <c r="E250" s="12">
        <f t="shared" si="6"/>
        <v>9230.48</v>
      </c>
      <c r="F250" s="12">
        <f t="shared" si="6"/>
        <v>6931.8700000000008</v>
      </c>
      <c r="G250" s="12">
        <f t="shared" si="6"/>
        <v>5488.1500000000005</v>
      </c>
      <c r="H250" s="13">
        <f t="shared" si="6"/>
        <v>4402.18</v>
      </c>
    </row>
    <row r="251" spans="1:8" x14ac:dyDescent="0.2">
      <c r="A251" s="9">
        <v>63</v>
      </c>
      <c r="B251" s="11"/>
      <c r="C251" s="12">
        <f t="shared" si="6"/>
        <v>21874.16</v>
      </c>
      <c r="D251" s="12">
        <f t="shared" si="6"/>
        <v>13867.980000000001</v>
      </c>
      <c r="E251" s="12">
        <f t="shared" si="6"/>
        <v>9815.6</v>
      </c>
      <c r="F251" s="12">
        <f t="shared" si="6"/>
        <v>7370.18</v>
      </c>
      <c r="G251" s="12">
        <f t="shared" si="6"/>
        <v>5835.83</v>
      </c>
      <c r="H251" s="13">
        <f t="shared" si="6"/>
        <v>4682.55</v>
      </c>
    </row>
    <row r="252" spans="1:8" x14ac:dyDescent="0.2">
      <c r="A252" s="9">
        <v>64</v>
      </c>
      <c r="B252" s="11"/>
      <c r="C252" s="12">
        <f t="shared" si="6"/>
        <v>23653.9</v>
      </c>
      <c r="D252" s="12">
        <f t="shared" si="6"/>
        <v>15002.18</v>
      </c>
      <c r="E252" s="12">
        <f t="shared" si="6"/>
        <v>10618.550000000001</v>
      </c>
      <c r="F252" s="12">
        <f t="shared" si="6"/>
        <v>7975.97</v>
      </c>
      <c r="G252" s="12">
        <f t="shared" si="6"/>
        <v>6313.3600000000006</v>
      </c>
      <c r="H252" s="13">
        <f t="shared" si="6"/>
        <v>5069.45</v>
      </c>
    </row>
    <row r="253" spans="1:8" x14ac:dyDescent="0.2">
      <c r="A253" s="9">
        <v>65</v>
      </c>
      <c r="B253" s="11"/>
      <c r="C253" s="12">
        <f t="shared" si="6"/>
        <v>24788.100000000002</v>
      </c>
      <c r="D253" s="12">
        <f t="shared" si="6"/>
        <v>19612.120000000003</v>
      </c>
      <c r="E253" s="12">
        <f t="shared" si="6"/>
        <v>13853.140000000001</v>
      </c>
      <c r="F253" s="12">
        <f t="shared" si="6"/>
        <v>10091.200000000001</v>
      </c>
      <c r="G253" s="12">
        <f t="shared" si="6"/>
        <v>8422.23</v>
      </c>
      <c r="H253" s="13">
        <f t="shared" si="6"/>
        <v>7148.64</v>
      </c>
    </row>
    <row r="254" spans="1:8" x14ac:dyDescent="0.2">
      <c r="A254" s="9">
        <v>66</v>
      </c>
      <c r="B254" s="11"/>
      <c r="C254" s="12">
        <f t="shared" si="6"/>
        <v>25916.47</v>
      </c>
      <c r="D254" s="12">
        <f t="shared" si="6"/>
        <v>22790.530000000002</v>
      </c>
      <c r="E254" s="12">
        <f t="shared" si="6"/>
        <v>16096.630000000001</v>
      </c>
      <c r="F254" s="12">
        <f t="shared" si="6"/>
        <v>11723.6</v>
      </c>
      <c r="G254" s="12">
        <f t="shared" si="6"/>
        <v>9788.0400000000009</v>
      </c>
      <c r="H254" s="13">
        <f t="shared" si="6"/>
        <v>8311.4600000000009</v>
      </c>
    </row>
    <row r="255" spans="1:8" x14ac:dyDescent="0.2">
      <c r="A255" s="9">
        <v>67</v>
      </c>
      <c r="B255" s="11"/>
      <c r="C255" s="12">
        <f t="shared" si="6"/>
        <v>28295.11</v>
      </c>
      <c r="D255" s="12">
        <f t="shared" si="6"/>
        <v>24893.57</v>
      </c>
      <c r="E255" s="12">
        <f t="shared" si="6"/>
        <v>17582.75</v>
      </c>
      <c r="F255" s="12">
        <f t="shared" si="6"/>
        <v>12804.27</v>
      </c>
      <c r="G255" s="12">
        <f t="shared" si="6"/>
        <v>10693.28</v>
      </c>
      <c r="H255" s="13">
        <f t="shared" si="6"/>
        <v>9078.3700000000008</v>
      </c>
    </row>
    <row r="256" spans="1:8" x14ac:dyDescent="0.2">
      <c r="A256" s="9">
        <v>68</v>
      </c>
      <c r="B256" s="11"/>
      <c r="C256" s="12">
        <f t="shared" ref="C256:H268" si="7">+C223*$L$2</f>
        <v>31320.350000000002</v>
      </c>
      <c r="D256" s="12">
        <f t="shared" si="7"/>
        <v>27565.83</v>
      </c>
      <c r="E256" s="12">
        <f t="shared" si="7"/>
        <v>19471.14</v>
      </c>
      <c r="F256" s="12">
        <f t="shared" si="7"/>
        <v>14180.68</v>
      </c>
      <c r="G256" s="12">
        <f t="shared" si="7"/>
        <v>11842.85</v>
      </c>
      <c r="H256" s="13">
        <f t="shared" si="7"/>
        <v>10055.16</v>
      </c>
    </row>
    <row r="257" spans="1:8" x14ac:dyDescent="0.2">
      <c r="A257" s="9">
        <v>69</v>
      </c>
      <c r="B257" s="11"/>
      <c r="C257" s="12">
        <f t="shared" si="7"/>
        <v>34451.060000000005</v>
      </c>
      <c r="D257" s="12">
        <f t="shared" si="7"/>
        <v>30330.31</v>
      </c>
      <c r="E257" s="12">
        <f t="shared" si="7"/>
        <v>21423.13</v>
      </c>
      <c r="F257" s="12">
        <f t="shared" si="7"/>
        <v>15600.02</v>
      </c>
      <c r="G257" s="12">
        <f t="shared" si="7"/>
        <v>13031.11</v>
      </c>
      <c r="H257" s="13">
        <f t="shared" si="7"/>
        <v>11063.220000000001</v>
      </c>
    </row>
    <row r="258" spans="1:8" x14ac:dyDescent="0.2">
      <c r="A258" s="9">
        <v>70</v>
      </c>
      <c r="B258" s="11"/>
      <c r="C258" s="12">
        <f t="shared" si="7"/>
        <v>40773.96</v>
      </c>
      <c r="D258" s="12">
        <f t="shared" si="7"/>
        <v>37330.550000000003</v>
      </c>
      <c r="E258" s="12">
        <f t="shared" si="7"/>
        <v>26085.010000000002</v>
      </c>
      <c r="F258" s="12">
        <f t="shared" si="7"/>
        <v>18368.21</v>
      </c>
      <c r="G258" s="12">
        <f t="shared" si="7"/>
        <v>15184.5</v>
      </c>
      <c r="H258" s="13">
        <f t="shared" si="7"/>
        <v>13013.09</v>
      </c>
    </row>
    <row r="259" spans="1:8" x14ac:dyDescent="0.2">
      <c r="A259" s="9">
        <v>71</v>
      </c>
      <c r="B259" s="11"/>
      <c r="C259" s="12">
        <f t="shared" si="7"/>
        <v>42368.73</v>
      </c>
      <c r="D259" s="12">
        <f t="shared" si="7"/>
        <v>38796.53</v>
      </c>
      <c r="E259" s="12">
        <f t="shared" si="7"/>
        <v>27111.620000000003</v>
      </c>
      <c r="F259" s="12">
        <f t="shared" si="7"/>
        <v>19090.07</v>
      </c>
      <c r="G259" s="12">
        <f t="shared" si="7"/>
        <v>15783.93</v>
      </c>
      <c r="H259" s="13">
        <f t="shared" si="7"/>
        <v>13526.130000000001</v>
      </c>
    </row>
    <row r="260" spans="1:8" x14ac:dyDescent="0.2">
      <c r="A260" s="9">
        <v>72</v>
      </c>
      <c r="B260" s="11"/>
      <c r="C260" s="12">
        <f t="shared" si="7"/>
        <v>43566.53</v>
      </c>
      <c r="D260" s="12">
        <f t="shared" si="7"/>
        <v>39893.1</v>
      </c>
      <c r="E260" s="12">
        <f t="shared" si="7"/>
        <v>27880.120000000003</v>
      </c>
      <c r="F260" s="12">
        <f t="shared" si="7"/>
        <v>19629.080000000002</v>
      </c>
      <c r="G260" s="12">
        <f t="shared" si="7"/>
        <v>16230.19</v>
      </c>
      <c r="H260" s="13">
        <f t="shared" si="7"/>
        <v>13910.91</v>
      </c>
    </row>
    <row r="261" spans="1:8" x14ac:dyDescent="0.2">
      <c r="A261" s="9">
        <v>73</v>
      </c>
      <c r="B261" s="11"/>
      <c r="C261" s="12">
        <f t="shared" si="7"/>
        <v>45163.950000000004</v>
      </c>
      <c r="D261" s="12">
        <f t="shared" si="7"/>
        <v>41360.670000000006</v>
      </c>
      <c r="E261" s="12">
        <f t="shared" si="7"/>
        <v>28903.02</v>
      </c>
      <c r="F261" s="12">
        <f t="shared" si="7"/>
        <v>20350.940000000002</v>
      </c>
      <c r="G261" s="12">
        <f t="shared" si="7"/>
        <v>16823.79</v>
      </c>
      <c r="H261" s="13">
        <f t="shared" si="7"/>
        <v>14423.42</v>
      </c>
    </row>
    <row r="262" spans="1:8" x14ac:dyDescent="0.2">
      <c r="A262" s="9">
        <v>74</v>
      </c>
      <c r="B262" s="11"/>
      <c r="C262" s="12">
        <f t="shared" si="7"/>
        <v>45964.25</v>
      </c>
      <c r="D262" s="12">
        <f t="shared" si="7"/>
        <v>42095.25</v>
      </c>
      <c r="E262" s="12">
        <f t="shared" si="7"/>
        <v>29413.940000000002</v>
      </c>
      <c r="F262" s="12">
        <f t="shared" si="7"/>
        <v>20708.16</v>
      </c>
      <c r="G262" s="12">
        <f t="shared" si="7"/>
        <v>17123.77</v>
      </c>
      <c r="H262" s="13">
        <f t="shared" si="7"/>
        <v>14679.94</v>
      </c>
    </row>
    <row r="263" spans="1:8" x14ac:dyDescent="0.2">
      <c r="A263" s="9">
        <v>75</v>
      </c>
      <c r="B263" s="11" t="s">
        <v>13</v>
      </c>
      <c r="C263" s="12">
        <f t="shared" si="7"/>
        <v>47958.11</v>
      </c>
      <c r="D263" s="12">
        <f t="shared" si="7"/>
        <v>43927.990000000005</v>
      </c>
      <c r="E263" s="12">
        <f t="shared" si="7"/>
        <v>30694.420000000002</v>
      </c>
      <c r="F263" s="12">
        <f t="shared" si="7"/>
        <v>21609.16</v>
      </c>
      <c r="G263" s="12">
        <f t="shared" si="7"/>
        <v>17872.13</v>
      </c>
      <c r="H263" s="13">
        <f t="shared" si="7"/>
        <v>15315.410000000002</v>
      </c>
    </row>
    <row r="264" spans="1:8" x14ac:dyDescent="0.2">
      <c r="A264" s="9">
        <v>1</v>
      </c>
      <c r="B264" s="11" t="s">
        <v>14</v>
      </c>
      <c r="C264" s="12">
        <f t="shared" si="7"/>
        <v>2577.3900000000003</v>
      </c>
      <c r="D264" s="12">
        <f t="shared" si="7"/>
        <v>1603.78</v>
      </c>
      <c r="E264" s="12">
        <f t="shared" si="7"/>
        <v>1166</v>
      </c>
      <c r="F264" s="12">
        <f t="shared" si="7"/>
        <v>871.85</v>
      </c>
      <c r="G264" s="12">
        <f t="shared" si="7"/>
        <v>677.34</v>
      </c>
      <c r="H264" s="13">
        <f t="shared" si="7"/>
        <v>502.97</v>
      </c>
    </row>
    <row r="265" spans="1:8" x14ac:dyDescent="0.2">
      <c r="A265" s="9">
        <v>2</v>
      </c>
      <c r="B265" s="11" t="s">
        <v>1</v>
      </c>
      <c r="C265" s="12">
        <f t="shared" si="7"/>
        <v>4041.78</v>
      </c>
      <c r="D265" s="12">
        <f t="shared" si="7"/>
        <v>2547.1800000000003</v>
      </c>
      <c r="E265" s="12">
        <f t="shared" si="7"/>
        <v>1864.01</v>
      </c>
      <c r="F265" s="12">
        <f t="shared" si="7"/>
        <v>1388.6000000000001</v>
      </c>
      <c r="G265" s="12">
        <f t="shared" si="7"/>
        <v>1073.78</v>
      </c>
      <c r="H265" s="13">
        <f t="shared" si="7"/>
        <v>800.83</v>
      </c>
    </row>
    <row r="266" spans="1:8" x14ac:dyDescent="0.2">
      <c r="A266" s="9">
        <v>3</v>
      </c>
      <c r="B266" s="11" t="s">
        <v>15</v>
      </c>
      <c r="C266" s="12">
        <f t="shared" si="7"/>
        <v>5872.93</v>
      </c>
      <c r="D266" s="12">
        <f t="shared" si="7"/>
        <v>3737.5600000000004</v>
      </c>
      <c r="E266" s="12">
        <f t="shared" si="7"/>
        <v>2733.21</v>
      </c>
      <c r="F266" s="12">
        <f t="shared" si="7"/>
        <v>2036.26</v>
      </c>
      <c r="G266" s="12">
        <f t="shared" si="7"/>
        <v>1577.8100000000002</v>
      </c>
      <c r="H266" s="13">
        <f t="shared" si="7"/>
        <v>1169.18</v>
      </c>
    </row>
    <row r="267" spans="1:8" x14ac:dyDescent="0.2">
      <c r="A267" s="9">
        <v>1</v>
      </c>
      <c r="B267" s="11" t="s">
        <v>3</v>
      </c>
      <c r="C267" s="12">
        <f t="shared" si="7"/>
        <v>0</v>
      </c>
      <c r="D267" s="12">
        <f t="shared" si="7"/>
        <v>0</v>
      </c>
      <c r="E267" s="12">
        <f t="shared" si="7"/>
        <v>0</v>
      </c>
      <c r="F267" s="12">
        <f t="shared" si="7"/>
        <v>119.25</v>
      </c>
      <c r="G267" s="12">
        <f t="shared" si="7"/>
        <v>119.25</v>
      </c>
      <c r="H267" s="13">
        <f t="shared" si="7"/>
        <v>119.25</v>
      </c>
    </row>
    <row r="268" spans="1:8" ht="13.5" thickBot="1" x14ac:dyDescent="0.25">
      <c r="A268" s="16">
        <v>1</v>
      </c>
      <c r="B268" s="17" t="s">
        <v>2</v>
      </c>
      <c r="C268" s="18">
        <f t="shared" si="7"/>
        <v>0</v>
      </c>
      <c r="D268" s="18">
        <f t="shared" si="7"/>
        <v>0</v>
      </c>
      <c r="E268" s="18">
        <f t="shared" si="7"/>
        <v>0</v>
      </c>
      <c r="F268" s="18">
        <f t="shared" si="7"/>
        <v>0</v>
      </c>
      <c r="G268" s="18">
        <f t="shared" si="7"/>
        <v>0</v>
      </c>
      <c r="H268" s="19">
        <f t="shared" si="7"/>
        <v>0</v>
      </c>
    </row>
    <row r="269" spans="1:8" ht="13.5" thickBot="1" x14ac:dyDescent="0.25"/>
    <row r="270" spans="1:8" ht="18" x14ac:dyDescent="0.25">
      <c r="A270" s="252" t="s">
        <v>46</v>
      </c>
      <c r="B270" s="253"/>
      <c r="C270" s="253"/>
      <c r="D270" s="253"/>
      <c r="E270" s="253"/>
      <c r="F270" s="253"/>
      <c r="G270" s="253"/>
      <c r="H270" s="254"/>
    </row>
    <row r="271" spans="1:8" ht="18" x14ac:dyDescent="0.25">
      <c r="A271" s="248" t="s">
        <v>30</v>
      </c>
      <c r="B271" s="249"/>
      <c r="C271" s="249"/>
      <c r="D271" s="249"/>
      <c r="E271" s="249"/>
      <c r="F271" s="249"/>
      <c r="G271" s="249"/>
      <c r="H271" s="250"/>
    </row>
    <row r="272" spans="1:8" x14ac:dyDescent="0.2">
      <c r="A272" s="251" t="s">
        <v>0</v>
      </c>
      <c r="B272" s="244"/>
      <c r="C272" s="244"/>
      <c r="D272" s="244"/>
      <c r="E272" s="244"/>
      <c r="F272" s="244"/>
      <c r="G272" s="244"/>
      <c r="H272" s="165"/>
    </row>
    <row r="273" spans="1:15" x14ac:dyDescent="0.2">
      <c r="A273" s="9" t="s">
        <v>5</v>
      </c>
      <c r="B273" s="10" t="s">
        <v>5</v>
      </c>
      <c r="C273" s="163" t="s">
        <v>61</v>
      </c>
      <c r="D273" s="163" t="s">
        <v>62</v>
      </c>
      <c r="E273" s="163" t="s">
        <v>63</v>
      </c>
      <c r="F273" s="163" t="s">
        <v>64</v>
      </c>
      <c r="G273" s="163" t="s">
        <v>65</v>
      </c>
      <c r="H273" s="165" t="s">
        <v>66</v>
      </c>
    </row>
    <row r="274" spans="1:15" x14ac:dyDescent="0.2">
      <c r="A274" s="9">
        <v>18</v>
      </c>
      <c r="B274" s="11" t="s">
        <v>162</v>
      </c>
      <c r="C274" s="77">
        <v>10242</v>
      </c>
      <c r="D274" s="77">
        <v>7309</v>
      </c>
      <c r="E274" s="77">
        <v>5496</v>
      </c>
      <c r="F274" s="77">
        <v>3975</v>
      </c>
      <c r="G274" s="77">
        <v>2806</v>
      </c>
      <c r="H274" s="77">
        <v>2223</v>
      </c>
    </row>
    <row r="275" spans="1:15" x14ac:dyDescent="0.2">
      <c r="A275" s="9">
        <v>25</v>
      </c>
      <c r="B275" s="11" t="s">
        <v>6</v>
      </c>
      <c r="C275" s="77">
        <v>11451</v>
      </c>
      <c r="D275" s="77">
        <v>8134</v>
      </c>
      <c r="E275" s="77">
        <v>6135</v>
      </c>
      <c r="F275" s="77">
        <v>4428</v>
      </c>
      <c r="G275" s="77">
        <v>3128</v>
      </c>
      <c r="H275" s="77">
        <v>2465</v>
      </c>
      <c r="J275" s="28"/>
      <c r="K275" s="28"/>
      <c r="L275" s="28"/>
      <c r="M275" s="28"/>
      <c r="N275" s="28"/>
      <c r="O275" s="28"/>
    </row>
    <row r="276" spans="1:15" x14ac:dyDescent="0.2">
      <c r="A276" s="9">
        <v>30</v>
      </c>
      <c r="B276" s="11" t="s">
        <v>7</v>
      </c>
      <c r="C276" s="77">
        <v>13377</v>
      </c>
      <c r="D276" s="77">
        <v>9416</v>
      </c>
      <c r="E276" s="77">
        <v>7208</v>
      </c>
      <c r="F276" s="77">
        <v>5260</v>
      </c>
      <c r="G276" s="77">
        <v>3708</v>
      </c>
      <c r="H276" s="77">
        <v>2860</v>
      </c>
      <c r="J276" s="28"/>
      <c r="K276" s="28"/>
      <c r="L276" s="28"/>
      <c r="M276" s="28"/>
      <c r="N276" s="28"/>
      <c r="O276" s="28"/>
    </row>
    <row r="277" spans="1:15" x14ac:dyDescent="0.2">
      <c r="A277" s="9">
        <v>35</v>
      </c>
      <c r="B277" s="11" t="s">
        <v>8</v>
      </c>
      <c r="C277" s="77">
        <v>15101</v>
      </c>
      <c r="D277" s="77">
        <v>10440</v>
      </c>
      <c r="E277" s="77">
        <v>8024</v>
      </c>
      <c r="F277" s="77">
        <v>5850</v>
      </c>
      <c r="G277" s="77">
        <v>4225</v>
      </c>
      <c r="H277" s="77">
        <v>3176</v>
      </c>
      <c r="J277" s="28"/>
      <c r="K277" s="28"/>
      <c r="L277" s="28"/>
      <c r="M277" s="28"/>
      <c r="N277" s="28"/>
      <c r="O277" s="28"/>
    </row>
    <row r="278" spans="1:15" x14ac:dyDescent="0.2">
      <c r="A278" s="9">
        <v>40</v>
      </c>
      <c r="B278" s="11" t="s">
        <v>9</v>
      </c>
      <c r="C278" s="77">
        <v>17099</v>
      </c>
      <c r="D278" s="77">
        <v>11776</v>
      </c>
      <c r="E278" s="77">
        <v>9099</v>
      </c>
      <c r="F278" s="77">
        <v>6634</v>
      </c>
      <c r="G278" s="77">
        <v>4721</v>
      </c>
      <c r="H278" s="77">
        <v>3588</v>
      </c>
      <c r="J278" s="28"/>
      <c r="K278" s="28"/>
      <c r="L278" s="28"/>
      <c r="M278" s="28"/>
      <c r="N278" s="28"/>
      <c r="O278" s="28"/>
    </row>
    <row r="279" spans="1:15" x14ac:dyDescent="0.2">
      <c r="A279" s="9">
        <v>45</v>
      </c>
      <c r="B279" s="11" t="s">
        <v>10</v>
      </c>
      <c r="C279" s="77">
        <v>19743</v>
      </c>
      <c r="D279" s="77">
        <v>13685</v>
      </c>
      <c r="E279" s="77">
        <v>10470</v>
      </c>
      <c r="F279" s="77">
        <v>7472</v>
      </c>
      <c r="G279" s="77">
        <v>5372</v>
      </c>
      <c r="H279" s="77">
        <v>4173</v>
      </c>
      <c r="J279" s="28"/>
      <c r="K279" s="28"/>
      <c r="L279" s="28"/>
      <c r="M279" s="28"/>
      <c r="N279" s="28"/>
      <c r="O279" s="28"/>
    </row>
    <row r="280" spans="1:15" x14ac:dyDescent="0.2">
      <c r="A280" s="9">
        <v>50</v>
      </c>
      <c r="B280" s="11" t="s">
        <v>11</v>
      </c>
      <c r="C280" s="77">
        <v>22346</v>
      </c>
      <c r="D280" s="77">
        <v>14995</v>
      </c>
      <c r="E280" s="77">
        <v>11773</v>
      </c>
      <c r="F280" s="77">
        <v>8713</v>
      </c>
      <c r="G280" s="77">
        <v>6035</v>
      </c>
      <c r="H280" s="77">
        <v>4578</v>
      </c>
      <c r="J280" s="28"/>
      <c r="K280" s="28"/>
      <c r="L280" s="28"/>
      <c r="M280" s="28"/>
      <c r="N280" s="28"/>
      <c r="O280" s="28"/>
    </row>
    <row r="281" spans="1:15" x14ac:dyDescent="0.2">
      <c r="A281" s="9">
        <v>55</v>
      </c>
      <c r="B281" s="11" t="s">
        <v>12</v>
      </c>
      <c r="C281" s="77">
        <v>25891</v>
      </c>
      <c r="D281" s="77">
        <v>17716</v>
      </c>
      <c r="E281" s="77">
        <v>13588</v>
      </c>
      <c r="F281" s="77">
        <v>9637</v>
      </c>
      <c r="G281" s="77">
        <v>6983</v>
      </c>
      <c r="H281" s="77">
        <v>5409</v>
      </c>
      <c r="J281" s="28"/>
      <c r="K281" s="28"/>
      <c r="L281" s="28"/>
      <c r="M281" s="28"/>
      <c r="N281" s="28"/>
      <c r="O281" s="28"/>
    </row>
    <row r="282" spans="1:15" x14ac:dyDescent="0.2">
      <c r="A282" s="9">
        <v>60</v>
      </c>
      <c r="B282" s="11"/>
      <c r="C282" s="77">
        <v>27543</v>
      </c>
      <c r="D282" s="77">
        <v>19570</v>
      </c>
      <c r="E282" s="77">
        <v>15045</v>
      </c>
      <c r="F282" s="77">
        <v>10599</v>
      </c>
      <c r="G282" s="77">
        <v>7704</v>
      </c>
      <c r="H282" s="77">
        <v>5984</v>
      </c>
      <c r="J282" s="28"/>
      <c r="K282" s="28"/>
      <c r="L282" s="28"/>
      <c r="M282" s="28"/>
      <c r="N282" s="28"/>
      <c r="O282" s="28"/>
    </row>
    <row r="283" spans="1:15" x14ac:dyDescent="0.2">
      <c r="A283" s="9">
        <v>61</v>
      </c>
      <c r="B283" s="11"/>
      <c r="C283" s="77">
        <v>30994</v>
      </c>
      <c r="D283" s="77">
        <v>22018</v>
      </c>
      <c r="E283" s="77">
        <v>16931</v>
      </c>
      <c r="F283" s="77">
        <v>11921</v>
      </c>
      <c r="G283" s="77">
        <v>8673</v>
      </c>
      <c r="H283" s="77">
        <v>6741</v>
      </c>
      <c r="J283" s="28"/>
      <c r="K283" s="28"/>
      <c r="L283" s="28"/>
      <c r="M283" s="28"/>
      <c r="N283" s="28"/>
      <c r="O283" s="28"/>
    </row>
    <row r="284" spans="1:15" x14ac:dyDescent="0.2">
      <c r="A284" s="9">
        <v>62</v>
      </c>
      <c r="B284" s="11"/>
      <c r="C284" s="77">
        <v>34444</v>
      </c>
      <c r="D284" s="77">
        <v>24481</v>
      </c>
      <c r="E284" s="77">
        <v>18814</v>
      </c>
      <c r="F284" s="77">
        <v>13248</v>
      </c>
      <c r="G284" s="77">
        <v>9640</v>
      </c>
      <c r="H284" s="77">
        <v>7487</v>
      </c>
      <c r="J284" s="28"/>
      <c r="K284" s="28"/>
      <c r="L284" s="28"/>
      <c r="M284" s="28"/>
      <c r="N284" s="28"/>
      <c r="O284" s="28"/>
    </row>
    <row r="285" spans="1:15" x14ac:dyDescent="0.2">
      <c r="A285" s="9">
        <v>63</v>
      </c>
      <c r="B285" s="11"/>
      <c r="C285" s="77">
        <v>37900</v>
      </c>
      <c r="D285" s="77">
        <v>26933</v>
      </c>
      <c r="E285" s="77">
        <v>20703</v>
      </c>
      <c r="F285" s="77">
        <v>14583</v>
      </c>
      <c r="G285" s="77">
        <v>10609</v>
      </c>
      <c r="H285" s="77">
        <v>8253</v>
      </c>
      <c r="J285" s="28"/>
      <c r="K285" s="28"/>
      <c r="L285" s="28"/>
      <c r="M285" s="28"/>
      <c r="N285" s="28"/>
      <c r="O285" s="28"/>
    </row>
    <row r="286" spans="1:15" x14ac:dyDescent="0.2">
      <c r="A286" s="9">
        <v>64</v>
      </c>
      <c r="B286" s="11"/>
      <c r="C286" s="77">
        <v>41349</v>
      </c>
      <c r="D286" s="77">
        <v>29379</v>
      </c>
      <c r="E286" s="77">
        <v>22586</v>
      </c>
      <c r="F286" s="77">
        <v>15921</v>
      </c>
      <c r="G286" s="77">
        <v>11574</v>
      </c>
      <c r="H286" s="77">
        <v>8999</v>
      </c>
      <c r="J286" s="28"/>
      <c r="K286" s="28"/>
      <c r="L286" s="28"/>
      <c r="M286" s="28"/>
      <c r="N286" s="28"/>
      <c r="O286" s="28"/>
    </row>
    <row r="287" spans="1:15" x14ac:dyDescent="0.2">
      <c r="A287" s="9">
        <v>65</v>
      </c>
      <c r="B287" s="11"/>
      <c r="C287" s="77">
        <v>45420</v>
      </c>
      <c r="D287" s="77">
        <v>31758</v>
      </c>
      <c r="E287" s="77">
        <v>24580</v>
      </c>
      <c r="F287" s="77">
        <v>17342</v>
      </c>
      <c r="G287" s="77">
        <v>12607</v>
      </c>
      <c r="H287" s="77">
        <v>10243</v>
      </c>
      <c r="J287" s="28"/>
      <c r="K287" s="28"/>
      <c r="L287" s="28"/>
      <c r="M287" s="28"/>
      <c r="N287" s="28"/>
      <c r="O287" s="28"/>
    </row>
    <row r="288" spans="1:15" x14ac:dyDescent="0.2">
      <c r="A288" s="9">
        <v>66</v>
      </c>
      <c r="B288" s="11"/>
      <c r="C288" s="77">
        <v>48092</v>
      </c>
      <c r="D288" s="77">
        <v>33638</v>
      </c>
      <c r="E288" s="77">
        <v>26037</v>
      </c>
      <c r="F288" s="77">
        <v>18369</v>
      </c>
      <c r="G288" s="77">
        <v>13354</v>
      </c>
      <c r="H288" s="77">
        <v>10850</v>
      </c>
      <c r="J288" s="28"/>
      <c r="K288" s="28"/>
      <c r="L288" s="28"/>
      <c r="M288" s="28"/>
      <c r="N288" s="28"/>
      <c r="O288" s="28"/>
    </row>
    <row r="289" spans="1:15" x14ac:dyDescent="0.2">
      <c r="A289" s="9">
        <v>67</v>
      </c>
      <c r="B289" s="11"/>
      <c r="C289" s="77">
        <v>53443</v>
      </c>
      <c r="D289" s="77">
        <v>37380</v>
      </c>
      <c r="E289" s="77">
        <v>28930</v>
      </c>
      <c r="F289" s="77">
        <v>20416</v>
      </c>
      <c r="G289" s="77">
        <v>14842</v>
      </c>
      <c r="H289" s="77">
        <v>12061</v>
      </c>
      <c r="J289" s="28"/>
      <c r="K289" s="28"/>
      <c r="L289" s="28"/>
      <c r="M289" s="28"/>
      <c r="N289" s="28"/>
      <c r="O289" s="28"/>
    </row>
    <row r="290" spans="1:15" x14ac:dyDescent="0.2">
      <c r="A290" s="9">
        <v>68</v>
      </c>
      <c r="B290" s="11"/>
      <c r="C290" s="77">
        <v>58786</v>
      </c>
      <c r="D290" s="77">
        <v>41121</v>
      </c>
      <c r="E290" s="77">
        <v>31828</v>
      </c>
      <c r="F290" s="77">
        <v>22458</v>
      </c>
      <c r="G290" s="77">
        <v>16329</v>
      </c>
      <c r="H290" s="77">
        <v>13262</v>
      </c>
      <c r="J290" s="28"/>
      <c r="K290" s="28"/>
      <c r="L290" s="28"/>
      <c r="M290" s="28"/>
      <c r="N290" s="28"/>
      <c r="O290" s="28"/>
    </row>
    <row r="291" spans="1:15" x14ac:dyDescent="0.2">
      <c r="A291" s="9">
        <v>69</v>
      </c>
      <c r="B291" s="11"/>
      <c r="C291" s="77">
        <v>61463</v>
      </c>
      <c r="D291" s="77">
        <v>42998</v>
      </c>
      <c r="E291" s="77">
        <v>33272</v>
      </c>
      <c r="F291" s="77">
        <v>23481</v>
      </c>
      <c r="G291" s="77">
        <v>17070</v>
      </c>
      <c r="H291" s="77">
        <v>13873</v>
      </c>
      <c r="J291" s="28"/>
      <c r="K291" s="28"/>
      <c r="L291" s="28"/>
      <c r="M291" s="28"/>
      <c r="N291" s="28"/>
      <c r="O291" s="28"/>
    </row>
    <row r="292" spans="1:15" x14ac:dyDescent="0.2">
      <c r="A292" s="9">
        <v>70</v>
      </c>
      <c r="B292" s="11"/>
      <c r="C292" s="77">
        <v>62769</v>
      </c>
      <c r="D292" s="77">
        <v>43554</v>
      </c>
      <c r="E292" s="77">
        <v>33807</v>
      </c>
      <c r="F292" s="77">
        <v>23842</v>
      </c>
      <c r="G292" s="77">
        <v>17401</v>
      </c>
      <c r="H292" s="77">
        <v>14056</v>
      </c>
      <c r="J292" s="28"/>
      <c r="K292" s="28"/>
      <c r="L292" s="28"/>
      <c r="M292" s="28"/>
      <c r="N292" s="28"/>
      <c r="O292" s="28"/>
    </row>
    <row r="293" spans="1:15" x14ac:dyDescent="0.2">
      <c r="A293" s="9">
        <v>71</v>
      </c>
      <c r="B293" s="11"/>
      <c r="C293" s="77">
        <v>70624</v>
      </c>
      <c r="D293" s="77">
        <v>49010</v>
      </c>
      <c r="E293" s="77">
        <v>38034</v>
      </c>
      <c r="F293" s="77">
        <v>26826</v>
      </c>
      <c r="G293" s="77">
        <v>19573</v>
      </c>
      <c r="H293" s="77">
        <v>15812</v>
      </c>
      <c r="J293" s="28"/>
      <c r="K293" s="28"/>
      <c r="L293" s="28"/>
      <c r="M293" s="28"/>
      <c r="N293" s="28"/>
      <c r="O293" s="28"/>
    </row>
    <row r="294" spans="1:15" x14ac:dyDescent="0.2">
      <c r="A294" s="9">
        <v>72</v>
      </c>
      <c r="B294" s="11"/>
      <c r="C294" s="77">
        <v>78478</v>
      </c>
      <c r="D294" s="77">
        <v>54452</v>
      </c>
      <c r="E294" s="77">
        <v>42272</v>
      </c>
      <c r="F294" s="77">
        <v>29812</v>
      </c>
      <c r="G294" s="77">
        <v>21752</v>
      </c>
      <c r="H294" s="77">
        <v>17575</v>
      </c>
      <c r="J294" s="28"/>
      <c r="K294" s="28"/>
      <c r="L294" s="28"/>
      <c r="M294" s="28"/>
      <c r="N294" s="28"/>
      <c r="O294" s="28"/>
    </row>
    <row r="295" spans="1:15" x14ac:dyDescent="0.2">
      <c r="A295" s="9">
        <v>73</v>
      </c>
      <c r="B295" s="11"/>
      <c r="C295" s="77">
        <v>86329</v>
      </c>
      <c r="D295" s="77">
        <v>59905</v>
      </c>
      <c r="E295" s="77">
        <v>46498</v>
      </c>
      <c r="F295" s="77">
        <v>32795</v>
      </c>
      <c r="G295" s="77">
        <v>23934</v>
      </c>
      <c r="H295" s="77">
        <v>19337</v>
      </c>
      <c r="J295" s="28"/>
      <c r="K295" s="28"/>
      <c r="L295" s="28"/>
      <c r="M295" s="28"/>
      <c r="N295" s="28"/>
      <c r="O295" s="28"/>
    </row>
    <row r="296" spans="1:15" x14ac:dyDescent="0.2">
      <c r="A296" s="9">
        <v>74</v>
      </c>
      <c r="B296" s="11"/>
      <c r="C296" s="77">
        <v>94176</v>
      </c>
      <c r="D296" s="77">
        <v>65357</v>
      </c>
      <c r="E296" s="77">
        <v>50731</v>
      </c>
      <c r="F296" s="77">
        <v>35787</v>
      </c>
      <c r="G296" s="77">
        <v>26115</v>
      </c>
      <c r="H296" s="77">
        <v>21098</v>
      </c>
      <c r="J296" s="28"/>
      <c r="K296" s="28"/>
      <c r="L296" s="28"/>
      <c r="M296" s="28"/>
      <c r="N296" s="28"/>
      <c r="O296" s="28"/>
    </row>
    <row r="297" spans="1:15" x14ac:dyDescent="0.2">
      <c r="A297" s="9">
        <v>75</v>
      </c>
      <c r="B297" s="11" t="s">
        <v>13</v>
      </c>
      <c r="C297" s="77">
        <v>102834</v>
      </c>
      <c r="D297" s="77">
        <v>71489</v>
      </c>
      <c r="E297" s="77">
        <v>56580</v>
      </c>
      <c r="F297" s="77">
        <v>41040</v>
      </c>
      <c r="G297" s="77">
        <v>28584</v>
      </c>
      <c r="H297" s="77">
        <v>24210</v>
      </c>
      <c r="J297" s="28"/>
      <c r="K297" s="28"/>
      <c r="L297" s="28"/>
      <c r="M297" s="28"/>
      <c r="N297" s="28"/>
      <c r="O297" s="28"/>
    </row>
    <row r="298" spans="1:15" x14ac:dyDescent="0.2">
      <c r="A298" s="9">
        <v>1</v>
      </c>
      <c r="B298" s="11" t="s">
        <v>14</v>
      </c>
      <c r="C298" s="77">
        <v>4219</v>
      </c>
      <c r="D298" s="77">
        <v>3257</v>
      </c>
      <c r="E298" s="77">
        <v>2317</v>
      </c>
      <c r="F298" s="77">
        <v>1732</v>
      </c>
      <c r="G298" s="77">
        <v>1413</v>
      </c>
      <c r="H298" s="77">
        <v>1018</v>
      </c>
      <c r="J298" s="28"/>
      <c r="K298" s="28"/>
      <c r="L298" s="28"/>
      <c r="M298" s="28"/>
      <c r="N298" s="28"/>
      <c r="O298" s="28"/>
    </row>
    <row r="299" spans="1:15" x14ac:dyDescent="0.2">
      <c r="A299" s="9">
        <v>2</v>
      </c>
      <c r="B299" s="11" t="s">
        <v>1</v>
      </c>
      <c r="C299" s="77">
        <v>6498</v>
      </c>
      <c r="D299" s="77">
        <v>5301</v>
      </c>
      <c r="E299" s="77">
        <v>3659</v>
      </c>
      <c r="F299" s="77">
        <v>2744</v>
      </c>
      <c r="G299" s="77">
        <v>2231</v>
      </c>
      <c r="H299" s="77">
        <v>1499</v>
      </c>
      <c r="J299" s="28"/>
      <c r="K299" s="28"/>
      <c r="L299" s="28"/>
      <c r="M299" s="28"/>
      <c r="N299" s="28"/>
      <c r="O299" s="28"/>
    </row>
    <row r="300" spans="1:15" x14ac:dyDescent="0.2">
      <c r="A300" s="9">
        <v>3</v>
      </c>
      <c r="B300" s="11" t="s">
        <v>15</v>
      </c>
      <c r="C300" s="77">
        <v>9484</v>
      </c>
      <c r="D300" s="77">
        <v>7760</v>
      </c>
      <c r="E300" s="77">
        <v>5332</v>
      </c>
      <c r="F300" s="77">
        <v>3987</v>
      </c>
      <c r="G300" s="77">
        <v>3237</v>
      </c>
      <c r="H300" s="77">
        <v>2277</v>
      </c>
      <c r="J300" s="28"/>
      <c r="K300" s="28"/>
      <c r="L300" s="28"/>
      <c r="M300" s="28"/>
      <c r="N300" s="28"/>
      <c r="O300" s="28"/>
    </row>
    <row r="301" spans="1:15" x14ac:dyDescent="0.2">
      <c r="A301" s="9">
        <v>1</v>
      </c>
      <c r="B301" s="11" t="s">
        <v>3</v>
      </c>
      <c r="C301" s="32">
        <v>225</v>
      </c>
      <c r="D301" s="32">
        <v>225</v>
      </c>
      <c r="E301" s="32">
        <v>225</v>
      </c>
      <c r="F301" s="32">
        <v>225</v>
      </c>
      <c r="G301" s="32">
        <v>225</v>
      </c>
      <c r="H301" s="33">
        <v>225</v>
      </c>
      <c r="J301" s="28"/>
      <c r="K301" s="28"/>
      <c r="L301" s="28"/>
      <c r="M301" s="28"/>
      <c r="N301" s="28"/>
      <c r="O301" s="28"/>
    </row>
    <row r="302" spans="1:15" x14ac:dyDescent="0.2">
      <c r="A302" s="9">
        <v>1</v>
      </c>
      <c r="B302" s="11" t="s">
        <v>2</v>
      </c>
      <c r="C302" s="32">
        <v>300</v>
      </c>
      <c r="D302" s="32">
        <v>300</v>
      </c>
      <c r="E302" s="32">
        <v>300</v>
      </c>
      <c r="F302" s="32">
        <v>300</v>
      </c>
      <c r="G302" s="32">
        <v>300</v>
      </c>
      <c r="H302" s="33">
        <v>300</v>
      </c>
      <c r="J302" s="28"/>
      <c r="K302" s="28"/>
      <c r="L302" s="28"/>
      <c r="M302" s="28"/>
      <c r="N302" s="28"/>
      <c r="O302" s="28"/>
    </row>
    <row r="303" spans="1:15" x14ac:dyDescent="0.2">
      <c r="A303" s="9"/>
      <c r="H303" s="15"/>
    </row>
    <row r="304" spans="1:15" ht="18" x14ac:dyDescent="0.25">
      <c r="A304" s="248" t="s">
        <v>37</v>
      </c>
      <c r="B304" s="249"/>
      <c r="C304" s="249"/>
      <c r="D304" s="249"/>
      <c r="E304" s="249"/>
      <c r="F304" s="249"/>
      <c r="G304" s="249"/>
      <c r="H304" s="250"/>
    </row>
    <row r="305" spans="1:8" x14ac:dyDescent="0.2">
      <c r="A305" s="251" t="s">
        <v>0</v>
      </c>
      <c r="B305" s="244"/>
      <c r="C305" s="244"/>
      <c r="D305" s="244"/>
      <c r="E305" s="244"/>
      <c r="F305" s="244"/>
      <c r="G305" s="244"/>
      <c r="H305" s="165"/>
    </row>
    <row r="306" spans="1:8" x14ac:dyDescent="0.2">
      <c r="A306" s="9" t="s">
        <v>5</v>
      </c>
      <c r="B306" s="10" t="s">
        <v>5</v>
      </c>
      <c r="C306" s="163" t="s">
        <v>61</v>
      </c>
      <c r="D306" s="163" t="s">
        <v>62</v>
      </c>
      <c r="E306" s="163" t="s">
        <v>63</v>
      </c>
      <c r="F306" s="163" t="s">
        <v>64</v>
      </c>
      <c r="G306" s="163" t="s">
        <v>65</v>
      </c>
      <c r="H306" s="165" t="s">
        <v>66</v>
      </c>
    </row>
    <row r="307" spans="1:8" x14ac:dyDescent="0.2">
      <c r="A307" s="9">
        <v>18</v>
      </c>
      <c r="B307" s="11" t="s">
        <v>162</v>
      </c>
      <c r="C307" s="12">
        <f t="shared" ref="C307:H322" si="8">+C274*$L$2</f>
        <v>5428.26</v>
      </c>
      <c r="D307" s="12">
        <f t="shared" si="8"/>
        <v>3873.77</v>
      </c>
      <c r="E307" s="12">
        <f t="shared" si="8"/>
        <v>2912.88</v>
      </c>
      <c r="F307" s="12">
        <f t="shared" si="8"/>
        <v>2106.75</v>
      </c>
      <c r="G307" s="12">
        <f t="shared" si="8"/>
        <v>1487.18</v>
      </c>
      <c r="H307" s="13">
        <f t="shared" si="8"/>
        <v>1178.19</v>
      </c>
    </row>
    <row r="308" spans="1:8" x14ac:dyDescent="0.2">
      <c r="A308" s="9">
        <v>25</v>
      </c>
      <c r="B308" s="11" t="s">
        <v>6</v>
      </c>
      <c r="C308" s="12">
        <f t="shared" si="8"/>
        <v>6069.0300000000007</v>
      </c>
      <c r="D308" s="12">
        <f t="shared" si="8"/>
        <v>4311.0200000000004</v>
      </c>
      <c r="E308" s="12">
        <f t="shared" si="8"/>
        <v>3251.55</v>
      </c>
      <c r="F308" s="12">
        <f t="shared" si="8"/>
        <v>2346.84</v>
      </c>
      <c r="G308" s="12">
        <f t="shared" si="8"/>
        <v>1657.8400000000001</v>
      </c>
      <c r="H308" s="13">
        <f t="shared" si="8"/>
        <v>1306.45</v>
      </c>
    </row>
    <row r="309" spans="1:8" x14ac:dyDescent="0.2">
      <c r="A309" s="9">
        <v>30</v>
      </c>
      <c r="B309" s="11" t="s">
        <v>7</v>
      </c>
      <c r="C309" s="12">
        <f t="shared" si="8"/>
        <v>7089.81</v>
      </c>
      <c r="D309" s="12">
        <f t="shared" si="8"/>
        <v>4990.4800000000005</v>
      </c>
      <c r="E309" s="12">
        <f t="shared" si="8"/>
        <v>3820.2400000000002</v>
      </c>
      <c r="F309" s="12">
        <f t="shared" si="8"/>
        <v>2787.8</v>
      </c>
      <c r="G309" s="12">
        <f t="shared" si="8"/>
        <v>1965.24</v>
      </c>
      <c r="H309" s="13">
        <f t="shared" si="8"/>
        <v>1515.8000000000002</v>
      </c>
    </row>
    <row r="310" spans="1:8" x14ac:dyDescent="0.2">
      <c r="A310" s="9">
        <v>35</v>
      </c>
      <c r="B310" s="11" t="s">
        <v>8</v>
      </c>
      <c r="C310" s="12">
        <f t="shared" si="8"/>
        <v>8003.5300000000007</v>
      </c>
      <c r="D310" s="12">
        <f t="shared" si="8"/>
        <v>5533.2000000000007</v>
      </c>
      <c r="E310" s="12">
        <f t="shared" si="8"/>
        <v>4252.72</v>
      </c>
      <c r="F310" s="12">
        <f t="shared" si="8"/>
        <v>3100.5</v>
      </c>
      <c r="G310" s="12">
        <f t="shared" si="8"/>
        <v>2239.25</v>
      </c>
      <c r="H310" s="13">
        <f t="shared" si="8"/>
        <v>1683.28</v>
      </c>
    </row>
    <row r="311" spans="1:8" x14ac:dyDescent="0.2">
      <c r="A311" s="9">
        <v>40</v>
      </c>
      <c r="B311" s="11" t="s">
        <v>9</v>
      </c>
      <c r="C311" s="12">
        <f t="shared" si="8"/>
        <v>9062.4700000000012</v>
      </c>
      <c r="D311" s="12">
        <f t="shared" si="8"/>
        <v>6241.2800000000007</v>
      </c>
      <c r="E311" s="12">
        <f t="shared" si="8"/>
        <v>4822.47</v>
      </c>
      <c r="F311" s="12">
        <f t="shared" si="8"/>
        <v>3516.02</v>
      </c>
      <c r="G311" s="12">
        <f t="shared" si="8"/>
        <v>2502.13</v>
      </c>
      <c r="H311" s="13">
        <f t="shared" si="8"/>
        <v>1901.64</v>
      </c>
    </row>
    <row r="312" spans="1:8" x14ac:dyDescent="0.2">
      <c r="A312" s="9">
        <v>45</v>
      </c>
      <c r="B312" s="11" t="s">
        <v>10</v>
      </c>
      <c r="C312" s="12">
        <f t="shared" si="8"/>
        <v>10463.790000000001</v>
      </c>
      <c r="D312" s="12">
        <f t="shared" si="8"/>
        <v>7253.05</v>
      </c>
      <c r="E312" s="12">
        <f t="shared" si="8"/>
        <v>5549.1</v>
      </c>
      <c r="F312" s="12">
        <f t="shared" si="8"/>
        <v>3960.1600000000003</v>
      </c>
      <c r="G312" s="12">
        <f t="shared" si="8"/>
        <v>2847.1600000000003</v>
      </c>
      <c r="H312" s="13">
        <f t="shared" si="8"/>
        <v>2211.69</v>
      </c>
    </row>
    <row r="313" spans="1:8" x14ac:dyDescent="0.2">
      <c r="A313" s="9">
        <v>50</v>
      </c>
      <c r="B313" s="11" t="s">
        <v>11</v>
      </c>
      <c r="C313" s="12">
        <f t="shared" si="8"/>
        <v>11843.380000000001</v>
      </c>
      <c r="D313" s="12">
        <f t="shared" si="8"/>
        <v>7947.35</v>
      </c>
      <c r="E313" s="12">
        <f t="shared" si="8"/>
        <v>6239.6900000000005</v>
      </c>
      <c r="F313" s="12">
        <f t="shared" si="8"/>
        <v>4617.8900000000003</v>
      </c>
      <c r="G313" s="12">
        <f t="shared" si="8"/>
        <v>3198.55</v>
      </c>
      <c r="H313" s="13">
        <f t="shared" si="8"/>
        <v>2426.34</v>
      </c>
    </row>
    <row r="314" spans="1:8" x14ac:dyDescent="0.2">
      <c r="A314" s="9">
        <v>55</v>
      </c>
      <c r="B314" s="11" t="s">
        <v>12</v>
      </c>
      <c r="C314" s="12">
        <f t="shared" si="8"/>
        <v>13722.230000000001</v>
      </c>
      <c r="D314" s="12">
        <f t="shared" si="8"/>
        <v>9389.48</v>
      </c>
      <c r="E314" s="12">
        <f t="shared" si="8"/>
        <v>7201.64</v>
      </c>
      <c r="F314" s="12">
        <f t="shared" si="8"/>
        <v>5107.6100000000006</v>
      </c>
      <c r="G314" s="12">
        <f t="shared" si="8"/>
        <v>3700.9900000000002</v>
      </c>
      <c r="H314" s="13">
        <f t="shared" si="8"/>
        <v>2866.77</v>
      </c>
    </row>
    <row r="315" spans="1:8" x14ac:dyDescent="0.2">
      <c r="A315" s="9">
        <v>60</v>
      </c>
      <c r="B315" s="11"/>
      <c r="C315" s="12">
        <f t="shared" si="8"/>
        <v>14597.79</v>
      </c>
      <c r="D315" s="12">
        <f t="shared" si="8"/>
        <v>10372.1</v>
      </c>
      <c r="E315" s="12">
        <f t="shared" si="8"/>
        <v>7973.85</v>
      </c>
      <c r="F315" s="12">
        <f t="shared" si="8"/>
        <v>5617.47</v>
      </c>
      <c r="G315" s="12">
        <f t="shared" si="8"/>
        <v>4083.1200000000003</v>
      </c>
      <c r="H315" s="13">
        <f t="shared" si="8"/>
        <v>3171.52</v>
      </c>
    </row>
    <row r="316" spans="1:8" x14ac:dyDescent="0.2">
      <c r="A316" s="9">
        <v>61</v>
      </c>
      <c r="B316" s="11"/>
      <c r="C316" s="12">
        <f t="shared" si="8"/>
        <v>16426.82</v>
      </c>
      <c r="D316" s="12">
        <f t="shared" si="8"/>
        <v>11669.54</v>
      </c>
      <c r="E316" s="12">
        <f t="shared" si="8"/>
        <v>8973.43</v>
      </c>
      <c r="F316" s="12">
        <f t="shared" si="8"/>
        <v>6318.13</v>
      </c>
      <c r="G316" s="12">
        <f t="shared" si="8"/>
        <v>4596.6900000000005</v>
      </c>
      <c r="H316" s="13">
        <f t="shared" si="8"/>
        <v>3572.73</v>
      </c>
    </row>
    <row r="317" spans="1:8" x14ac:dyDescent="0.2">
      <c r="A317" s="9">
        <v>62</v>
      </c>
      <c r="B317" s="11"/>
      <c r="C317" s="12">
        <f t="shared" si="8"/>
        <v>18255.32</v>
      </c>
      <c r="D317" s="12">
        <f t="shared" si="8"/>
        <v>12974.93</v>
      </c>
      <c r="E317" s="12">
        <f t="shared" si="8"/>
        <v>9971.42</v>
      </c>
      <c r="F317" s="12">
        <f t="shared" si="8"/>
        <v>7021.4400000000005</v>
      </c>
      <c r="G317" s="12">
        <f t="shared" si="8"/>
        <v>5109.2</v>
      </c>
      <c r="H317" s="13">
        <f t="shared" si="8"/>
        <v>3968.11</v>
      </c>
    </row>
    <row r="318" spans="1:8" x14ac:dyDescent="0.2">
      <c r="A318" s="9">
        <v>63</v>
      </c>
      <c r="B318" s="11"/>
      <c r="C318" s="12">
        <f t="shared" si="8"/>
        <v>20087</v>
      </c>
      <c r="D318" s="12">
        <f t="shared" si="8"/>
        <v>14274.490000000002</v>
      </c>
      <c r="E318" s="12">
        <f t="shared" si="8"/>
        <v>10972.59</v>
      </c>
      <c r="F318" s="12">
        <f t="shared" si="8"/>
        <v>7728.9900000000007</v>
      </c>
      <c r="G318" s="12">
        <f t="shared" si="8"/>
        <v>5622.77</v>
      </c>
      <c r="H318" s="13">
        <f t="shared" si="8"/>
        <v>4374.09</v>
      </c>
    </row>
    <row r="319" spans="1:8" x14ac:dyDescent="0.2">
      <c r="A319" s="9">
        <v>64</v>
      </c>
      <c r="B319" s="11"/>
      <c r="C319" s="12">
        <f t="shared" si="8"/>
        <v>21914.97</v>
      </c>
      <c r="D319" s="12">
        <f t="shared" si="8"/>
        <v>15570.87</v>
      </c>
      <c r="E319" s="12">
        <f t="shared" si="8"/>
        <v>11970.58</v>
      </c>
      <c r="F319" s="12">
        <f t="shared" si="8"/>
        <v>8438.130000000001</v>
      </c>
      <c r="G319" s="12">
        <f t="shared" si="8"/>
        <v>6134.22</v>
      </c>
      <c r="H319" s="13">
        <f t="shared" si="8"/>
        <v>4769.47</v>
      </c>
    </row>
    <row r="320" spans="1:8" x14ac:dyDescent="0.2">
      <c r="A320" s="9">
        <v>65</v>
      </c>
      <c r="B320" s="11"/>
      <c r="C320" s="12">
        <f t="shared" si="8"/>
        <v>24072.600000000002</v>
      </c>
      <c r="D320" s="12">
        <f t="shared" si="8"/>
        <v>16831.740000000002</v>
      </c>
      <c r="E320" s="12">
        <f t="shared" si="8"/>
        <v>13027.400000000001</v>
      </c>
      <c r="F320" s="12">
        <f t="shared" si="8"/>
        <v>9191.26</v>
      </c>
      <c r="G320" s="12">
        <f t="shared" si="8"/>
        <v>6681.71</v>
      </c>
      <c r="H320" s="13">
        <f t="shared" si="8"/>
        <v>5428.79</v>
      </c>
    </row>
    <row r="321" spans="1:8" x14ac:dyDescent="0.2">
      <c r="A321" s="9">
        <v>66</v>
      </c>
      <c r="B321" s="11"/>
      <c r="C321" s="12">
        <f t="shared" si="8"/>
        <v>25488.760000000002</v>
      </c>
      <c r="D321" s="12">
        <f t="shared" si="8"/>
        <v>17828.14</v>
      </c>
      <c r="E321" s="12">
        <f t="shared" si="8"/>
        <v>13799.61</v>
      </c>
      <c r="F321" s="12">
        <f t="shared" si="8"/>
        <v>9735.57</v>
      </c>
      <c r="G321" s="12">
        <f t="shared" si="8"/>
        <v>7077.6200000000008</v>
      </c>
      <c r="H321" s="13">
        <f t="shared" si="8"/>
        <v>5750.5</v>
      </c>
    </row>
    <row r="322" spans="1:8" x14ac:dyDescent="0.2">
      <c r="A322" s="9">
        <v>67</v>
      </c>
      <c r="B322" s="11"/>
      <c r="C322" s="12">
        <f t="shared" si="8"/>
        <v>28324.79</v>
      </c>
      <c r="D322" s="12">
        <f t="shared" si="8"/>
        <v>19811.400000000001</v>
      </c>
      <c r="E322" s="12">
        <f t="shared" si="8"/>
        <v>15332.900000000001</v>
      </c>
      <c r="F322" s="12">
        <f t="shared" si="8"/>
        <v>10820.480000000001</v>
      </c>
      <c r="G322" s="12">
        <f t="shared" si="8"/>
        <v>7866.26</v>
      </c>
      <c r="H322" s="13">
        <f t="shared" si="8"/>
        <v>6392.33</v>
      </c>
    </row>
    <row r="323" spans="1:8" x14ac:dyDescent="0.2">
      <c r="A323" s="9">
        <v>68</v>
      </c>
      <c r="B323" s="11"/>
      <c r="C323" s="12">
        <f t="shared" ref="C323:H335" si="9">+C290*$L$2</f>
        <v>31156.58</v>
      </c>
      <c r="D323" s="12">
        <f t="shared" si="9"/>
        <v>21794.13</v>
      </c>
      <c r="E323" s="12">
        <f t="shared" si="9"/>
        <v>16868.84</v>
      </c>
      <c r="F323" s="12">
        <f t="shared" si="9"/>
        <v>11902.74</v>
      </c>
      <c r="G323" s="12">
        <f t="shared" si="9"/>
        <v>8654.3700000000008</v>
      </c>
      <c r="H323" s="13">
        <f t="shared" si="9"/>
        <v>7028.8600000000006</v>
      </c>
    </row>
    <row r="324" spans="1:8" x14ac:dyDescent="0.2">
      <c r="A324" s="9">
        <v>69</v>
      </c>
      <c r="B324" s="11"/>
      <c r="C324" s="12">
        <f t="shared" si="9"/>
        <v>32575.390000000003</v>
      </c>
      <c r="D324" s="12">
        <f t="shared" si="9"/>
        <v>22788.940000000002</v>
      </c>
      <c r="E324" s="12">
        <f t="shared" si="9"/>
        <v>17634.16</v>
      </c>
      <c r="F324" s="12">
        <f t="shared" si="9"/>
        <v>12444.93</v>
      </c>
      <c r="G324" s="12">
        <f t="shared" si="9"/>
        <v>9047.1</v>
      </c>
      <c r="H324" s="13">
        <f t="shared" si="9"/>
        <v>7352.6900000000005</v>
      </c>
    </row>
    <row r="325" spans="1:8" x14ac:dyDescent="0.2">
      <c r="A325" s="9">
        <v>70</v>
      </c>
      <c r="B325" s="11"/>
      <c r="C325" s="12">
        <f t="shared" si="9"/>
        <v>33267.57</v>
      </c>
      <c r="D325" s="12">
        <f t="shared" si="9"/>
        <v>23083.620000000003</v>
      </c>
      <c r="E325" s="12">
        <f t="shared" si="9"/>
        <v>17917.71</v>
      </c>
      <c r="F325" s="12">
        <f t="shared" si="9"/>
        <v>12636.26</v>
      </c>
      <c r="G325" s="12">
        <f t="shared" si="9"/>
        <v>9222.5300000000007</v>
      </c>
      <c r="H325" s="13">
        <f t="shared" si="9"/>
        <v>7449.68</v>
      </c>
    </row>
    <row r="326" spans="1:8" x14ac:dyDescent="0.2">
      <c r="A326" s="9">
        <v>71</v>
      </c>
      <c r="B326" s="11"/>
      <c r="C326" s="12">
        <f t="shared" si="9"/>
        <v>37430.720000000001</v>
      </c>
      <c r="D326" s="12">
        <f t="shared" si="9"/>
        <v>25975.300000000003</v>
      </c>
      <c r="E326" s="12">
        <f t="shared" si="9"/>
        <v>20158.02</v>
      </c>
      <c r="F326" s="12">
        <f t="shared" si="9"/>
        <v>14217.78</v>
      </c>
      <c r="G326" s="12">
        <f t="shared" si="9"/>
        <v>10373.69</v>
      </c>
      <c r="H326" s="13">
        <f t="shared" si="9"/>
        <v>8380.36</v>
      </c>
    </row>
    <row r="327" spans="1:8" x14ac:dyDescent="0.2">
      <c r="A327" s="9">
        <v>72</v>
      </c>
      <c r="B327" s="11"/>
      <c r="C327" s="12">
        <f t="shared" si="9"/>
        <v>41593.340000000004</v>
      </c>
      <c r="D327" s="12">
        <f t="shared" si="9"/>
        <v>28859.56</v>
      </c>
      <c r="E327" s="12">
        <f t="shared" si="9"/>
        <v>22404.16</v>
      </c>
      <c r="F327" s="12">
        <f t="shared" si="9"/>
        <v>15800.36</v>
      </c>
      <c r="G327" s="12">
        <f t="shared" si="9"/>
        <v>11528.560000000001</v>
      </c>
      <c r="H327" s="13">
        <f t="shared" si="9"/>
        <v>9314.75</v>
      </c>
    </row>
    <row r="328" spans="1:8" x14ac:dyDescent="0.2">
      <c r="A328" s="9">
        <v>73</v>
      </c>
      <c r="B328" s="11"/>
      <c r="C328" s="12">
        <f t="shared" si="9"/>
        <v>45754.37</v>
      </c>
      <c r="D328" s="12">
        <f t="shared" si="9"/>
        <v>31749.65</v>
      </c>
      <c r="E328" s="12">
        <f t="shared" si="9"/>
        <v>24643.940000000002</v>
      </c>
      <c r="F328" s="12">
        <f t="shared" si="9"/>
        <v>17381.350000000002</v>
      </c>
      <c r="G328" s="12">
        <f t="shared" si="9"/>
        <v>12685.02</v>
      </c>
      <c r="H328" s="13">
        <f t="shared" si="9"/>
        <v>10248.61</v>
      </c>
    </row>
    <row r="329" spans="1:8" x14ac:dyDescent="0.2">
      <c r="A329" s="9">
        <v>74</v>
      </c>
      <c r="B329" s="11"/>
      <c r="C329" s="12">
        <f t="shared" si="9"/>
        <v>49913.280000000006</v>
      </c>
      <c r="D329" s="12">
        <f t="shared" si="9"/>
        <v>34639.21</v>
      </c>
      <c r="E329" s="12">
        <f t="shared" si="9"/>
        <v>26887.43</v>
      </c>
      <c r="F329" s="12">
        <f t="shared" si="9"/>
        <v>18967.11</v>
      </c>
      <c r="G329" s="12">
        <f t="shared" si="9"/>
        <v>13840.95</v>
      </c>
      <c r="H329" s="13">
        <f t="shared" si="9"/>
        <v>11181.94</v>
      </c>
    </row>
    <row r="330" spans="1:8" x14ac:dyDescent="0.2">
      <c r="A330" s="9">
        <v>75</v>
      </c>
      <c r="B330" s="11" t="s">
        <v>13</v>
      </c>
      <c r="C330" s="12">
        <f t="shared" si="9"/>
        <v>54502.020000000004</v>
      </c>
      <c r="D330" s="12">
        <f t="shared" si="9"/>
        <v>37889.170000000006</v>
      </c>
      <c r="E330" s="12">
        <f t="shared" si="9"/>
        <v>29987.4</v>
      </c>
      <c r="F330" s="12">
        <f t="shared" si="9"/>
        <v>21751.200000000001</v>
      </c>
      <c r="G330" s="12">
        <f t="shared" si="9"/>
        <v>15149.52</v>
      </c>
      <c r="H330" s="13">
        <f t="shared" si="9"/>
        <v>12831.300000000001</v>
      </c>
    </row>
    <row r="331" spans="1:8" x14ac:dyDescent="0.2">
      <c r="A331" s="9">
        <v>1</v>
      </c>
      <c r="B331" s="11" t="s">
        <v>14</v>
      </c>
      <c r="C331" s="12">
        <f t="shared" si="9"/>
        <v>2236.0700000000002</v>
      </c>
      <c r="D331" s="12">
        <f t="shared" si="9"/>
        <v>1726.21</v>
      </c>
      <c r="E331" s="12">
        <f t="shared" si="9"/>
        <v>1228.01</v>
      </c>
      <c r="F331" s="12">
        <f t="shared" si="9"/>
        <v>917.96</v>
      </c>
      <c r="G331" s="12">
        <f t="shared" si="9"/>
        <v>748.89</v>
      </c>
      <c r="H331" s="13">
        <f t="shared" si="9"/>
        <v>539.54000000000008</v>
      </c>
    </row>
    <row r="332" spans="1:8" x14ac:dyDescent="0.2">
      <c r="A332" s="9">
        <v>2</v>
      </c>
      <c r="B332" s="11" t="s">
        <v>1</v>
      </c>
      <c r="C332" s="12">
        <f t="shared" si="9"/>
        <v>3443.94</v>
      </c>
      <c r="D332" s="12">
        <f t="shared" si="9"/>
        <v>2809.53</v>
      </c>
      <c r="E332" s="12">
        <f t="shared" si="9"/>
        <v>1939.2700000000002</v>
      </c>
      <c r="F332" s="12">
        <f t="shared" si="9"/>
        <v>1454.3200000000002</v>
      </c>
      <c r="G332" s="12">
        <f t="shared" si="9"/>
        <v>1182.43</v>
      </c>
      <c r="H332" s="13">
        <f t="shared" si="9"/>
        <v>794.47</v>
      </c>
    </row>
    <row r="333" spans="1:8" x14ac:dyDescent="0.2">
      <c r="A333" s="9">
        <v>3</v>
      </c>
      <c r="B333" s="11" t="s">
        <v>15</v>
      </c>
      <c r="C333" s="12">
        <f t="shared" si="9"/>
        <v>5026.5200000000004</v>
      </c>
      <c r="D333" s="12">
        <f t="shared" si="9"/>
        <v>4112.8</v>
      </c>
      <c r="E333" s="12">
        <f t="shared" si="9"/>
        <v>2825.96</v>
      </c>
      <c r="F333" s="12">
        <f t="shared" si="9"/>
        <v>2113.11</v>
      </c>
      <c r="G333" s="12">
        <f t="shared" si="9"/>
        <v>1715.6100000000001</v>
      </c>
      <c r="H333" s="13">
        <f t="shared" si="9"/>
        <v>1206.8100000000002</v>
      </c>
    </row>
    <row r="334" spans="1:8" x14ac:dyDescent="0.2">
      <c r="A334" s="9">
        <v>1</v>
      </c>
      <c r="B334" s="11" t="s">
        <v>3</v>
      </c>
      <c r="C334" s="12">
        <f t="shared" si="9"/>
        <v>119.25</v>
      </c>
      <c r="D334" s="12">
        <f t="shared" si="9"/>
        <v>119.25</v>
      </c>
      <c r="E334" s="12">
        <f t="shared" si="9"/>
        <v>119.25</v>
      </c>
      <c r="F334" s="12">
        <f t="shared" si="9"/>
        <v>119.25</v>
      </c>
      <c r="G334" s="12">
        <f t="shared" si="9"/>
        <v>119.25</v>
      </c>
      <c r="H334" s="13">
        <f t="shared" si="9"/>
        <v>119.25</v>
      </c>
    </row>
    <row r="335" spans="1:8" ht="13.5" thickBot="1" x14ac:dyDescent="0.25">
      <c r="A335" s="16">
        <v>1</v>
      </c>
      <c r="B335" s="17" t="s">
        <v>2</v>
      </c>
      <c r="C335" s="18">
        <f t="shared" si="9"/>
        <v>159</v>
      </c>
      <c r="D335" s="18">
        <f t="shared" si="9"/>
        <v>159</v>
      </c>
      <c r="E335" s="18">
        <f t="shared" si="9"/>
        <v>159</v>
      </c>
      <c r="F335" s="18">
        <f t="shared" si="9"/>
        <v>159</v>
      </c>
      <c r="G335" s="18">
        <f t="shared" si="9"/>
        <v>159</v>
      </c>
      <c r="H335" s="19">
        <f t="shared" si="9"/>
        <v>159</v>
      </c>
    </row>
    <row r="336" spans="1:8" ht="13.5" thickBot="1" x14ac:dyDescent="0.25"/>
    <row r="337" spans="1:15" ht="18" x14ac:dyDescent="0.25">
      <c r="A337" s="252" t="s">
        <v>67</v>
      </c>
      <c r="B337" s="253"/>
      <c r="C337" s="253"/>
      <c r="D337" s="253"/>
      <c r="E337" s="253"/>
      <c r="F337" s="253"/>
      <c r="G337" s="253"/>
      <c r="H337" s="254"/>
    </row>
    <row r="338" spans="1:15" ht="18" x14ac:dyDescent="0.25">
      <c r="A338" s="248" t="s">
        <v>30</v>
      </c>
      <c r="B338" s="249"/>
      <c r="C338" s="249"/>
      <c r="D338" s="249"/>
      <c r="E338" s="249"/>
      <c r="F338" s="249"/>
      <c r="G338" s="249"/>
      <c r="H338" s="250"/>
    </row>
    <row r="339" spans="1:15" x14ac:dyDescent="0.2">
      <c r="A339" s="251" t="s">
        <v>0</v>
      </c>
      <c r="B339" s="244"/>
      <c r="C339" s="244"/>
      <c r="D339" s="244"/>
      <c r="E339" s="244"/>
      <c r="F339" s="244"/>
      <c r="G339" s="244"/>
      <c r="H339" s="165"/>
    </row>
    <row r="340" spans="1:15" x14ac:dyDescent="0.2">
      <c r="A340" s="9" t="s">
        <v>5</v>
      </c>
      <c r="B340" s="10" t="s">
        <v>5</v>
      </c>
      <c r="C340" s="163" t="s">
        <v>68</v>
      </c>
      <c r="D340" s="163" t="s">
        <v>69</v>
      </c>
      <c r="E340" s="163" t="s">
        <v>70</v>
      </c>
      <c r="F340" s="163" t="s">
        <v>71</v>
      </c>
      <c r="G340" s="163" t="s">
        <v>72</v>
      </c>
      <c r="H340" s="165" t="s">
        <v>73</v>
      </c>
    </row>
    <row r="341" spans="1:15" x14ac:dyDescent="0.2">
      <c r="A341" s="9">
        <v>18</v>
      </c>
      <c r="B341" s="11" t="s">
        <v>162</v>
      </c>
      <c r="C341" s="77">
        <v>7948</v>
      </c>
      <c r="D341" s="77">
        <v>5665</v>
      </c>
      <c r="E341" s="77">
        <v>4246</v>
      </c>
      <c r="F341" s="77">
        <v>3072</v>
      </c>
      <c r="G341" s="77">
        <v>2161</v>
      </c>
      <c r="H341" s="77">
        <v>1706</v>
      </c>
      <c r="J341" s="28"/>
      <c r="K341" s="28"/>
      <c r="L341" s="28"/>
      <c r="M341" s="28"/>
      <c r="N341" s="28"/>
      <c r="O341" s="28"/>
    </row>
    <row r="342" spans="1:15" x14ac:dyDescent="0.2">
      <c r="A342" s="9">
        <v>25</v>
      </c>
      <c r="B342" s="11" t="s">
        <v>6</v>
      </c>
      <c r="C342" s="77">
        <v>8875</v>
      </c>
      <c r="D342" s="77">
        <v>6300</v>
      </c>
      <c r="E342" s="77">
        <v>4743</v>
      </c>
      <c r="F342" s="77">
        <v>3424</v>
      </c>
      <c r="G342" s="77">
        <v>2414</v>
      </c>
      <c r="H342" s="77">
        <v>1898</v>
      </c>
      <c r="J342" s="28"/>
      <c r="K342" s="28"/>
      <c r="L342" s="28"/>
      <c r="M342" s="28"/>
      <c r="N342" s="28"/>
      <c r="O342" s="28"/>
    </row>
    <row r="343" spans="1:15" x14ac:dyDescent="0.2">
      <c r="A343" s="9">
        <v>30</v>
      </c>
      <c r="B343" s="11" t="s">
        <v>7</v>
      </c>
      <c r="C343" s="77">
        <v>10378</v>
      </c>
      <c r="D343" s="77">
        <v>7299</v>
      </c>
      <c r="E343" s="77">
        <v>5581</v>
      </c>
      <c r="F343" s="77">
        <v>4069</v>
      </c>
      <c r="G343" s="77">
        <v>2863</v>
      </c>
      <c r="H343" s="77">
        <v>2207</v>
      </c>
      <c r="J343" s="28"/>
      <c r="K343" s="28"/>
      <c r="L343" s="28"/>
      <c r="M343" s="28"/>
      <c r="N343" s="28"/>
      <c r="O343" s="28"/>
    </row>
    <row r="344" spans="1:15" x14ac:dyDescent="0.2">
      <c r="A344" s="9">
        <v>35</v>
      </c>
      <c r="B344" s="11" t="s">
        <v>8</v>
      </c>
      <c r="C344" s="77">
        <v>11716</v>
      </c>
      <c r="D344" s="77">
        <v>8093</v>
      </c>
      <c r="E344" s="77">
        <v>6213</v>
      </c>
      <c r="F344" s="77">
        <v>4528</v>
      </c>
      <c r="G344" s="77">
        <v>3269</v>
      </c>
      <c r="H344" s="77">
        <v>2454</v>
      </c>
      <c r="J344" s="28"/>
      <c r="K344" s="28"/>
      <c r="L344" s="28"/>
      <c r="M344" s="28"/>
      <c r="N344" s="28"/>
      <c r="O344" s="28"/>
    </row>
    <row r="345" spans="1:15" x14ac:dyDescent="0.2">
      <c r="A345" s="9">
        <v>40</v>
      </c>
      <c r="B345" s="11" t="s">
        <v>9</v>
      </c>
      <c r="C345" s="77">
        <v>13263</v>
      </c>
      <c r="D345" s="77">
        <v>9139</v>
      </c>
      <c r="E345" s="77">
        <v>7046</v>
      </c>
      <c r="F345" s="77">
        <v>5142</v>
      </c>
      <c r="G345" s="77">
        <v>3652</v>
      </c>
      <c r="H345" s="77">
        <v>2769</v>
      </c>
      <c r="J345" s="28"/>
      <c r="K345" s="28"/>
      <c r="L345" s="28"/>
      <c r="M345" s="28"/>
      <c r="N345" s="28"/>
      <c r="O345" s="28"/>
    </row>
    <row r="346" spans="1:15" x14ac:dyDescent="0.2">
      <c r="A346" s="9">
        <v>45</v>
      </c>
      <c r="B346" s="11" t="s">
        <v>10</v>
      </c>
      <c r="C346" s="77">
        <v>15334</v>
      </c>
      <c r="D346" s="77">
        <v>10608</v>
      </c>
      <c r="E346" s="77">
        <v>8115</v>
      </c>
      <c r="F346" s="77">
        <v>5792</v>
      </c>
      <c r="G346" s="77">
        <v>4156</v>
      </c>
      <c r="H346" s="77">
        <v>3220</v>
      </c>
      <c r="J346" s="28"/>
      <c r="K346" s="28"/>
      <c r="L346" s="28"/>
      <c r="M346" s="28"/>
      <c r="N346" s="28"/>
      <c r="O346" s="28"/>
    </row>
    <row r="347" spans="1:15" x14ac:dyDescent="0.2">
      <c r="A347" s="9">
        <v>50</v>
      </c>
      <c r="B347" s="11" t="s">
        <v>11</v>
      </c>
      <c r="C347" s="77">
        <v>17350</v>
      </c>
      <c r="D347" s="77">
        <v>11630</v>
      </c>
      <c r="E347" s="77">
        <v>9132</v>
      </c>
      <c r="F347" s="77">
        <v>6762</v>
      </c>
      <c r="G347" s="77">
        <v>4679</v>
      </c>
      <c r="H347" s="77">
        <v>3541</v>
      </c>
      <c r="J347" s="28"/>
      <c r="K347" s="28"/>
      <c r="L347" s="28"/>
      <c r="M347" s="28"/>
      <c r="N347" s="28"/>
      <c r="O347" s="28"/>
    </row>
    <row r="348" spans="1:15" x14ac:dyDescent="0.2">
      <c r="A348" s="9">
        <v>55</v>
      </c>
      <c r="B348" s="11" t="s">
        <v>12</v>
      </c>
      <c r="C348" s="77">
        <v>20110</v>
      </c>
      <c r="D348" s="77">
        <v>13748</v>
      </c>
      <c r="E348" s="77">
        <v>10539</v>
      </c>
      <c r="F348" s="77">
        <v>7480</v>
      </c>
      <c r="G348" s="77">
        <v>5419</v>
      </c>
      <c r="H348" s="77">
        <v>4181</v>
      </c>
      <c r="J348" s="28"/>
      <c r="K348" s="28"/>
      <c r="L348" s="28"/>
      <c r="M348" s="28"/>
      <c r="N348" s="28"/>
      <c r="O348" s="28"/>
    </row>
    <row r="349" spans="1:15" x14ac:dyDescent="0.2">
      <c r="A349" s="9">
        <v>60</v>
      </c>
      <c r="B349" s="11"/>
      <c r="C349" s="77">
        <v>21394</v>
      </c>
      <c r="D349" s="77">
        <v>15190</v>
      </c>
      <c r="E349" s="77">
        <v>11674</v>
      </c>
      <c r="F349" s="77">
        <v>8234</v>
      </c>
      <c r="G349" s="77">
        <v>5977</v>
      </c>
      <c r="H349" s="77">
        <v>4642</v>
      </c>
      <c r="J349" s="28"/>
      <c r="K349" s="28"/>
      <c r="L349" s="28"/>
      <c r="M349" s="28"/>
      <c r="N349" s="28"/>
      <c r="O349" s="28"/>
    </row>
    <row r="350" spans="1:15" x14ac:dyDescent="0.2">
      <c r="A350" s="9">
        <v>61</v>
      </c>
      <c r="B350" s="11"/>
      <c r="C350" s="77">
        <v>24082</v>
      </c>
      <c r="D350" s="77">
        <v>17099</v>
      </c>
      <c r="E350" s="77">
        <v>13144</v>
      </c>
      <c r="F350" s="77">
        <v>9255</v>
      </c>
      <c r="G350" s="77">
        <v>6728</v>
      </c>
      <c r="H350" s="77">
        <v>5222</v>
      </c>
      <c r="J350" s="28"/>
      <c r="K350" s="28"/>
      <c r="L350" s="28"/>
      <c r="M350" s="28"/>
      <c r="N350" s="28"/>
      <c r="O350" s="28"/>
    </row>
    <row r="351" spans="1:15" x14ac:dyDescent="0.2">
      <c r="A351" s="9">
        <v>62</v>
      </c>
      <c r="B351" s="11"/>
      <c r="C351" s="77">
        <v>26768</v>
      </c>
      <c r="D351" s="77">
        <v>19014</v>
      </c>
      <c r="E351" s="77">
        <v>14612</v>
      </c>
      <c r="F351" s="77">
        <v>10294</v>
      </c>
      <c r="G351" s="77">
        <v>7481</v>
      </c>
      <c r="H351" s="77">
        <v>5810</v>
      </c>
      <c r="J351" s="28"/>
      <c r="K351" s="28"/>
      <c r="L351" s="28"/>
      <c r="M351" s="28"/>
      <c r="N351" s="28"/>
      <c r="O351" s="28"/>
    </row>
    <row r="352" spans="1:15" x14ac:dyDescent="0.2">
      <c r="A352" s="9">
        <v>63</v>
      </c>
      <c r="B352" s="11"/>
      <c r="C352" s="77">
        <v>29452</v>
      </c>
      <c r="D352" s="77">
        <v>20917</v>
      </c>
      <c r="E352" s="77">
        <v>16079</v>
      </c>
      <c r="F352" s="77">
        <v>11333</v>
      </c>
      <c r="G352" s="77">
        <v>8241</v>
      </c>
      <c r="H352" s="77">
        <v>6397</v>
      </c>
      <c r="J352" s="28"/>
      <c r="K352" s="28"/>
      <c r="L352" s="28"/>
      <c r="M352" s="28"/>
      <c r="N352" s="28"/>
      <c r="O352" s="28"/>
    </row>
    <row r="353" spans="1:15" x14ac:dyDescent="0.2">
      <c r="A353" s="9">
        <v>64</v>
      </c>
      <c r="B353" s="11"/>
      <c r="C353" s="77">
        <v>32135</v>
      </c>
      <c r="D353" s="77">
        <v>22829</v>
      </c>
      <c r="E353" s="77">
        <v>17539</v>
      </c>
      <c r="F353" s="77">
        <v>12371</v>
      </c>
      <c r="G353" s="77">
        <v>8993</v>
      </c>
      <c r="H353" s="77">
        <v>6983</v>
      </c>
      <c r="J353" s="28"/>
      <c r="K353" s="28"/>
      <c r="L353" s="28"/>
      <c r="M353" s="28"/>
      <c r="N353" s="28"/>
      <c r="O353" s="28"/>
    </row>
    <row r="354" spans="1:15" x14ac:dyDescent="0.2">
      <c r="A354" s="9">
        <v>65</v>
      </c>
      <c r="B354" s="11"/>
      <c r="C354" s="77">
        <v>35294</v>
      </c>
      <c r="D354" s="77">
        <v>24679</v>
      </c>
      <c r="E354" s="77">
        <v>19097</v>
      </c>
      <c r="F354" s="77">
        <v>13478</v>
      </c>
      <c r="G354" s="77">
        <v>9792</v>
      </c>
      <c r="H354" s="77">
        <v>7956</v>
      </c>
      <c r="J354" s="28"/>
      <c r="K354" s="28"/>
      <c r="L354" s="28"/>
      <c r="M354" s="28"/>
      <c r="N354" s="28"/>
      <c r="O354" s="28"/>
    </row>
    <row r="355" spans="1:15" x14ac:dyDescent="0.2">
      <c r="A355" s="9">
        <v>66</v>
      </c>
      <c r="B355" s="11"/>
      <c r="C355" s="77">
        <v>37380</v>
      </c>
      <c r="D355" s="77">
        <v>26136</v>
      </c>
      <c r="E355" s="77">
        <v>20221</v>
      </c>
      <c r="F355" s="77">
        <v>14278</v>
      </c>
      <c r="G355" s="77">
        <v>10371</v>
      </c>
      <c r="H355" s="77">
        <v>8422</v>
      </c>
      <c r="J355" s="28"/>
      <c r="K355" s="28"/>
      <c r="L355" s="28"/>
      <c r="M355" s="28"/>
      <c r="N355" s="28"/>
      <c r="O355" s="28"/>
    </row>
    <row r="356" spans="1:15" x14ac:dyDescent="0.2">
      <c r="A356" s="9">
        <v>67</v>
      </c>
      <c r="B356" s="11"/>
      <c r="C356" s="77">
        <v>41540</v>
      </c>
      <c r="D356" s="77">
        <v>29044</v>
      </c>
      <c r="E356" s="77">
        <v>22477</v>
      </c>
      <c r="F356" s="77">
        <v>15875</v>
      </c>
      <c r="G356" s="77">
        <v>11532</v>
      </c>
      <c r="H356" s="77">
        <v>9369</v>
      </c>
      <c r="J356" s="28"/>
      <c r="K356" s="28"/>
      <c r="L356" s="28"/>
      <c r="M356" s="28"/>
      <c r="N356" s="28"/>
      <c r="O356" s="28"/>
    </row>
    <row r="357" spans="1:15" x14ac:dyDescent="0.2">
      <c r="A357" s="9">
        <v>68</v>
      </c>
      <c r="B357" s="11"/>
      <c r="C357" s="77">
        <v>45705</v>
      </c>
      <c r="D357" s="77">
        <v>31954</v>
      </c>
      <c r="E357" s="77">
        <v>24731</v>
      </c>
      <c r="F357" s="77">
        <v>17462</v>
      </c>
      <c r="G357" s="77">
        <v>12696</v>
      </c>
      <c r="H357" s="77">
        <v>10309</v>
      </c>
      <c r="J357" s="28"/>
      <c r="K357" s="28"/>
      <c r="L357" s="28"/>
      <c r="M357" s="28"/>
      <c r="N357" s="28"/>
      <c r="O357" s="28"/>
    </row>
    <row r="358" spans="1:15" x14ac:dyDescent="0.2">
      <c r="A358" s="9">
        <v>69</v>
      </c>
      <c r="B358" s="11"/>
      <c r="C358" s="77">
        <v>47775</v>
      </c>
      <c r="D358" s="77">
        <v>33414</v>
      </c>
      <c r="E358" s="77">
        <v>25859</v>
      </c>
      <c r="F358" s="77">
        <v>18258</v>
      </c>
      <c r="G358" s="77">
        <v>13272</v>
      </c>
      <c r="H358" s="77">
        <v>10780</v>
      </c>
      <c r="J358" s="28"/>
      <c r="K358" s="28"/>
      <c r="L358" s="28"/>
      <c r="M358" s="28"/>
      <c r="N358" s="28"/>
      <c r="O358" s="28"/>
    </row>
    <row r="359" spans="1:15" x14ac:dyDescent="0.2">
      <c r="A359" s="9">
        <v>70</v>
      </c>
      <c r="B359" s="11"/>
      <c r="C359" s="77">
        <v>48802</v>
      </c>
      <c r="D359" s="77">
        <v>33850</v>
      </c>
      <c r="E359" s="77">
        <v>26263</v>
      </c>
      <c r="F359" s="77">
        <v>18540</v>
      </c>
      <c r="G359" s="77">
        <v>13526</v>
      </c>
      <c r="H359" s="77">
        <v>10920</v>
      </c>
      <c r="J359" s="28"/>
      <c r="K359" s="28"/>
      <c r="L359" s="28"/>
      <c r="M359" s="28"/>
      <c r="N359" s="28"/>
      <c r="O359" s="28"/>
    </row>
    <row r="360" spans="1:15" x14ac:dyDescent="0.2">
      <c r="A360" s="9">
        <v>71</v>
      </c>
      <c r="B360" s="11"/>
      <c r="C360" s="77">
        <v>54909</v>
      </c>
      <c r="D360" s="77">
        <v>38093</v>
      </c>
      <c r="E360" s="77">
        <v>29558</v>
      </c>
      <c r="F360" s="77">
        <v>20865</v>
      </c>
      <c r="G360" s="77">
        <v>15215</v>
      </c>
      <c r="H360" s="77">
        <v>12291</v>
      </c>
      <c r="J360" s="28"/>
      <c r="K360" s="28"/>
      <c r="L360" s="28"/>
      <c r="M360" s="28"/>
      <c r="N360" s="28"/>
      <c r="O360" s="28"/>
    </row>
    <row r="361" spans="1:15" x14ac:dyDescent="0.2">
      <c r="A361" s="9">
        <v>72</v>
      </c>
      <c r="B361" s="11"/>
      <c r="C361" s="77">
        <v>61009</v>
      </c>
      <c r="D361" s="77">
        <v>42321</v>
      </c>
      <c r="E361" s="77">
        <v>32857</v>
      </c>
      <c r="F361" s="77">
        <v>23184</v>
      </c>
      <c r="G361" s="77">
        <v>16916</v>
      </c>
      <c r="H361" s="77">
        <v>13660</v>
      </c>
      <c r="J361" s="28"/>
      <c r="K361" s="28"/>
      <c r="L361" s="28"/>
      <c r="M361" s="28"/>
      <c r="N361" s="28"/>
      <c r="O361" s="28"/>
    </row>
    <row r="362" spans="1:15" x14ac:dyDescent="0.2">
      <c r="A362" s="9">
        <v>73</v>
      </c>
      <c r="B362" s="11"/>
      <c r="C362" s="77">
        <v>67121</v>
      </c>
      <c r="D362" s="77">
        <v>46571</v>
      </c>
      <c r="E362" s="77">
        <v>36142</v>
      </c>
      <c r="F362" s="77">
        <v>25514</v>
      </c>
      <c r="G362" s="77">
        <v>18612</v>
      </c>
      <c r="H362" s="77">
        <v>15031</v>
      </c>
      <c r="J362" s="28"/>
      <c r="K362" s="28"/>
      <c r="L362" s="28"/>
      <c r="M362" s="28"/>
      <c r="N362" s="28"/>
      <c r="O362" s="28"/>
    </row>
    <row r="363" spans="1:15" x14ac:dyDescent="0.2">
      <c r="A363" s="9">
        <v>74</v>
      </c>
      <c r="B363" s="11"/>
      <c r="C363" s="77">
        <v>73225</v>
      </c>
      <c r="D363" s="77">
        <v>50816</v>
      </c>
      <c r="E363" s="77">
        <v>39437</v>
      </c>
      <c r="F363" s="77">
        <v>27842</v>
      </c>
      <c r="G363" s="77">
        <v>20315</v>
      </c>
      <c r="H363" s="77">
        <v>16411</v>
      </c>
      <c r="J363" s="28"/>
      <c r="K363" s="28"/>
      <c r="L363" s="28"/>
      <c r="M363" s="28"/>
      <c r="N363" s="28"/>
      <c r="O363" s="28"/>
    </row>
    <row r="364" spans="1:15" x14ac:dyDescent="0.2">
      <c r="A364" s="9">
        <v>75</v>
      </c>
      <c r="B364" s="11" t="s">
        <v>13</v>
      </c>
      <c r="C364" s="77">
        <v>79962</v>
      </c>
      <c r="D364" s="77">
        <v>55578</v>
      </c>
      <c r="E364" s="77">
        <v>43986</v>
      </c>
      <c r="F364" s="77">
        <v>31941</v>
      </c>
      <c r="G364" s="77">
        <v>22239</v>
      </c>
      <c r="H364" s="77">
        <v>18828</v>
      </c>
      <c r="J364" s="28"/>
      <c r="K364" s="28"/>
      <c r="L364" s="28"/>
      <c r="M364" s="28"/>
      <c r="N364" s="28"/>
      <c r="O364" s="28"/>
    </row>
    <row r="365" spans="1:15" x14ac:dyDescent="0.2">
      <c r="A365" s="9">
        <v>1</v>
      </c>
      <c r="B365" s="11" t="s">
        <v>14</v>
      </c>
      <c r="C365" s="77">
        <v>3286</v>
      </c>
      <c r="D365" s="77">
        <v>2527</v>
      </c>
      <c r="E365" s="77">
        <v>1804</v>
      </c>
      <c r="F365" s="77">
        <v>1350</v>
      </c>
      <c r="G365" s="77">
        <v>1104</v>
      </c>
      <c r="H365" s="77">
        <v>797</v>
      </c>
      <c r="J365" s="28"/>
      <c r="K365" s="28"/>
      <c r="L365" s="28"/>
      <c r="M365" s="28"/>
      <c r="N365" s="28"/>
      <c r="O365" s="28"/>
    </row>
    <row r="366" spans="1:15" x14ac:dyDescent="0.2">
      <c r="A366" s="9">
        <v>2</v>
      </c>
      <c r="B366" s="11" t="s">
        <v>1</v>
      </c>
      <c r="C366" s="77">
        <v>5056</v>
      </c>
      <c r="D366" s="77">
        <v>4118</v>
      </c>
      <c r="E366" s="77">
        <v>2848</v>
      </c>
      <c r="F366" s="77">
        <v>2134</v>
      </c>
      <c r="G366" s="77">
        <v>1741</v>
      </c>
      <c r="H366" s="77">
        <v>1166</v>
      </c>
      <c r="J366" s="28"/>
      <c r="K366" s="28"/>
      <c r="L366" s="28"/>
      <c r="M366" s="28"/>
      <c r="N366" s="28"/>
      <c r="O366" s="28"/>
    </row>
    <row r="367" spans="1:15" x14ac:dyDescent="0.2">
      <c r="A367" s="9">
        <v>3</v>
      </c>
      <c r="B367" s="11" t="s">
        <v>15</v>
      </c>
      <c r="C367" s="77">
        <v>7374</v>
      </c>
      <c r="D367" s="77">
        <v>6034</v>
      </c>
      <c r="E367" s="77">
        <v>4145</v>
      </c>
      <c r="F367" s="77">
        <v>3110</v>
      </c>
      <c r="G367" s="77">
        <v>2515</v>
      </c>
      <c r="H367" s="77">
        <v>1771</v>
      </c>
      <c r="J367" s="28"/>
      <c r="K367" s="28"/>
      <c r="L367" s="28"/>
      <c r="M367" s="28"/>
      <c r="N367" s="28"/>
      <c r="O367" s="28"/>
    </row>
    <row r="368" spans="1:15" x14ac:dyDescent="0.2">
      <c r="A368" s="9">
        <v>1</v>
      </c>
      <c r="B368" s="11" t="s">
        <v>3</v>
      </c>
      <c r="C368" s="32">
        <v>225</v>
      </c>
      <c r="D368" s="32">
        <v>225</v>
      </c>
      <c r="E368" s="32">
        <v>225</v>
      </c>
      <c r="F368" s="32">
        <v>225</v>
      </c>
      <c r="G368" s="32">
        <v>225</v>
      </c>
      <c r="H368" s="33">
        <v>225</v>
      </c>
      <c r="J368" s="28"/>
      <c r="K368" s="28"/>
      <c r="L368" s="28"/>
      <c r="M368" s="28"/>
      <c r="N368" s="28"/>
      <c r="O368" s="28"/>
    </row>
    <row r="369" spans="1:15" x14ac:dyDescent="0.2">
      <c r="A369" s="9">
        <v>1</v>
      </c>
      <c r="B369" s="11" t="s">
        <v>2</v>
      </c>
      <c r="C369" s="32">
        <v>300</v>
      </c>
      <c r="D369" s="32">
        <v>300</v>
      </c>
      <c r="E369" s="32">
        <v>300</v>
      </c>
      <c r="F369" s="32">
        <v>300</v>
      </c>
      <c r="G369" s="32">
        <v>300</v>
      </c>
      <c r="H369" s="33">
        <v>300</v>
      </c>
      <c r="J369" s="28"/>
      <c r="K369" s="28"/>
      <c r="L369" s="28"/>
      <c r="M369" s="28"/>
      <c r="N369" s="28"/>
      <c r="O369" s="28"/>
    </row>
    <row r="370" spans="1:15" x14ac:dyDescent="0.2">
      <c r="A370" s="9"/>
      <c r="H370" s="15"/>
    </row>
    <row r="371" spans="1:15" ht="18" x14ac:dyDescent="0.25">
      <c r="A371" s="248" t="s">
        <v>37</v>
      </c>
      <c r="B371" s="249"/>
      <c r="C371" s="249"/>
      <c r="D371" s="249"/>
      <c r="E371" s="249"/>
      <c r="F371" s="249"/>
      <c r="G371" s="249"/>
      <c r="H371" s="250"/>
    </row>
    <row r="372" spans="1:15" x14ac:dyDescent="0.2">
      <c r="A372" s="251" t="s">
        <v>0</v>
      </c>
      <c r="B372" s="244"/>
      <c r="C372" s="244"/>
      <c r="D372" s="244"/>
      <c r="E372" s="244"/>
      <c r="F372" s="244"/>
      <c r="G372" s="244"/>
      <c r="H372" s="165"/>
    </row>
    <row r="373" spans="1:15" x14ac:dyDescent="0.2">
      <c r="A373" s="9" t="s">
        <v>5</v>
      </c>
      <c r="B373" s="10" t="s">
        <v>5</v>
      </c>
      <c r="C373" s="163" t="s">
        <v>68</v>
      </c>
      <c r="D373" s="163" t="s">
        <v>69</v>
      </c>
      <c r="E373" s="163" t="s">
        <v>70</v>
      </c>
      <c r="F373" s="163" t="s">
        <v>71</v>
      </c>
      <c r="G373" s="163" t="s">
        <v>72</v>
      </c>
      <c r="H373" s="165" t="s">
        <v>73</v>
      </c>
    </row>
    <row r="374" spans="1:15" x14ac:dyDescent="0.2">
      <c r="A374" s="9">
        <v>18</v>
      </c>
      <c r="B374" s="11" t="s">
        <v>162</v>
      </c>
      <c r="C374" s="12">
        <f t="shared" ref="C374:H389" si="10">+C341*$L$2</f>
        <v>4212.4400000000005</v>
      </c>
      <c r="D374" s="12">
        <f t="shared" si="10"/>
        <v>3002.4500000000003</v>
      </c>
      <c r="E374" s="12">
        <f t="shared" si="10"/>
        <v>2250.38</v>
      </c>
      <c r="F374" s="12">
        <f t="shared" si="10"/>
        <v>1628.16</v>
      </c>
      <c r="G374" s="12">
        <f t="shared" si="10"/>
        <v>1145.3300000000002</v>
      </c>
      <c r="H374" s="13">
        <f t="shared" si="10"/>
        <v>904.18000000000006</v>
      </c>
    </row>
    <row r="375" spans="1:15" x14ac:dyDescent="0.2">
      <c r="A375" s="9">
        <v>25</v>
      </c>
      <c r="B375" s="11" t="s">
        <v>6</v>
      </c>
      <c r="C375" s="12">
        <f t="shared" si="10"/>
        <v>4703.75</v>
      </c>
      <c r="D375" s="12">
        <f t="shared" si="10"/>
        <v>3339</v>
      </c>
      <c r="E375" s="12">
        <f t="shared" si="10"/>
        <v>2513.79</v>
      </c>
      <c r="F375" s="12">
        <f t="shared" si="10"/>
        <v>1814.72</v>
      </c>
      <c r="G375" s="12">
        <f t="shared" si="10"/>
        <v>1279.42</v>
      </c>
      <c r="H375" s="13">
        <f t="shared" si="10"/>
        <v>1005.94</v>
      </c>
    </row>
    <row r="376" spans="1:15" x14ac:dyDescent="0.2">
      <c r="A376" s="9">
        <v>30</v>
      </c>
      <c r="B376" s="11" t="s">
        <v>7</v>
      </c>
      <c r="C376" s="12">
        <f t="shared" si="10"/>
        <v>5500.34</v>
      </c>
      <c r="D376" s="12">
        <f t="shared" si="10"/>
        <v>3868.4700000000003</v>
      </c>
      <c r="E376" s="12">
        <f t="shared" si="10"/>
        <v>2957.9300000000003</v>
      </c>
      <c r="F376" s="12">
        <f t="shared" si="10"/>
        <v>2156.5700000000002</v>
      </c>
      <c r="G376" s="12">
        <f t="shared" si="10"/>
        <v>1517.39</v>
      </c>
      <c r="H376" s="13">
        <f t="shared" si="10"/>
        <v>1169.71</v>
      </c>
    </row>
    <row r="377" spans="1:15" x14ac:dyDescent="0.2">
      <c r="A377" s="9">
        <v>35</v>
      </c>
      <c r="B377" s="11" t="s">
        <v>8</v>
      </c>
      <c r="C377" s="12">
        <f t="shared" si="10"/>
        <v>6209.4800000000005</v>
      </c>
      <c r="D377" s="12">
        <f t="shared" si="10"/>
        <v>4289.29</v>
      </c>
      <c r="E377" s="12">
        <f t="shared" si="10"/>
        <v>3292.8900000000003</v>
      </c>
      <c r="F377" s="12">
        <f t="shared" si="10"/>
        <v>2399.84</v>
      </c>
      <c r="G377" s="12">
        <f t="shared" si="10"/>
        <v>1732.5700000000002</v>
      </c>
      <c r="H377" s="13">
        <f t="shared" si="10"/>
        <v>1300.6200000000001</v>
      </c>
    </row>
    <row r="378" spans="1:15" x14ac:dyDescent="0.2">
      <c r="A378" s="9">
        <v>40</v>
      </c>
      <c r="B378" s="11" t="s">
        <v>9</v>
      </c>
      <c r="C378" s="12">
        <f t="shared" si="10"/>
        <v>7029.39</v>
      </c>
      <c r="D378" s="12">
        <f t="shared" si="10"/>
        <v>4843.67</v>
      </c>
      <c r="E378" s="12">
        <f t="shared" si="10"/>
        <v>3734.38</v>
      </c>
      <c r="F378" s="12">
        <f t="shared" si="10"/>
        <v>2725.26</v>
      </c>
      <c r="G378" s="12">
        <f t="shared" si="10"/>
        <v>1935.5600000000002</v>
      </c>
      <c r="H378" s="13">
        <f t="shared" si="10"/>
        <v>1467.5700000000002</v>
      </c>
    </row>
    <row r="379" spans="1:15" x14ac:dyDescent="0.2">
      <c r="A379" s="9">
        <v>45</v>
      </c>
      <c r="B379" s="11" t="s">
        <v>10</v>
      </c>
      <c r="C379" s="12">
        <f t="shared" si="10"/>
        <v>8127.02</v>
      </c>
      <c r="D379" s="12">
        <f t="shared" si="10"/>
        <v>5622.2400000000007</v>
      </c>
      <c r="E379" s="12">
        <f t="shared" si="10"/>
        <v>4300.95</v>
      </c>
      <c r="F379" s="12">
        <f t="shared" si="10"/>
        <v>3069.76</v>
      </c>
      <c r="G379" s="12">
        <f t="shared" si="10"/>
        <v>2202.6800000000003</v>
      </c>
      <c r="H379" s="13">
        <f t="shared" si="10"/>
        <v>1706.6000000000001</v>
      </c>
    </row>
    <row r="380" spans="1:15" x14ac:dyDescent="0.2">
      <c r="A380" s="9">
        <v>50</v>
      </c>
      <c r="B380" s="11" t="s">
        <v>11</v>
      </c>
      <c r="C380" s="12">
        <f t="shared" si="10"/>
        <v>9195.5</v>
      </c>
      <c r="D380" s="12">
        <f t="shared" si="10"/>
        <v>6163.9000000000005</v>
      </c>
      <c r="E380" s="12">
        <f t="shared" si="10"/>
        <v>4839.96</v>
      </c>
      <c r="F380" s="12">
        <f t="shared" si="10"/>
        <v>3583.86</v>
      </c>
      <c r="G380" s="12">
        <f t="shared" si="10"/>
        <v>2479.8700000000003</v>
      </c>
      <c r="H380" s="13">
        <f t="shared" si="10"/>
        <v>1876.73</v>
      </c>
    </row>
    <row r="381" spans="1:15" x14ac:dyDescent="0.2">
      <c r="A381" s="9">
        <v>55</v>
      </c>
      <c r="B381" s="11" t="s">
        <v>12</v>
      </c>
      <c r="C381" s="12">
        <f t="shared" si="10"/>
        <v>10658.300000000001</v>
      </c>
      <c r="D381" s="12">
        <f t="shared" si="10"/>
        <v>7286.4400000000005</v>
      </c>
      <c r="E381" s="12">
        <f t="shared" si="10"/>
        <v>5585.67</v>
      </c>
      <c r="F381" s="12">
        <f t="shared" si="10"/>
        <v>3964.4</v>
      </c>
      <c r="G381" s="12">
        <f t="shared" si="10"/>
        <v>2872.07</v>
      </c>
      <c r="H381" s="13">
        <f t="shared" si="10"/>
        <v>2215.9300000000003</v>
      </c>
    </row>
    <row r="382" spans="1:15" x14ac:dyDescent="0.2">
      <c r="A382" s="9">
        <v>60</v>
      </c>
      <c r="B382" s="11"/>
      <c r="C382" s="12">
        <f t="shared" si="10"/>
        <v>11338.82</v>
      </c>
      <c r="D382" s="12">
        <f t="shared" si="10"/>
        <v>8050.7000000000007</v>
      </c>
      <c r="E382" s="12">
        <f t="shared" si="10"/>
        <v>6187.22</v>
      </c>
      <c r="F382" s="12">
        <f t="shared" si="10"/>
        <v>4364.0200000000004</v>
      </c>
      <c r="G382" s="12">
        <f t="shared" si="10"/>
        <v>3167.81</v>
      </c>
      <c r="H382" s="13">
        <f t="shared" si="10"/>
        <v>2460.2600000000002</v>
      </c>
    </row>
    <row r="383" spans="1:15" x14ac:dyDescent="0.2">
      <c r="A383" s="9">
        <v>61</v>
      </c>
      <c r="B383" s="11"/>
      <c r="C383" s="12">
        <f t="shared" si="10"/>
        <v>12763.460000000001</v>
      </c>
      <c r="D383" s="12">
        <f t="shared" si="10"/>
        <v>9062.4700000000012</v>
      </c>
      <c r="E383" s="12">
        <f t="shared" si="10"/>
        <v>6966.3200000000006</v>
      </c>
      <c r="F383" s="12">
        <f t="shared" si="10"/>
        <v>4905.1500000000005</v>
      </c>
      <c r="G383" s="12">
        <f t="shared" si="10"/>
        <v>3565.84</v>
      </c>
      <c r="H383" s="13">
        <f t="shared" si="10"/>
        <v>2767.6600000000003</v>
      </c>
    </row>
    <row r="384" spans="1:15" x14ac:dyDescent="0.2">
      <c r="A384" s="9">
        <v>62</v>
      </c>
      <c r="B384" s="11"/>
      <c r="C384" s="12">
        <f t="shared" si="10"/>
        <v>14187.04</v>
      </c>
      <c r="D384" s="12">
        <f t="shared" si="10"/>
        <v>10077.42</v>
      </c>
      <c r="E384" s="12">
        <f t="shared" si="10"/>
        <v>7744.3600000000006</v>
      </c>
      <c r="F384" s="12">
        <f t="shared" si="10"/>
        <v>5455.8200000000006</v>
      </c>
      <c r="G384" s="12">
        <f t="shared" si="10"/>
        <v>3964.9300000000003</v>
      </c>
      <c r="H384" s="13">
        <f t="shared" si="10"/>
        <v>3079.3</v>
      </c>
    </row>
    <row r="385" spans="1:8" x14ac:dyDescent="0.2">
      <c r="A385" s="9">
        <v>63</v>
      </c>
      <c r="B385" s="11"/>
      <c r="C385" s="12">
        <f t="shared" si="10"/>
        <v>15609.560000000001</v>
      </c>
      <c r="D385" s="12">
        <f t="shared" si="10"/>
        <v>11086.01</v>
      </c>
      <c r="E385" s="12">
        <f t="shared" si="10"/>
        <v>8521.8700000000008</v>
      </c>
      <c r="F385" s="12">
        <f t="shared" si="10"/>
        <v>6006.4900000000007</v>
      </c>
      <c r="G385" s="12">
        <f t="shared" si="10"/>
        <v>4367.7300000000005</v>
      </c>
      <c r="H385" s="13">
        <f t="shared" si="10"/>
        <v>3390.4100000000003</v>
      </c>
    </row>
    <row r="386" spans="1:8" x14ac:dyDescent="0.2">
      <c r="A386" s="9">
        <v>64</v>
      </c>
      <c r="B386" s="11"/>
      <c r="C386" s="12">
        <f t="shared" si="10"/>
        <v>17031.55</v>
      </c>
      <c r="D386" s="12">
        <f t="shared" si="10"/>
        <v>12099.37</v>
      </c>
      <c r="E386" s="12">
        <f t="shared" si="10"/>
        <v>9295.67</v>
      </c>
      <c r="F386" s="12">
        <f t="shared" si="10"/>
        <v>6556.63</v>
      </c>
      <c r="G386" s="12">
        <f t="shared" si="10"/>
        <v>4766.29</v>
      </c>
      <c r="H386" s="13">
        <f t="shared" si="10"/>
        <v>3700.9900000000002</v>
      </c>
    </row>
    <row r="387" spans="1:8" x14ac:dyDescent="0.2">
      <c r="A387" s="9">
        <v>65</v>
      </c>
      <c r="B387" s="11"/>
      <c r="C387" s="12">
        <f t="shared" si="10"/>
        <v>18705.82</v>
      </c>
      <c r="D387" s="12">
        <f t="shared" si="10"/>
        <v>13079.87</v>
      </c>
      <c r="E387" s="12">
        <f t="shared" si="10"/>
        <v>10121.41</v>
      </c>
      <c r="F387" s="12">
        <f t="shared" si="10"/>
        <v>7143.34</v>
      </c>
      <c r="G387" s="12">
        <f t="shared" si="10"/>
        <v>5189.76</v>
      </c>
      <c r="H387" s="13">
        <f t="shared" si="10"/>
        <v>4216.68</v>
      </c>
    </row>
    <row r="388" spans="1:8" x14ac:dyDescent="0.2">
      <c r="A388" s="9">
        <v>66</v>
      </c>
      <c r="B388" s="11"/>
      <c r="C388" s="12">
        <f t="shared" si="10"/>
        <v>19811.400000000001</v>
      </c>
      <c r="D388" s="12">
        <f t="shared" si="10"/>
        <v>13852.08</v>
      </c>
      <c r="E388" s="12">
        <f t="shared" si="10"/>
        <v>10717.130000000001</v>
      </c>
      <c r="F388" s="12">
        <f t="shared" si="10"/>
        <v>7567.34</v>
      </c>
      <c r="G388" s="12">
        <f t="shared" si="10"/>
        <v>5496.63</v>
      </c>
      <c r="H388" s="13">
        <f t="shared" si="10"/>
        <v>4463.66</v>
      </c>
    </row>
    <row r="389" spans="1:8" x14ac:dyDescent="0.2">
      <c r="A389" s="9">
        <v>67</v>
      </c>
      <c r="B389" s="11"/>
      <c r="C389" s="12">
        <f t="shared" si="10"/>
        <v>22016.2</v>
      </c>
      <c r="D389" s="12">
        <f t="shared" si="10"/>
        <v>15393.320000000002</v>
      </c>
      <c r="E389" s="12">
        <f t="shared" si="10"/>
        <v>11912.810000000001</v>
      </c>
      <c r="F389" s="12">
        <f t="shared" si="10"/>
        <v>8413.75</v>
      </c>
      <c r="G389" s="12">
        <f t="shared" si="10"/>
        <v>6111.96</v>
      </c>
      <c r="H389" s="13">
        <f t="shared" si="10"/>
        <v>4965.5700000000006</v>
      </c>
    </row>
    <row r="390" spans="1:8" x14ac:dyDescent="0.2">
      <c r="A390" s="9">
        <v>68</v>
      </c>
      <c r="B390" s="11"/>
      <c r="C390" s="12">
        <f t="shared" ref="C390:H402" si="11">+C357*$L$2</f>
        <v>24223.65</v>
      </c>
      <c r="D390" s="12">
        <f t="shared" si="11"/>
        <v>16935.620000000003</v>
      </c>
      <c r="E390" s="12">
        <f t="shared" si="11"/>
        <v>13107.43</v>
      </c>
      <c r="F390" s="12">
        <f t="shared" si="11"/>
        <v>9254.86</v>
      </c>
      <c r="G390" s="12">
        <f t="shared" si="11"/>
        <v>6728.88</v>
      </c>
      <c r="H390" s="13">
        <f t="shared" si="11"/>
        <v>5463.77</v>
      </c>
    </row>
    <row r="391" spans="1:8" x14ac:dyDescent="0.2">
      <c r="A391" s="9">
        <v>69</v>
      </c>
      <c r="B391" s="11"/>
      <c r="C391" s="12">
        <f t="shared" si="11"/>
        <v>25320.75</v>
      </c>
      <c r="D391" s="12">
        <f t="shared" si="11"/>
        <v>17709.420000000002</v>
      </c>
      <c r="E391" s="12">
        <f t="shared" si="11"/>
        <v>13705.27</v>
      </c>
      <c r="F391" s="12">
        <f t="shared" si="11"/>
        <v>9676.74</v>
      </c>
      <c r="G391" s="12">
        <f t="shared" si="11"/>
        <v>7034.1600000000008</v>
      </c>
      <c r="H391" s="13">
        <f t="shared" si="11"/>
        <v>5713.4000000000005</v>
      </c>
    </row>
    <row r="392" spans="1:8" x14ac:dyDescent="0.2">
      <c r="A392" s="9">
        <v>70</v>
      </c>
      <c r="B392" s="11"/>
      <c r="C392" s="12">
        <f t="shared" si="11"/>
        <v>25865.06</v>
      </c>
      <c r="D392" s="12">
        <f t="shared" si="11"/>
        <v>17940.5</v>
      </c>
      <c r="E392" s="12">
        <f t="shared" si="11"/>
        <v>13919.390000000001</v>
      </c>
      <c r="F392" s="12">
        <f t="shared" si="11"/>
        <v>9826.2000000000007</v>
      </c>
      <c r="G392" s="12">
        <f t="shared" si="11"/>
        <v>7168.7800000000007</v>
      </c>
      <c r="H392" s="13">
        <f t="shared" si="11"/>
        <v>5787.6</v>
      </c>
    </row>
    <row r="393" spans="1:8" x14ac:dyDescent="0.2">
      <c r="A393" s="9">
        <v>71</v>
      </c>
      <c r="B393" s="11"/>
      <c r="C393" s="12">
        <f t="shared" si="11"/>
        <v>29101.77</v>
      </c>
      <c r="D393" s="12">
        <f t="shared" si="11"/>
        <v>20189.29</v>
      </c>
      <c r="E393" s="12">
        <f t="shared" si="11"/>
        <v>15665.740000000002</v>
      </c>
      <c r="F393" s="12">
        <f t="shared" si="11"/>
        <v>11058.45</v>
      </c>
      <c r="G393" s="12">
        <f t="shared" si="11"/>
        <v>8063.9500000000007</v>
      </c>
      <c r="H393" s="13">
        <f t="shared" si="11"/>
        <v>6514.2300000000005</v>
      </c>
    </row>
    <row r="394" spans="1:8" x14ac:dyDescent="0.2">
      <c r="A394" s="9">
        <v>72</v>
      </c>
      <c r="B394" s="11"/>
      <c r="C394" s="12">
        <f t="shared" si="11"/>
        <v>32334.77</v>
      </c>
      <c r="D394" s="12">
        <f t="shared" si="11"/>
        <v>22430.13</v>
      </c>
      <c r="E394" s="12">
        <f t="shared" si="11"/>
        <v>17414.21</v>
      </c>
      <c r="F394" s="12">
        <f t="shared" si="11"/>
        <v>12287.52</v>
      </c>
      <c r="G394" s="12">
        <f t="shared" si="11"/>
        <v>8965.48</v>
      </c>
      <c r="H394" s="13">
        <f t="shared" si="11"/>
        <v>7239.8</v>
      </c>
    </row>
    <row r="395" spans="1:8" x14ac:dyDescent="0.2">
      <c r="A395" s="9">
        <v>73</v>
      </c>
      <c r="B395" s="11"/>
      <c r="C395" s="12">
        <f t="shared" si="11"/>
        <v>35574.130000000005</v>
      </c>
      <c r="D395" s="12">
        <f t="shared" si="11"/>
        <v>24682.63</v>
      </c>
      <c r="E395" s="12">
        <f t="shared" si="11"/>
        <v>19155.260000000002</v>
      </c>
      <c r="F395" s="12">
        <f t="shared" si="11"/>
        <v>13522.42</v>
      </c>
      <c r="G395" s="12">
        <f t="shared" si="11"/>
        <v>9864.36</v>
      </c>
      <c r="H395" s="13">
        <f t="shared" si="11"/>
        <v>7966.43</v>
      </c>
    </row>
    <row r="396" spans="1:8" x14ac:dyDescent="0.2">
      <c r="A396" s="9">
        <v>74</v>
      </c>
      <c r="B396" s="11"/>
      <c r="C396" s="12">
        <f t="shared" si="11"/>
        <v>38809.25</v>
      </c>
      <c r="D396" s="12">
        <f t="shared" si="11"/>
        <v>26932.48</v>
      </c>
      <c r="E396" s="12">
        <f t="shared" si="11"/>
        <v>20901.61</v>
      </c>
      <c r="F396" s="12">
        <f t="shared" si="11"/>
        <v>14756.26</v>
      </c>
      <c r="G396" s="12">
        <f t="shared" si="11"/>
        <v>10766.95</v>
      </c>
      <c r="H396" s="13">
        <f t="shared" si="11"/>
        <v>8697.83</v>
      </c>
    </row>
    <row r="397" spans="1:8" x14ac:dyDescent="0.2">
      <c r="A397" s="9">
        <v>75</v>
      </c>
      <c r="B397" s="11" t="s">
        <v>13</v>
      </c>
      <c r="C397" s="12">
        <f t="shared" si="11"/>
        <v>42379.86</v>
      </c>
      <c r="D397" s="12">
        <f t="shared" si="11"/>
        <v>29456.34</v>
      </c>
      <c r="E397" s="12">
        <f t="shared" si="11"/>
        <v>23312.58</v>
      </c>
      <c r="F397" s="12">
        <f t="shared" si="11"/>
        <v>16928.73</v>
      </c>
      <c r="G397" s="12">
        <f t="shared" si="11"/>
        <v>11786.67</v>
      </c>
      <c r="H397" s="13">
        <f t="shared" si="11"/>
        <v>9978.84</v>
      </c>
    </row>
    <row r="398" spans="1:8" x14ac:dyDescent="0.2">
      <c r="A398" s="9">
        <v>1</v>
      </c>
      <c r="B398" s="11" t="s">
        <v>14</v>
      </c>
      <c r="C398" s="12">
        <f t="shared" si="11"/>
        <v>1741.5800000000002</v>
      </c>
      <c r="D398" s="12">
        <f t="shared" si="11"/>
        <v>1339.3100000000002</v>
      </c>
      <c r="E398" s="12">
        <f t="shared" si="11"/>
        <v>956.12</v>
      </c>
      <c r="F398" s="12">
        <f t="shared" si="11"/>
        <v>715.5</v>
      </c>
      <c r="G398" s="12">
        <f t="shared" si="11"/>
        <v>585.12</v>
      </c>
      <c r="H398" s="13">
        <f t="shared" si="11"/>
        <v>422.41</v>
      </c>
    </row>
    <row r="399" spans="1:8" x14ac:dyDescent="0.2">
      <c r="A399" s="9">
        <v>2</v>
      </c>
      <c r="B399" s="11" t="s">
        <v>1</v>
      </c>
      <c r="C399" s="12">
        <f t="shared" si="11"/>
        <v>2679.6800000000003</v>
      </c>
      <c r="D399" s="12">
        <f t="shared" si="11"/>
        <v>2182.54</v>
      </c>
      <c r="E399" s="12">
        <f t="shared" si="11"/>
        <v>1509.44</v>
      </c>
      <c r="F399" s="12">
        <f t="shared" si="11"/>
        <v>1131.02</v>
      </c>
      <c r="G399" s="12">
        <f t="shared" si="11"/>
        <v>922.73</v>
      </c>
      <c r="H399" s="13">
        <f t="shared" si="11"/>
        <v>617.98</v>
      </c>
    </row>
    <row r="400" spans="1:8" x14ac:dyDescent="0.2">
      <c r="A400" s="9">
        <v>3</v>
      </c>
      <c r="B400" s="11" t="s">
        <v>15</v>
      </c>
      <c r="C400" s="12">
        <f t="shared" si="11"/>
        <v>3908.2200000000003</v>
      </c>
      <c r="D400" s="12">
        <f t="shared" si="11"/>
        <v>3198.02</v>
      </c>
      <c r="E400" s="12">
        <f t="shared" si="11"/>
        <v>2196.85</v>
      </c>
      <c r="F400" s="12">
        <f t="shared" si="11"/>
        <v>1648.3000000000002</v>
      </c>
      <c r="G400" s="12">
        <f t="shared" si="11"/>
        <v>1332.95</v>
      </c>
      <c r="H400" s="13">
        <f t="shared" si="11"/>
        <v>938.63</v>
      </c>
    </row>
    <row r="401" spans="1:15" x14ac:dyDescent="0.2">
      <c r="A401" s="9">
        <v>1</v>
      </c>
      <c r="B401" s="11" t="s">
        <v>3</v>
      </c>
      <c r="C401" s="12">
        <f t="shared" si="11"/>
        <v>119.25</v>
      </c>
      <c r="D401" s="12">
        <f t="shared" si="11"/>
        <v>119.25</v>
      </c>
      <c r="E401" s="12">
        <f t="shared" si="11"/>
        <v>119.25</v>
      </c>
      <c r="F401" s="12">
        <f t="shared" si="11"/>
        <v>119.25</v>
      </c>
      <c r="G401" s="12">
        <f t="shared" si="11"/>
        <v>119.25</v>
      </c>
      <c r="H401" s="13">
        <f t="shared" si="11"/>
        <v>119.25</v>
      </c>
    </row>
    <row r="402" spans="1:15" ht="13.5" thickBot="1" x14ac:dyDescent="0.25">
      <c r="A402" s="16">
        <v>1</v>
      </c>
      <c r="B402" s="17" t="s">
        <v>2</v>
      </c>
      <c r="C402" s="18">
        <f t="shared" si="11"/>
        <v>159</v>
      </c>
      <c r="D402" s="18">
        <f t="shared" si="11"/>
        <v>159</v>
      </c>
      <c r="E402" s="18">
        <f t="shared" si="11"/>
        <v>159</v>
      </c>
      <c r="F402" s="18">
        <f t="shared" si="11"/>
        <v>159</v>
      </c>
      <c r="G402" s="18">
        <f t="shared" si="11"/>
        <v>159</v>
      </c>
      <c r="H402" s="19">
        <f t="shared" si="11"/>
        <v>159</v>
      </c>
    </row>
    <row r="403" spans="1:15" ht="13.5" thickBot="1" x14ac:dyDescent="0.25"/>
    <row r="404" spans="1:15" ht="18" x14ac:dyDescent="0.25">
      <c r="A404" s="252" t="s">
        <v>74</v>
      </c>
      <c r="B404" s="253"/>
      <c r="C404" s="253"/>
      <c r="D404" s="253"/>
      <c r="E404" s="253"/>
      <c r="F404" s="253"/>
      <c r="G404" s="253"/>
      <c r="H404" s="254"/>
      <c r="I404" s="30"/>
      <c r="J404" s="30"/>
    </row>
    <row r="405" spans="1:15" ht="18" x14ac:dyDescent="0.25">
      <c r="A405" s="248" t="s">
        <v>30</v>
      </c>
      <c r="B405" s="249"/>
      <c r="C405" s="249"/>
      <c r="D405" s="249"/>
      <c r="E405" s="249"/>
      <c r="F405" s="249"/>
      <c r="G405" s="249"/>
      <c r="H405" s="250"/>
    </row>
    <row r="406" spans="1:15" x14ac:dyDescent="0.2">
      <c r="A406" s="251" t="s">
        <v>0</v>
      </c>
      <c r="B406" s="244"/>
      <c r="C406" s="244"/>
      <c r="D406" s="244"/>
      <c r="E406" s="244"/>
      <c r="F406" s="244"/>
      <c r="G406" s="244"/>
      <c r="H406" s="165"/>
    </row>
    <row r="407" spans="1:15" x14ac:dyDescent="0.2">
      <c r="A407" s="9" t="s">
        <v>5</v>
      </c>
      <c r="B407" s="10" t="s">
        <v>5</v>
      </c>
      <c r="C407" s="163" t="s">
        <v>75</v>
      </c>
      <c r="D407" s="163" t="s">
        <v>76</v>
      </c>
      <c r="E407" s="163" t="s">
        <v>77</v>
      </c>
      <c r="F407" s="163" t="s">
        <v>78</v>
      </c>
      <c r="G407" s="163" t="s">
        <v>79</v>
      </c>
      <c r="H407" s="165" t="s">
        <v>80</v>
      </c>
    </row>
    <row r="408" spans="1:15" x14ac:dyDescent="0.2">
      <c r="A408" s="9">
        <v>18</v>
      </c>
      <c r="B408" s="11" t="s">
        <v>162</v>
      </c>
      <c r="C408" s="77">
        <v>6556</v>
      </c>
      <c r="D408" s="77">
        <v>5539</v>
      </c>
      <c r="E408" s="77">
        <v>4345</v>
      </c>
      <c r="F408" s="77">
        <v>3160</v>
      </c>
      <c r="G408" s="77">
        <v>2510</v>
      </c>
      <c r="H408" s="77">
        <v>1910</v>
      </c>
      <c r="J408" s="28"/>
      <c r="K408" s="28"/>
      <c r="L408" s="28"/>
      <c r="M408" s="28"/>
      <c r="N408" s="28"/>
      <c r="O408" s="28"/>
    </row>
    <row r="409" spans="1:15" x14ac:dyDescent="0.2">
      <c r="A409" s="9">
        <v>25</v>
      </c>
      <c r="B409" s="11" t="s">
        <v>6</v>
      </c>
      <c r="C409" s="77">
        <v>7275</v>
      </c>
      <c r="D409" s="77">
        <v>6104</v>
      </c>
      <c r="E409" s="77">
        <v>4890</v>
      </c>
      <c r="F409" s="77">
        <v>3513</v>
      </c>
      <c r="G409" s="77">
        <v>2793</v>
      </c>
      <c r="H409" s="77">
        <v>2116</v>
      </c>
      <c r="J409" s="28"/>
      <c r="K409" s="28"/>
      <c r="L409" s="28"/>
      <c r="M409" s="28"/>
      <c r="N409" s="28"/>
      <c r="O409" s="28"/>
    </row>
    <row r="410" spans="1:15" x14ac:dyDescent="0.2">
      <c r="A410" s="9">
        <v>30</v>
      </c>
      <c r="B410" s="11" t="s">
        <v>7</v>
      </c>
      <c r="C410" s="77">
        <v>8393</v>
      </c>
      <c r="D410" s="77">
        <v>6991</v>
      </c>
      <c r="E410" s="77">
        <v>5749</v>
      </c>
      <c r="F410" s="77">
        <v>4079</v>
      </c>
      <c r="G410" s="77">
        <v>3247</v>
      </c>
      <c r="H410" s="77">
        <v>2456</v>
      </c>
      <c r="J410" s="28"/>
      <c r="K410" s="28"/>
      <c r="L410" s="28"/>
      <c r="M410" s="28"/>
      <c r="N410" s="28"/>
      <c r="O410" s="28"/>
    </row>
    <row r="411" spans="1:15" x14ac:dyDescent="0.2">
      <c r="A411" s="9">
        <v>35</v>
      </c>
      <c r="B411" s="11" t="s">
        <v>8</v>
      </c>
      <c r="C411" s="77">
        <v>9292</v>
      </c>
      <c r="D411" s="77">
        <v>7706</v>
      </c>
      <c r="E411" s="77">
        <v>6434</v>
      </c>
      <c r="F411" s="77">
        <v>4540</v>
      </c>
      <c r="G411" s="77">
        <v>3606</v>
      </c>
      <c r="H411" s="77">
        <v>2721</v>
      </c>
      <c r="J411" s="28"/>
      <c r="K411" s="28"/>
      <c r="L411" s="28"/>
      <c r="M411" s="28"/>
      <c r="N411" s="28"/>
      <c r="O411" s="28"/>
    </row>
    <row r="412" spans="1:15" x14ac:dyDescent="0.2">
      <c r="A412" s="9">
        <v>40</v>
      </c>
      <c r="B412" s="11" t="s">
        <v>9</v>
      </c>
      <c r="C412" s="77">
        <v>10482</v>
      </c>
      <c r="D412" s="77">
        <v>8647</v>
      </c>
      <c r="E412" s="77">
        <v>7346</v>
      </c>
      <c r="F412" s="77">
        <v>5135</v>
      </c>
      <c r="G412" s="77">
        <v>4084</v>
      </c>
      <c r="H412" s="77">
        <v>3071</v>
      </c>
      <c r="J412" s="28"/>
      <c r="K412" s="28"/>
      <c r="L412" s="28"/>
      <c r="M412" s="28"/>
      <c r="N412" s="28"/>
      <c r="O412" s="28"/>
    </row>
    <row r="413" spans="1:15" x14ac:dyDescent="0.2">
      <c r="A413" s="9">
        <v>45</v>
      </c>
      <c r="B413" s="11" t="s">
        <v>10</v>
      </c>
      <c r="C413" s="77">
        <v>12134</v>
      </c>
      <c r="D413" s="77">
        <v>9952</v>
      </c>
      <c r="E413" s="77">
        <v>8602</v>
      </c>
      <c r="F413" s="77">
        <v>5970</v>
      </c>
      <c r="G413" s="77">
        <v>4735</v>
      </c>
      <c r="H413" s="77">
        <v>3571</v>
      </c>
      <c r="J413" s="28"/>
      <c r="K413" s="28"/>
      <c r="L413" s="28"/>
      <c r="M413" s="28"/>
      <c r="N413" s="28"/>
      <c r="O413" s="28"/>
    </row>
    <row r="414" spans="1:15" x14ac:dyDescent="0.2">
      <c r="A414" s="9">
        <v>50</v>
      </c>
      <c r="B414" s="11" t="s">
        <v>11</v>
      </c>
      <c r="C414" s="77">
        <v>13275</v>
      </c>
      <c r="D414" s="77">
        <v>10850</v>
      </c>
      <c r="E414" s="77">
        <v>9470</v>
      </c>
      <c r="F414" s="77">
        <v>6545</v>
      </c>
      <c r="G414" s="77">
        <v>5203</v>
      </c>
      <c r="H414" s="77">
        <v>3894</v>
      </c>
      <c r="J414" s="28"/>
      <c r="K414" s="28"/>
      <c r="L414" s="28"/>
      <c r="M414" s="28"/>
      <c r="N414" s="28"/>
      <c r="O414" s="28"/>
    </row>
    <row r="415" spans="1:15" x14ac:dyDescent="0.2">
      <c r="A415" s="9">
        <v>55</v>
      </c>
      <c r="B415" s="11" t="s">
        <v>12</v>
      </c>
      <c r="C415" s="77">
        <v>15680</v>
      </c>
      <c r="D415" s="77">
        <v>12760</v>
      </c>
      <c r="E415" s="77">
        <v>11310</v>
      </c>
      <c r="F415" s="77">
        <v>7763</v>
      </c>
      <c r="G415" s="77">
        <v>6158</v>
      </c>
      <c r="H415" s="77">
        <v>4615</v>
      </c>
      <c r="J415" s="28"/>
      <c r="K415" s="28"/>
      <c r="L415" s="28"/>
      <c r="M415" s="28"/>
      <c r="N415" s="28"/>
      <c r="O415" s="28"/>
    </row>
    <row r="416" spans="1:15" x14ac:dyDescent="0.2">
      <c r="A416" s="9">
        <v>60</v>
      </c>
      <c r="B416" s="11"/>
      <c r="C416" s="77">
        <v>16533</v>
      </c>
      <c r="D416" s="77">
        <v>13355</v>
      </c>
      <c r="E416" s="77">
        <v>12082</v>
      </c>
      <c r="F416" s="77">
        <v>8218</v>
      </c>
      <c r="G416" s="77">
        <v>6520</v>
      </c>
      <c r="H416" s="77">
        <v>4874</v>
      </c>
      <c r="J416" s="28"/>
      <c r="K416" s="28"/>
      <c r="L416" s="28"/>
      <c r="M416" s="28"/>
      <c r="N416" s="28"/>
      <c r="O416" s="28"/>
    </row>
    <row r="417" spans="1:15" x14ac:dyDescent="0.2">
      <c r="A417" s="9">
        <v>61</v>
      </c>
      <c r="B417" s="11"/>
      <c r="C417" s="77">
        <v>18610</v>
      </c>
      <c r="D417" s="77">
        <v>15031</v>
      </c>
      <c r="E417" s="77">
        <v>13597</v>
      </c>
      <c r="F417" s="77">
        <v>9251</v>
      </c>
      <c r="G417" s="77">
        <v>7345</v>
      </c>
      <c r="H417" s="77">
        <v>5491</v>
      </c>
      <c r="J417" s="28"/>
      <c r="K417" s="28"/>
      <c r="L417" s="28"/>
      <c r="M417" s="28"/>
      <c r="N417" s="28"/>
      <c r="O417" s="28"/>
    </row>
    <row r="418" spans="1:15" x14ac:dyDescent="0.2">
      <c r="A418" s="9">
        <v>62</v>
      </c>
      <c r="B418" s="11"/>
      <c r="C418" s="77">
        <v>20689</v>
      </c>
      <c r="D418" s="77">
        <v>16706</v>
      </c>
      <c r="E418" s="77">
        <v>15122</v>
      </c>
      <c r="F418" s="77">
        <v>10286</v>
      </c>
      <c r="G418" s="77">
        <v>8167</v>
      </c>
      <c r="H418" s="77">
        <v>6111</v>
      </c>
      <c r="J418" s="28"/>
      <c r="K418" s="28"/>
      <c r="L418" s="28"/>
      <c r="M418" s="28"/>
      <c r="N418" s="28"/>
      <c r="O418" s="28"/>
    </row>
    <row r="419" spans="1:15" x14ac:dyDescent="0.2">
      <c r="A419" s="9">
        <v>63</v>
      </c>
      <c r="B419" s="11"/>
      <c r="C419" s="77">
        <v>22761</v>
      </c>
      <c r="D419" s="77">
        <v>18384</v>
      </c>
      <c r="E419" s="77">
        <v>16629</v>
      </c>
      <c r="F419" s="77">
        <v>11322</v>
      </c>
      <c r="G419" s="77">
        <v>8984</v>
      </c>
      <c r="H419" s="77">
        <v>6728</v>
      </c>
      <c r="J419" s="28"/>
      <c r="K419" s="28"/>
      <c r="L419" s="28"/>
      <c r="M419" s="28"/>
      <c r="N419" s="28"/>
      <c r="O419" s="28"/>
    </row>
    <row r="420" spans="1:15" x14ac:dyDescent="0.2">
      <c r="A420" s="9">
        <v>64</v>
      </c>
      <c r="B420" s="11"/>
      <c r="C420" s="77">
        <v>24835</v>
      </c>
      <c r="D420" s="77">
        <v>20058</v>
      </c>
      <c r="E420" s="77">
        <v>18155</v>
      </c>
      <c r="F420" s="77">
        <v>12349</v>
      </c>
      <c r="G420" s="77">
        <v>9807</v>
      </c>
      <c r="H420" s="77">
        <v>7345</v>
      </c>
      <c r="J420" s="28"/>
      <c r="K420" s="28"/>
      <c r="L420" s="28"/>
      <c r="M420" s="28"/>
      <c r="N420" s="28"/>
      <c r="O420" s="28"/>
    </row>
    <row r="421" spans="1:15" x14ac:dyDescent="0.2">
      <c r="A421" s="9">
        <v>65</v>
      </c>
      <c r="B421" s="11"/>
      <c r="C421" s="77">
        <v>24933</v>
      </c>
      <c r="D421" s="77">
        <v>20084</v>
      </c>
      <c r="E421" s="77">
        <v>18330</v>
      </c>
      <c r="F421" s="77">
        <v>12430</v>
      </c>
      <c r="G421" s="77">
        <v>9866</v>
      </c>
      <c r="H421" s="77">
        <v>7376</v>
      </c>
      <c r="J421" s="28"/>
      <c r="K421" s="28"/>
      <c r="L421" s="28"/>
      <c r="M421" s="28"/>
      <c r="N421" s="28"/>
      <c r="O421" s="28"/>
    </row>
    <row r="422" spans="1:15" x14ac:dyDescent="0.2">
      <c r="A422" s="9">
        <v>66</v>
      </c>
      <c r="B422" s="11"/>
      <c r="C422" s="77">
        <v>25028</v>
      </c>
      <c r="D422" s="77">
        <v>20112</v>
      </c>
      <c r="E422" s="77">
        <v>18494</v>
      </c>
      <c r="F422" s="77">
        <v>12499</v>
      </c>
      <c r="G422" s="77">
        <v>9914</v>
      </c>
      <c r="H422" s="77">
        <v>7401</v>
      </c>
      <c r="J422" s="28"/>
      <c r="K422" s="28"/>
      <c r="L422" s="28"/>
      <c r="M422" s="28"/>
      <c r="N422" s="28"/>
      <c r="O422" s="28"/>
    </row>
    <row r="423" spans="1:15" x14ac:dyDescent="0.2">
      <c r="A423" s="9">
        <v>67</v>
      </c>
      <c r="B423" s="11"/>
      <c r="C423" s="77">
        <v>27817</v>
      </c>
      <c r="D423" s="77">
        <v>22342</v>
      </c>
      <c r="E423" s="77">
        <v>20559</v>
      </c>
      <c r="F423" s="77">
        <v>13905</v>
      </c>
      <c r="G423" s="77">
        <v>11015</v>
      </c>
      <c r="H423" s="77">
        <v>8221</v>
      </c>
      <c r="J423" s="28"/>
      <c r="K423" s="28"/>
      <c r="L423" s="28"/>
      <c r="M423" s="28"/>
      <c r="N423" s="28"/>
      <c r="O423" s="28"/>
    </row>
    <row r="424" spans="1:15" x14ac:dyDescent="0.2">
      <c r="A424" s="9">
        <v>68</v>
      </c>
      <c r="B424" s="11"/>
      <c r="C424" s="77">
        <v>30610</v>
      </c>
      <c r="D424" s="77">
        <v>24584</v>
      </c>
      <c r="E424" s="77">
        <v>22622</v>
      </c>
      <c r="F424" s="77">
        <v>15290</v>
      </c>
      <c r="G424" s="77">
        <v>12128</v>
      </c>
      <c r="H424" s="77">
        <v>9057</v>
      </c>
      <c r="J424" s="28"/>
      <c r="K424" s="28"/>
      <c r="L424" s="28"/>
      <c r="M424" s="28"/>
      <c r="N424" s="28"/>
      <c r="O424" s="28"/>
    </row>
    <row r="425" spans="1:15" x14ac:dyDescent="0.2">
      <c r="A425" s="9">
        <v>69</v>
      </c>
      <c r="B425" s="11"/>
      <c r="C425" s="77">
        <v>31998</v>
      </c>
      <c r="D425" s="77">
        <v>25710</v>
      </c>
      <c r="E425" s="77">
        <v>23644</v>
      </c>
      <c r="F425" s="77">
        <v>15992</v>
      </c>
      <c r="G425" s="77">
        <v>12674</v>
      </c>
      <c r="H425" s="77">
        <v>9473</v>
      </c>
      <c r="J425" s="28"/>
      <c r="K425" s="28"/>
      <c r="L425" s="28"/>
      <c r="M425" s="28"/>
      <c r="N425" s="28"/>
      <c r="O425" s="28"/>
    </row>
    <row r="426" spans="1:15" x14ac:dyDescent="0.2">
      <c r="A426" s="9">
        <v>70</v>
      </c>
      <c r="B426" s="11"/>
      <c r="C426" s="77">
        <v>32224</v>
      </c>
      <c r="D426" s="77">
        <v>25748</v>
      </c>
      <c r="E426" s="77">
        <v>24048</v>
      </c>
      <c r="F426" s="77">
        <v>16153</v>
      </c>
      <c r="G426" s="77">
        <v>12803</v>
      </c>
      <c r="H426" s="77">
        <v>9513</v>
      </c>
      <c r="J426" s="28"/>
      <c r="K426" s="28"/>
      <c r="L426" s="28"/>
      <c r="M426" s="28"/>
      <c r="N426" s="28"/>
      <c r="O426" s="28"/>
    </row>
    <row r="427" spans="1:15" x14ac:dyDescent="0.2">
      <c r="A427" s="9">
        <v>71</v>
      </c>
      <c r="B427" s="11"/>
      <c r="C427" s="77">
        <v>36263</v>
      </c>
      <c r="D427" s="77">
        <v>28983</v>
      </c>
      <c r="E427" s="77">
        <v>27059</v>
      </c>
      <c r="F427" s="77">
        <v>18186</v>
      </c>
      <c r="G427" s="77">
        <v>14411</v>
      </c>
      <c r="H427" s="77">
        <v>10712</v>
      </c>
      <c r="J427" s="28"/>
      <c r="K427" s="28"/>
      <c r="L427" s="28"/>
      <c r="M427" s="28"/>
      <c r="N427" s="28"/>
      <c r="O427" s="28"/>
    </row>
    <row r="428" spans="1:15" x14ac:dyDescent="0.2">
      <c r="A428" s="9">
        <v>72</v>
      </c>
      <c r="B428" s="11"/>
      <c r="C428" s="77">
        <v>40299</v>
      </c>
      <c r="D428" s="77">
        <v>32205</v>
      </c>
      <c r="E428" s="77">
        <v>30082</v>
      </c>
      <c r="F428" s="77">
        <v>20212</v>
      </c>
      <c r="G428" s="77">
        <v>16024</v>
      </c>
      <c r="H428" s="77">
        <v>11908</v>
      </c>
      <c r="J428" s="28"/>
      <c r="K428" s="28"/>
      <c r="L428" s="28"/>
      <c r="M428" s="28"/>
      <c r="N428" s="28"/>
      <c r="O428" s="28"/>
    </row>
    <row r="429" spans="1:15" x14ac:dyDescent="0.2">
      <c r="A429" s="9">
        <v>73</v>
      </c>
      <c r="B429" s="11"/>
      <c r="C429" s="77">
        <v>44341</v>
      </c>
      <c r="D429" s="77">
        <v>35440</v>
      </c>
      <c r="E429" s="77">
        <v>33085</v>
      </c>
      <c r="F429" s="77">
        <v>22237</v>
      </c>
      <c r="G429" s="77">
        <v>17624</v>
      </c>
      <c r="H429" s="77">
        <v>13109</v>
      </c>
      <c r="J429" s="28"/>
      <c r="K429" s="28"/>
      <c r="L429" s="28"/>
      <c r="M429" s="28"/>
      <c r="N429" s="28"/>
      <c r="O429" s="28"/>
    </row>
    <row r="430" spans="1:15" x14ac:dyDescent="0.2">
      <c r="A430" s="9">
        <v>74</v>
      </c>
      <c r="B430" s="11"/>
      <c r="C430" s="77">
        <v>48375</v>
      </c>
      <c r="D430" s="77">
        <v>38666</v>
      </c>
      <c r="E430" s="77">
        <v>36098</v>
      </c>
      <c r="F430" s="77">
        <v>24265</v>
      </c>
      <c r="G430" s="77">
        <v>19229</v>
      </c>
      <c r="H430" s="77">
        <v>14306</v>
      </c>
      <c r="J430" s="28"/>
      <c r="K430" s="28"/>
      <c r="L430" s="28"/>
      <c r="M430" s="28"/>
      <c r="N430" s="28"/>
      <c r="O430" s="28"/>
    </row>
    <row r="431" spans="1:15" x14ac:dyDescent="0.2">
      <c r="A431" s="9">
        <v>75</v>
      </c>
      <c r="B431" s="11" t="s">
        <v>13</v>
      </c>
      <c r="C431" s="77">
        <v>52843</v>
      </c>
      <c r="D431" s="77">
        <v>42135</v>
      </c>
      <c r="E431" s="77">
        <v>39599</v>
      </c>
      <c r="F431" s="77">
        <v>26539</v>
      </c>
      <c r="G431" s="77">
        <v>21036</v>
      </c>
      <c r="H431" s="77">
        <v>15627</v>
      </c>
      <c r="J431" s="28"/>
      <c r="K431" s="28"/>
      <c r="L431" s="28"/>
      <c r="M431" s="28"/>
      <c r="N431" s="28"/>
      <c r="O431" s="28"/>
    </row>
    <row r="432" spans="1:15" x14ac:dyDescent="0.2">
      <c r="A432" s="9">
        <v>1</v>
      </c>
      <c r="B432" s="11" t="s">
        <v>14</v>
      </c>
      <c r="C432" s="77">
        <v>2971</v>
      </c>
      <c r="D432" s="77">
        <v>2675</v>
      </c>
      <c r="E432" s="77">
        <v>1575</v>
      </c>
      <c r="F432" s="77">
        <v>1274</v>
      </c>
      <c r="G432" s="77">
        <v>1009</v>
      </c>
      <c r="H432" s="77">
        <v>746</v>
      </c>
      <c r="J432" s="28"/>
      <c r="K432" s="28"/>
      <c r="L432" s="28"/>
      <c r="M432" s="28"/>
      <c r="N432" s="28"/>
      <c r="O432" s="28"/>
    </row>
    <row r="433" spans="1:15" x14ac:dyDescent="0.2">
      <c r="A433" s="9">
        <v>2</v>
      </c>
      <c r="B433" s="11" t="s">
        <v>1</v>
      </c>
      <c r="C433" s="77">
        <v>4873</v>
      </c>
      <c r="D433" s="77">
        <v>4503</v>
      </c>
      <c r="E433" s="77">
        <v>2345</v>
      </c>
      <c r="F433" s="77">
        <v>2000</v>
      </c>
      <c r="G433" s="77">
        <v>1593</v>
      </c>
      <c r="H433" s="77">
        <v>1175</v>
      </c>
      <c r="J433" s="28"/>
      <c r="K433" s="28"/>
      <c r="L433" s="28"/>
      <c r="M433" s="28"/>
      <c r="N433" s="28"/>
      <c r="O433" s="28"/>
    </row>
    <row r="434" spans="1:15" x14ac:dyDescent="0.2">
      <c r="A434" s="9">
        <v>3</v>
      </c>
      <c r="B434" s="11" t="s">
        <v>15</v>
      </c>
      <c r="C434" s="77">
        <v>7125</v>
      </c>
      <c r="D434" s="77">
        <v>6613</v>
      </c>
      <c r="E434" s="77">
        <v>3370</v>
      </c>
      <c r="F434" s="77">
        <v>2907</v>
      </c>
      <c r="G434" s="77">
        <v>2304</v>
      </c>
      <c r="H434" s="77">
        <v>1705</v>
      </c>
      <c r="J434" s="28"/>
      <c r="K434" s="28"/>
      <c r="L434" s="28"/>
      <c r="M434" s="28"/>
      <c r="N434" s="28"/>
      <c r="O434" s="28"/>
    </row>
    <row r="435" spans="1:15" x14ac:dyDescent="0.2">
      <c r="A435" s="9">
        <v>1</v>
      </c>
      <c r="B435" s="11" t="s">
        <v>3</v>
      </c>
      <c r="C435" s="12">
        <v>225</v>
      </c>
      <c r="D435" s="12">
        <v>225</v>
      </c>
      <c r="E435" s="12">
        <v>225</v>
      </c>
      <c r="F435" s="12">
        <v>225</v>
      </c>
      <c r="G435" s="12">
        <v>225</v>
      </c>
      <c r="H435" s="13">
        <v>225</v>
      </c>
      <c r="J435" s="28"/>
      <c r="K435" s="28"/>
      <c r="L435" s="28"/>
      <c r="M435" s="28"/>
      <c r="N435" s="28"/>
      <c r="O435" s="28"/>
    </row>
    <row r="436" spans="1:15" x14ac:dyDescent="0.2">
      <c r="A436" s="9">
        <v>1</v>
      </c>
      <c r="B436" s="11" t="s">
        <v>2</v>
      </c>
      <c r="C436" s="12">
        <v>300</v>
      </c>
      <c r="D436" s="12">
        <v>300</v>
      </c>
      <c r="E436" s="12">
        <v>300</v>
      </c>
      <c r="F436" s="12">
        <v>300</v>
      </c>
      <c r="G436" s="12">
        <v>300</v>
      </c>
      <c r="H436" s="13">
        <v>300</v>
      </c>
      <c r="J436" s="28"/>
      <c r="K436" s="28"/>
      <c r="L436" s="28"/>
      <c r="M436" s="28"/>
      <c r="N436" s="28"/>
      <c r="O436" s="28"/>
    </row>
    <row r="437" spans="1:15" x14ac:dyDescent="0.2">
      <c r="A437" s="9"/>
      <c r="H437" s="15"/>
    </row>
    <row r="438" spans="1:15" ht="18" x14ac:dyDescent="0.25">
      <c r="A438" s="248" t="s">
        <v>37</v>
      </c>
      <c r="B438" s="249"/>
      <c r="C438" s="249"/>
      <c r="D438" s="249"/>
      <c r="E438" s="249"/>
      <c r="F438" s="249"/>
      <c r="G438" s="249"/>
      <c r="H438" s="250"/>
    </row>
    <row r="439" spans="1:15" x14ac:dyDescent="0.2">
      <c r="A439" s="251" t="s">
        <v>0</v>
      </c>
      <c r="B439" s="244"/>
      <c r="C439" s="244"/>
      <c r="D439" s="244"/>
      <c r="E439" s="244"/>
      <c r="F439" s="244"/>
      <c r="G439" s="244"/>
      <c r="H439" s="165"/>
    </row>
    <row r="440" spans="1:15" x14ac:dyDescent="0.2">
      <c r="A440" s="9" t="s">
        <v>5</v>
      </c>
      <c r="B440" s="10" t="s">
        <v>5</v>
      </c>
      <c r="C440" s="163" t="s">
        <v>75</v>
      </c>
      <c r="D440" s="163" t="s">
        <v>76</v>
      </c>
      <c r="E440" s="163" t="s">
        <v>77</v>
      </c>
      <c r="F440" s="163" t="s">
        <v>78</v>
      </c>
      <c r="G440" s="163" t="s">
        <v>79</v>
      </c>
      <c r="H440" s="165" t="s">
        <v>80</v>
      </c>
    </row>
    <row r="441" spans="1:15" x14ac:dyDescent="0.2">
      <c r="A441" s="9">
        <v>18</v>
      </c>
      <c r="B441" s="11" t="s">
        <v>162</v>
      </c>
      <c r="C441" s="12">
        <f t="shared" ref="C441:H456" si="12">+C408*$L$2</f>
        <v>3474.6800000000003</v>
      </c>
      <c r="D441" s="12">
        <f t="shared" si="12"/>
        <v>2935.67</v>
      </c>
      <c r="E441" s="12">
        <f t="shared" si="12"/>
        <v>2302.85</v>
      </c>
      <c r="F441" s="12">
        <f t="shared" si="12"/>
        <v>1674.8000000000002</v>
      </c>
      <c r="G441" s="12">
        <f t="shared" si="12"/>
        <v>1330.3</v>
      </c>
      <c r="H441" s="13">
        <f t="shared" si="12"/>
        <v>1012.3000000000001</v>
      </c>
    </row>
    <row r="442" spans="1:15" x14ac:dyDescent="0.2">
      <c r="A442" s="9">
        <v>25</v>
      </c>
      <c r="B442" s="11" t="s">
        <v>6</v>
      </c>
      <c r="C442" s="12">
        <f t="shared" si="12"/>
        <v>3855.75</v>
      </c>
      <c r="D442" s="12">
        <f t="shared" si="12"/>
        <v>3235.1200000000003</v>
      </c>
      <c r="E442" s="12">
        <f t="shared" si="12"/>
        <v>2591.7000000000003</v>
      </c>
      <c r="F442" s="12">
        <f t="shared" si="12"/>
        <v>1861.89</v>
      </c>
      <c r="G442" s="12">
        <f t="shared" si="12"/>
        <v>1480.29</v>
      </c>
      <c r="H442" s="13">
        <f t="shared" si="12"/>
        <v>1121.48</v>
      </c>
    </row>
    <row r="443" spans="1:15" x14ac:dyDescent="0.2">
      <c r="A443" s="9">
        <v>30</v>
      </c>
      <c r="B443" s="11" t="s">
        <v>7</v>
      </c>
      <c r="C443" s="12">
        <f t="shared" si="12"/>
        <v>4448.29</v>
      </c>
      <c r="D443" s="12">
        <f t="shared" si="12"/>
        <v>3705.23</v>
      </c>
      <c r="E443" s="12">
        <f t="shared" si="12"/>
        <v>3046.9700000000003</v>
      </c>
      <c r="F443" s="12">
        <f t="shared" si="12"/>
        <v>2161.87</v>
      </c>
      <c r="G443" s="12">
        <f t="shared" si="12"/>
        <v>1720.91</v>
      </c>
      <c r="H443" s="13">
        <f t="shared" si="12"/>
        <v>1301.68</v>
      </c>
    </row>
    <row r="444" spans="1:15" x14ac:dyDescent="0.2">
      <c r="A444" s="9">
        <v>35</v>
      </c>
      <c r="B444" s="11" t="s">
        <v>8</v>
      </c>
      <c r="C444" s="12">
        <f t="shared" si="12"/>
        <v>4924.76</v>
      </c>
      <c r="D444" s="12">
        <f t="shared" si="12"/>
        <v>4084.1800000000003</v>
      </c>
      <c r="E444" s="12">
        <f t="shared" si="12"/>
        <v>3410.02</v>
      </c>
      <c r="F444" s="12">
        <f t="shared" si="12"/>
        <v>2406.2000000000003</v>
      </c>
      <c r="G444" s="12">
        <f t="shared" si="12"/>
        <v>1911.18</v>
      </c>
      <c r="H444" s="13">
        <f t="shared" si="12"/>
        <v>1442.13</v>
      </c>
    </row>
    <row r="445" spans="1:15" x14ac:dyDescent="0.2">
      <c r="A445" s="9">
        <v>40</v>
      </c>
      <c r="B445" s="11" t="s">
        <v>9</v>
      </c>
      <c r="C445" s="12">
        <f t="shared" si="12"/>
        <v>5555.46</v>
      </c>
      <c r="D445" s="12">
        <f t="shared" si="12"/>
        <v>4582.91</v>
      </c>
      <c r="E445" s="12">
        <f t="shared" si="12"/>
        <v>3893.38</v>
      </c>
      <c r="F445" s="12">
        <f t="shared" si="12"/>
        <v>2721.55</v>
      </c>
      <c r="G445" s="12">
        <f t="shared" si="12"/>
        <v>2164.52</v>
      </c>
      <c r="H445" s="13">
        <f t="shared" si="12"/>
        <v>1627.63</v>
      </c>
    </row>
    <row r="446" spans="1:15" x14ac:dyDescent="0.2">
      <c r="A446" s="9">
        <v>45</v>
      </c>
      <c r="B446" s="11" t="s">
        <v>10</v>
      </c>
      <c r="C446" s="12">
        <f t="shared" si="12"/>
        <v>6431.02</v>
      </c>
      <c r="D446" s="12">
        <f t="shared" si="12"/>
        <v>5274.56</v>
      </c>
      <c r="E446" s="12">
        <f t="shared" si="12"/>
        <v>4559.0600000000004</v>
      </c>
      <c r="F446" s="12">
        <f t="shared" si="12"/>
        <v>3164.1000000000004</v>
      </c>
      <c r="G446" s="12">
        <f t="shared" si="12"/>
        <v>2509.5500000000002</v>
      </c>
      <c r="H446" s="13">
        <f t="shared" si="12"/>
        <v>1892.63</v>
      </c>
    </row>
    <row r="447" spans="1:15" x14ac:dyDescent="0.2">
      <c r="A447" s="9">
        <v>50</v>
      </c>
      <c r="B447" s="11" t="s">
        <v>11</v>
      </c>
      <c r="C447" s="12">
        <f t="shared" si="12"/>
        <v>7035.75</v>
      </c>
      <c r="D447" s="12">
        <f t="shared" si="12"/>
        <v>5750.5</v>
      </c>
      <c r="E447" s="12">
        <f t="shared" si="12"/>
        <v>5019.1000000000004</v>
      </c>
      <c r="F447" s="12">
        <f t="shared" si="12"/>
        <v>3468.8500000000004</v>
      </c>
      <c r="G447" s="12">
        <f t="shared" si="12"/>
        <v>2757.59</v>
      </c>
      <c r="H447" s="13">
        <f t="shared" si="12"/>
        <v>2063.8200000000002</v>
      </c>
    </row>
    <row r="448" spans="1:15" x14ac:dyDescent="0.2">
      <c r="A448" s="9">
        <v>55</v>
      </c>
      <c r="B448" s="11" t="s">
        <v>12</v>
      </c>
      <c r="C448" s="12">
        <f t="shared" si="12"/>
        <v>8310.4</v>
      </c>
      <c r="D448" s="12">
        <f t="shared" si="12"/>
        <v>6762.8</v>
      </c>
      <c r="E448" s="12">
        <f t="shared" si="12"/>
        <v>5994.3</v>
      </c>
      <c r="F448" s="12">
        <f t="shared" si="12"/>
        <v>4114.3900000000003</v>
      </c>
      <c r="G448" s="12">
        <f t="shared" si="12"/>
        <v>3263.7400000000002</v>
      </c>
      <c r="H448" s="13">
        <f t="shared" si="12"/>
        <v>2445.9500000000003</v>
      </c>
    </row>
    <row r="449" spans="1:8" x14ac:dyDescent="0.2">
      <c r="A449" s="9">
        <v>60</v>
      </c>
      <c r="B449" s="11"/>
      <c r="C449" s="12">
        <f t="shared" si="12"/>
        <v>8762.49</v>
      </c>
      <c r="D449" s="12">
        <f t="shared" si="12"/>
        <v>7078.1500000000005</v>
      </c>
      <c r="E449" s="12">
        <f t="shared" si="12"/>
        <v>6403.46</v>
      </c>
      <c r="F449" s="12">
        <f t="shared" si="12"/>
        <v>4355.54</v>
      </c>
      <c r="G449" s="12">
        <f t="shared" si="12"/>
        <v>3455.6000000000004</v>
      </c>
      <c r="H449" s="13">
        <f t="shared" si="12"/>
        <v>2583.2200000000003</v>
      </c>
    </row>
    <row r="450" spans="1:8" x14ac:dyDescent="0.2">
      <c r="A450" s="9">
        <v>61</v>
      </c>
      <c r="B450" s="11"/>
      <c r="C450" s="12">
        <f t="shared" si="12"/>
        <v>9863.3000000000011</v>
      </c>
      <c r="D450" s="12">
        <f t="shared" si="12"/>
        <v>7966.43</v>
      </c>
      <c r="E450" s="12">
        <f t="shared" si="12"/>
        <v>7206.4100000000008</v>
      </c>
      <c r="F450" s="12">
        <f t="shared" si="12"/>
        <v>4903.0300000000007</v>
      </c>
      <c r="G450" s="12">
        <f t="shared" si="12"/>
        <v>3892.8500000000004</v>
      </c>
      <c r="H450" s="13">
        <f t="shared" si="12"/>
        <v>2910.23</v>
      </c>
    </row>
    <row r="451" spans="1:8" x14ac:dyDescent="0.2">
      <c r="A451" s="9">
        <v>62</v>
      </c>
      <c r="B451" s="11"/>
      <c r="C451" s="12">
        <f t="shared" si="12"/>
        <v>10965.17</v>
      </c>
      <c r="D451" s="12">
        <f t="shared" si="12"/>
        <v>8854.18</v>
      </c>
      <c r="E451" s="12">
        <f t="shared" si="12"/>
        <v>8014.6600000000008</v>
      </c>
      <c r="F451" s="12">
        <f t="shared" si="12"/>
        <v>5451.58</v>
      </c>
      <c r="G451" s="12">
        <f t="shared" si="12"/>
        <v>4328.51</v>
      </c>
      <c r="H451" s="13">
        <f t="shared" si="12"/>
        <v>3238.8300000000004</v>
      </c>
    </row>
    <row r="452" spans="1:8" x14ac:dyDescent="0.2">
      <c r="A452" s="9">
        <v>63</v>
      </c>
      <c r="B452" s="11"/>
      <c r="C452" s="12">
        <f t="shared" si="12"/>
        <v>12063.33</v>
      </c>
      <c r="D452" s="12">
        <f t="shared" si="12"/>
        <v>9743.52</v>
      </c>
      <c r="E452" s="12">
        <f t="shared" si="12"/>
        <v>8813.3700000000008</v>
      </c>
      <c r="F452" s="12">
        <f t="shared" si="12"/>
        <v>6000.66</v>
      </c>
      <c r="G452" s="12">
        <f t="shared" si="12"/>
        <v>4761.5200000000004</v>
      </c>
      <c r="H452" s="13">
        <f t="shared" si="12"/>
        <v>3565.84</v>
      </c>
    </row>
    <row r="453" spans="1:8" x14ac:dyDescent="0.2">
      <c r="A453" s="9">
        <v>64</v>
      </c>
      <c r="B453" s="11"/>
      <c r="C453" s="12">
        <f t="shared" si="12"/>
        <v>13162.550000000001</v>
      </c>
      <c r="D453" s="12">
        <f t="shared" si="12"/>
        <v>10630.74</v>
      </c>
      <c r="E453" s="12">
        <f t="shared" si="12"/>
        <v>9622.15</v>
      </c>
      <c r="F453" s="12">
        <f t="shared" si="12"/>
        <v>6544.97</v>
      </c>
      <c r="G453" s="12">
        <f t="shared" si="12"/>
        <v>5197.71</v>
      </c>
      <c r="H453" s="13">
        <f t="shared" si="12"/>
        <v>3892.8500000000004</v>
      </c>
    </row>
    <row r="454" spans="1:8" x14ac:dyDescent="0.2">
      <c r="A454" s="9">
        <v>65</v>
      </c>
      <c r="B454" s="11"/>
      <c r="C454" s="12">
        <f t="shared" si="12"/>
        <v>13214.49</v>
      </c>
      <c r="D454" s="12">
        <f t="shared" si="12"/>
        <v>10644.52</v>
      </c>
      <c r="E454" s="12">
        <f t="shared" si="12"/>
        <v>9714.9</v>
      </c>
      <c r="F454" s="12">
        <f t="shared" si="12"/>
        <v>6587.9000000000005</v>
      </c>
      <c r="G454" s="12">
        <f t="shared" si="12"/>
        <v>5228.9800000000005</v>
      </c>
      <c r="H454" s="13">
        <f t="shared" si="12"/>
        <v>3909.28</v>
      </c>
    </row>
    <row r="455" spans="1:8" x14ac:dyDescent="0.2">
      <c r="A455" s="9">
        <v>66</v>
      </c>
      <c r="B455" s="11"/>
      <c r="C455" s="12">
        <f t="shared" si="12"/>
        <v>13264.84</v>
      </c>
      <c r="D455" s="12">
        <f t="shared" si="12"/>
        <v>10659.36</v>
      </c>
      <c r="E455" s="12">
        <f t="shared" si="12"/>
        <v>9801.82</v>
      </c>
      <c r="F455" s="12">
        <f t="shared" si="12"/>
        <v>6624.47</v>
      </c>
      <c r="G455" s="12">
        <f t="shared" si="12"/>
        <v>5254.42</v>
      </c>
      <c r="H455" s="13">
        <f t="shared" si="12"/>
        <v>3922.53</v>
      </c>
    </row>
    <row r="456" spans="1:8" x14ac:dyDescent="0.2">
      <c r="A456" s="9">
        <v>67</v>
      </c>
      <c r="B456" s="11"/>
      <c r="C456" s="12">
        <f t="shared" si="12"/>
        <v>14743.01</v>
      </c>
      <c r="D456" s="12">
        <f t="shared" si="12"/>
        <v>11841.26</v>
      </c>
      <c r="E456" s="12">
        <f t="shared" si="12"/>
        <v>10896.27</v>
      </c>
      <c r="F456" s="12">
        <f t="shared" si="12"/>
        <v>7369.6500000000005</v>
      </c>
      <c r="G456" s="12">
        <f t="shared" si="12"/>
        <v>5837.9500000000007</v>
      </c>
      <c r="H456" s="13">
        <f t="shared" si="12"/>
        <v>4357.13</v>
      </c>
    </row>
    <row r="457" spans="1:8" x14ac:dyDescent="0.2">
      <c r="A457" s="9">
        <v>68</v>
      </c>
      <c r="B457" s="11"/>
      <c r="C457" s="12">
        <f t="shared" ref="C457:H469" si="13">+C424*$L$2</f>
        <v>16223.300000000001</v>
      </c>
      <c r="D457" s="12">
        <f t="shared" si="13"/>
        <v>13029.52</v>
      </c>
      <c r="E457" s="12">
        <f t="shared" si="13"/>
        <v>11989.66</v>
      </c>
      <c r="F457" s="12">
        <f t="shared" si="13"/>
        <v>8103.7000000000007</v>
      </c>
      <c r="G457" s="12">
        <f t="shared" si="13"/>
        <v>6427.84</v>
      </c>
      <c r="H457" s="13">
        <f t="shared" si="13"/>
        <v>4800.21</v>
      </c>
    </row>
    <row r="458" spans="1:8" x14ac:dyDescent="0.2">
      <c r="A458" s="9">
        <v>69</v>
      </c>
      <c r="B458" s="11"/>
      <c r="C458" s="12">
        <f t="shared" si="13"/>
        <v>16958.940000000002</v>
      </c>
      <c r="D458" s="12">
        <f t="shared" si="13"/>
        <v>13626.300000000001</v>
      </c>
      <c r="E458" s="12">
        <f t="shared" si="13"/>
        <v>12531.320000000002</v>
      </c>
      <c r="F458" s="12">
        <f t="shared" si="13"/>
        <v>8475.76</v>
      </c>
      <c r="G458" s="12">
        <f t="shared" si="13"/>
        <v>6717.22</v>
      </c>
      <c r="H458" s="13">
        <f t="shared" si="13"/>
        <v>5020.6900000000005</v>
      </c>
    </row>
    <row r="459" spans="1:8" x14ac:dyDescent="0.2">
      <c r="A459" s="9">
        <v>70</v>
      </c>
      <c r="B459" s="11"/>
      <c r="C459" s="12">
        <f t="shared" si="13"/>
        <v>17078.72</v>
      </c>
      <c r="D459" s="12">
        <f t="shared" si="13"/>
        <v>13646.44</v>
      </c>
      <c r="E459" s="12">
        <f t="shared" si="13"/>
        <v>12745.44</v>
      </c>
      <c r="F459" s="12">
        <f t="shared" si="13"/>
        <v>8561.09</v>
      </c>
      <c r="G459" s="12">
        <f t="shared" si="13"/>
        <v>6785.59</v>
      </c>
      <c r="H459" s="13">
        <f t="shared" si="13"/>
        <v>5041.8900000000003</v>
      </c>
    </row>
    <row r="460" spans="1:8" x14ac:dyDescent="0.2">
      <c r="A460" s="9">
        <v>71</v>
      </c>
      <c r="B460" s="11"/>
      <c r="C460" s="12">
        <f t="shared" si="13"/>
        <v>19219.39</v>
      </c>
      <c r="D460" s="12">
        <f t="shared" si="13"/>
        <v>15360.990000000002</v>
      </c>
      <c r="E460" s="12">
        <f t="shared" si="13"/>
        <v>14341.27</v>
      </c>
      <c r="F460" s="12">
        <f t="shared" si="13"/>
        <v>9638.58</v>
      </c>
      <c r="G460" s="12">
        <f t="shared" si="13"/>
        <v>7637.8300000000008</v>
      </c>
      <c r="H460" s="13">
        <f t="shared" si="13"/>
        <v>5677.3600000000006</v>
      </c>
    </row>
    <row r="461" spans="1:8" x14ac:dyDescent="0.2">
      <c r="A461" s="9">
        <v>72</v>
      </c>
      <c r="B461" s="11"/>
      <c r="C461" s="12">
        <f t="shared" si="13"/>
        <v>21358.47</v>
      </c>
      <c r="D461" s="12">
        <f t="shared" si="13"/>
        <v>17068.650000000001</v>
      </c>
      <c r="E461" s="12">
        <f t="shared" si="13"/>
        <v>15943.460000000001</v>
      </c>
      <c r="F461" s="12">
        <f t="shared" si="13"/>
        <v>10712.36</v>
      </c>
      <c r="G461" s="12">
        <f t="shared" si="13"/>
        <v>8492.7200000000012</v>
      </c>
      <c r="H461" s="13">
        <f t="shared" si="13"/>
        <v>6311.2400000000007</v>
      </c>
    </row>
    <row r="462" spans="1:8" x14ac:dyDescent="0.2">
      <c r="A462" s="9">
        <v>73</v>
      </c>
      <c r="B462" s="11"/>
      <c r="C462" s="12">
        <f t="shared" si="13"/>
        <v>23500.73</v>
      </c>
      <c r="D462" s="12">
        <f t="shared" si="13"/>
        <v>18783.2</v>
      </c>
      <c r="E462" s="12">
        <f t="shared" si="13"/>
        <v>17535.05</v>
      </c>
      <c r="F462" s="12">
        <f t="shared" si="13"/>
        <v>11785.61</v>
      </c>
      <c r="G462" s="12">
        <f t="shared" si="13"/>
        <v>9340.7200000000012</v>
      </c>
      <c r="H462" s="13">
        <f t="shared" si="13"/>
        <v>6947.77</v>
      </c>
    </row>
    <row r="463" spans="1:8" x14ac:dyDescent="0.2">
      <c r="A463" s="9">
        <v>74</v>
      </c>
      <c r="B463" s="11"/>
      <c r="C463" s="12">
        <f t="shared" si="13"/>
        <v>25638.75</v>
      </c>
      <c r="D463" s="12">
        <f t="shared" si="13"/>
        <v>20492.98</v>
      </c>
      <c r="E463" s="12">
        <f t="shared" si="13"/>
        <v>19131.940000000002</v>
      </c>
      <c r="F463" s="12">
        <f t="shared" si="13"/>
        <v>12860.45</v>
      </c>
      <c r="G463" s="12">
        <f t="shared" si="13"/>
        <v>10191.370000000001</v>
      </c>
      <c r="H463" s="13">
        <f t="shared" si="13"/>
        <v>7582.18</v>
      </c>
    </row>
    <row r="464" spans="1:8" x14ac:dyDescent="0.2">
      <c r="A464" s="9">
        <v>75</v>
      </c>
      <c r="B464" s="11" t="s">
        <v>13</v>
      </c>
      <c r="C464" s="12">
        <f t="shared" si="13"/>
        <v>28006.79</v>
      </c>
      <c r="D464" s="12">
        <f t="shared" si="13"/>
        <v>22331.550000000003</v>
      </c>
      <c r="E464" s="12">
        <f t="shared" si="13"/>
        <v>20987.47</v>
      </c>
      <c r="F464" s="12">
        <f t="shared" si="13"/>
        <v>14065.67</v>
      </c>
      <c r="G464" s="12">
        <f t="shared" si="13"/>
        <v>11149.08</v>
      </c>
      <c r="H464" s="13">
        <f t="shared" si="13"/>
        <v>8282.3100000000013</v>
      </c>
    </row>
    <row r="465" spans="1:15" x14ac:dyDescent="0.2">
      <c r="A465" s="9">
        <v>1</v>
      </c>
      <c r="B465" s="11" t="s">
        <v>14</v>
      </c>
      <c r="C465" s="12">
        <f t="shared" si="13"/>
        <v>1574.63</v>
      </c>
      <c r="D465" s="12">
        <f t="shared" si="13"/>
        <v>1417.75</v>
      </c>
      <c r="E465" s="12">
        <f t="shared" si="13"/>
        <v>834.75</v>
      </c>
      <c r="F465" s="12">
        <f t="shared" si="13"/>
        <v>675.22</v>
      </c>
      <c r="G465" s="12">
        <f t="shared" si="13"/>
        <v>534.77</v>
      </c>
      <c r="H465" s="13">
        <f t="shared" si="13"/>
        <v>395.38</v>
      </c>
    </row>
    <row r="466" spans="1:15" x14ac:dyDescent="0.2">
      <c r="A466" s="9">
        <v>2</v>
      </c>
      <c r="B466" s="11" t="s">
        <v>1</v>
      </c>
      <c r="C466" s="12">
        <f t="shared" si="13"/>
        <v>2582.69</v>
      </c>
      <c r="D466" s="12">
        <f t="shared" si="13"/>
        <v>2386.59</v>
      </c>
      <c r="E466" s="12">
        <f t="shared" si="13"/>
        <v>1242.8500000000001</v>
      </c>
      <c r="F466" s="12">
        <f t="shared" si="13"/>
        <v>1060</v>
      </c>
      <c r="G466" s="12">
        <f t="shared" si="13"/>
        <v>844.29000000000008</v>
      </c>
      <c r="H466" s="13">
        <f t="shared" si="13"/>
        <v>622.75</v>
      </c>
    </row>
    <row r="467" spans="1:15" x14ac:dyDescent="0.2">
      <c r="A467" s="9">
        <v>3</v>
      </c>
      <c r="B467" s="11" t="s">
        <v>15</v>
      </c>
      <c r="C467" s="12">
        <f t="shared" si="13"/>
        <v>3776.25</v>
      </c>
      <c r="D467" s="12">
        <f t="shared" si="13"/>
        <v>3504.8900000000003</v>
      </c>
      <c r="E467" s="12">
        <f t="shared" si="13"/>
        <v>1786.1000000000001</v>
      </c>
      <c r="F467" s="12">
        <f t="shared" si="13"/>
        <v>1540.71</v>
      </c>
      <c r="G467" s="12">
        <f t="shared" si="13"/>
        <v>1221.1200000000001</v>
      </c>
      <c r="H467" s="13">
        <f t="shared" si="13"/>
        <v>903.65000000000009</v>
      </c>
    </row>
    <row r="468" spans="1:15" x14ac:dyDescent="0.2">
      <c r="A468" s="9">
        <v>1</v>
      </c>
      <c r="B468" s="11" t="s">
        <v>3</v>
      </c>
      <c r="C468" s="12">
        <f t="shared" si="13"/>
        <v>119.25</v>
      </c>
      <c r="D468" s="12">
        <f t="shared" si="13"/>
        <v>119.25</v>
      </c>
      <c r="E468" s="12">
        <f t="shared" si="13"/>
        <v>119.25</v>
      </c>
      <c r="F468" s="12">
        <f t="shared" si="13"/>
        <v>119.25</v>
      </c>
      <c r="G468" s="12">
        <f t="shared" si="13"/>
        <v>119.25</v>
      </c>
      <c r="H468" s="13">
        <f t="shared" si="13"/>
        <v>119.25</v>
      </c>
    </row>
    <row r="469" spans="1:15" ht="13.5" thickBot="1" x14ac:dyDescent="0.25">
      <c r="A469" s="16">
        <v>1</v>
      </c>
      <c r="B469" s="17" t="s">
        <v>2</v>
      </c>
      <c r="C469" s="18">
        <f t="shared" si="13"/>
        <v>159</v>
      </c>
      <c r="D469" s="18">
        <f t="shared" si="13"/>
        <v>159</v>
      </c>
      <c r="E469" s="18">
        <f t="shared" si="13"/>
        <v>159</v>
      </c>
      <c r="F469" s="18">
        <f t="shared" si="13"/>
        <v>159</v>
      </c>
      <c r="G469" s="18">
        <f t="shared" si="13"/>
        <v>159</v>
      </c>
      <c r="H469" s="19">
        <f t="shared" si="13"/>
        <v>159</v>
      </c>
    </row>
    <row r="470" spans="1:15" ht="13.5" thickBot="1" x14ac:dyDescent="0.25"/>
    <row r="471" spans="1:15" ht="18" x14ac:dyDescent="0.25">
      <c r="A471" s="252" t="s">
        <v>81</v>
      </c>
      <c r="B471" s="253"/>
      <c r="C471" s="253"/>
      <c r="D471" s="253"/>
      <c r="E471" s="253"/>
      <c r="F471" s="253"/>
      <c r="G471" s="253"/>
      <c r="H471" s="254"/>
    </row>
    <row r="472" spans="1:15" ht="18" x14ac:dyDescent="0.25">
      <c r="A472" s="248" t="s">
        <v>30</v>
      </c>
      <c r="B472" s="249"/>
      <c r="C472" s="249"/>
      <c r="D472" s="249"/>
      <c r="E472" s="249"/>
      <c r="F472" s="249"/>
      <c r="G472" s="249"/>
      <c r="H472" s="250"/>
    </row>
    <row r="473" spans="1:15" x14ac:dyDescent="0.2">
      <c r="A473" s="251" t="s">
        <v>0</v>
      </c>
      <c r="B473" s="244"/>
      <c r="C473" s="244"/>
      <c r="D473" s="244"/>
      <c r="E473" s="244"/>
      <c r="F473" s="244"/>
      <c r="G473" s="244"/>
      <c r="H473" s="165"/>
    </row>
    <row r="474" spans="1:15" x14ac:dyDescent="0.2">
      <c r="A474" s="9" t="s">
        <v>5</v>
      </c>
      <c r="B474" s="10" t="s">
        <v>5</v>
      </c>
      <c r="C474" s="163" t="s">
        <v>82</v>
      </c>
      <c r="D474" s="163" t="s">
        <v>83</v>
      </c>
      <c r="E474" s="163" t="s">
        <v>84</v>
      </c>
      <c r="F474" s="163" t="s">
        <v>85</v>
      </c>
      <c r="G474" s="163" t="s">
        <v>86</v>
      </c>
      <c r="H474" s="165" t="s">
        <v>87</v>
      </c>
    </row>
    <row r="475" spans="1:15" x14ac:dyDescent="0.2">
      <c r="A475" s="9">
        <v>18</v>
      </c>
      <c r="B475" s="11" t="s">
        <v>162</v>
      </c>
      <c r="C475" s="77">
        <v>4303</v>
      </c>
      <c r="D475" s="77">
        <v>3637</v>
      </c>
      <c r="E475" s="77">
        <v>2848</v>
      </c>
      <c r="F475" s="77">
        <v>2068</v>
      </c>
      <c r="G475" s="77">
        <v>1650</v>
      </c>
      <c r="H475" s="77">
        <v>1248</v>
      </c>
      <c r="J475" s="28"/>
      <c r="K475" s="28"/>
      <c r="L475" s="28"/>
      <c r="M475" s="28"/>
      <c r="N475" s="28"/>
      <c r="O475" s="28"/>
    </row>
    <row r="476" spans="1:15" x14ac:dyDescent="0.2">
      <c r="A476" s="9">
        <v>25</v>
      </c>
      <c r="B476" s="11" t="s">
        <v>6</v>
      </c>
      <c r="C476" s="77">
        <v>4773</v>
      </c>
      <c r="D476" s="77">
        <v>4005</v>
      </c>
      <c r="E476" s="77">
        <v>3217</v>
      </c>
      <c r="F476" s="77">
        <v>2305</v>
      </c>
      <c r="G476" s="77">
        <v>1847</v>
      </c>
      <c r="H476" s="77">
        <v>1390</v>
      </c>
      <c r="J476" s="28"/>
      <c r="K476" s="28"/>
      <c r="L476" s="28"/>
      <c r="M476" s="28"/>
      <c r="N476" s="28"/>
      <c r="O476" s="28"/>
    </row>
    <row r="477" spans="1:15" x14ac:dyDescent="0.2">
      <c r="A477" s="9">
        <v>30</v>
      </c>
      <c r="B477" s="11" t="s">
        <v>7</v>
      </c>
      <c r="C477" s="77">
        <v>5522</v>
      </c>
      <c r="D477" s="77">
        <v>4595</v>
      </c>
      <c r="E477" s="77">
        <v>3785</v>
      </c>
      <c r="F477" s="77">
        <v>2676</v>
      </c>
      <c r="G477" s="77">
        <v>2133</v>
      </c>
      <c r="H477" s="77">
        <v>1610</v>
      </c>
      <c r="J477" s="28"/>
      <c r="K477" s="28"/>
      <c r="L477" s="28"/>
      <c r="M477" s="28"/>
      <c r="N477" s="28"/>
      <c r="O477" s="28"/>
    </row>
    <row r="478" spans="1:15" x14ac:dyDescent="0.2">
      <c r="A478" s="9">
        <v>35</v>
      </c>
      <c r="B478" s="11" t="s">
        <v>8</v>
      </c>
      <c r="C478" s="77">
        <v>6107</v>
      </c>
      <c r="D478" s="77">
        <v>5063</v>
      </c>
      <c r="E478" s="77">
        <v>4231</v>
      </c>
      <c r="F478" s="77">
        <v>2980</v>
      </c>
      <c r="G478" s="77">
        <v>2373</v>
      </c>
      <c r="H478" s="77">
        <v>1789</v>
      </c>
      <c r="J478" s="28"/>
      <c r="K478" s="28"/>
      <c r="L478" s="28"/>
      <c r="M478" s="28"/>
      <c r="N478" s="28"/>
      <c r="O478" s="28"/>
    </row>
    <row r="479" spans="1:15" x14ac:dyDescent="0.2">
      <c r="A479" s="9">
        <v>40</v>
      </c>
      <c r="B479" s="11" t="s">
        <v>9</v>
      </c>
      <c r="C479" s="77">
        <v>6886</v>
      </c>
      <c r="D479" s="77">
        <v>5684</v>
      </c>
      <c r="E479" s="77">
        <v>4829</v>
      </c>
      <c r="F479" s="77">
        <v>3368</v>
      </c>
      <c r="G479" s="77">
        <v>2691</v>
      </c>
      <c r="H479" s="77">
        <v>2019</v>
      </c>
      <c r="J479" s="28"/>
      <c r="K479" s="28"/>
      <c r="L479" s="28"/>
      <c r="M479" s="28"/>
      <c r="N479" s="28"/>
      <c r="O479" s="28"/>
    </row>
    <row r="480" spans="1:15" x14ac:dyDescent="0.2">
      <c r="A480" s="9">
        <v>45</v>
      </c>
      <c r="B480" s="11" t="s">
        <v>10</v>
      </c>
      <c r="C480" s="77">
        <v>7984</v>
      </c>
      <c r="D480" s="77">
        <v>6549</v>
      </c>
      <c r="E480" s="77">
        <v>5665</v>
      </c>
      <c r="F480" s="77">
        <v>3928</v>
      </c>
      <c r="G480" s="77">
        <v>3128</v>
      </c>
      <c r="H480" s="77">
        <v>2349</v>
      </c>
      <c r="J480" s="28"/>
      <c r="K480" s="28"/>
      <c r="L480" s="28"/>
      <c r="M480" s="28"/>
      <c r="N480" s="28"/>
      <c r="O480" s="28"/>
    </row>
    <row r="481" spans="1:15" x14ac:dyDescent="0.2">
      <c r="A481" s="9">
        <v>50</v>
      </c>
      <c r="B481" s="11" t="s">
        <v>11</v>
      </c>
      <c r="C481" s="77">
        <v>8742</v>
      </c>
      <c r="D481" s="77">
        <v>7139</v>
      </c>
      <c r="E481" s="77">
        <v>6239</v>
      </c>
      <c r="F481" s="77">
        <v>4303</v>
      </c>
      <c r="G481" s="77">
        <v>3432</v>
      </c>
      <c r="H481" s="77">
        <v>2569</v>
      </c>
      <c r="J481" s="28"/>
      <c r="K481" s="28"/>
      <c r="L481" s="28"/>
      <c r="M481" s="28"/>
      <c r="N481" s="28"/>
      <c r="O481" s="28"/>
    </row>
    <row r="482" spans="1:15" x14ac:dyDescent="0.2">
      <c r="A482" s="9">
        <v>55</v>
      </c>
      <c r="B482" s="11" t="s">
        <v>12</v>
      </c>
      <c r="C482" s="77">
        <v>10332</v>
      </c>
      <c r="D482" s="77">
        <v>8396</v>
      </c>
      <c r="E482" s="77">
        <v>7452</v>
      </c>
      <c r="F482" s="77">
        <v>5105</v>
      </c>
      <c r="G482" s="77">
        <v>4077</v>
      </c>
      <c r="H482" s="77">
        <v>3041</v>
      </c>
      <c r="J482" s="28"/>
      <c r="K482" s="28"/>
      <c r="L482" s="28"/>
      <c r="M482" s="28"/>
      <c r="N482" s="28"/>
      <c r="O482" s="28"/>
    </row>
    <row r="483" spans="1:15" x14ac:dyDescent="0.2">
      <c r="A483" s="9">
        <v>60</v>
      </c>
      <c r="B483" s="11"/>
      <c r="C483" s="77">
        <v>10893</v>
      </c>
      <c r="D483" s="77">
        <v>8790</v>
      </c>
      <c r="E483" s="77">
        <v>7965</v>
      </c>
      <c r="F483" s="77">
        <v>5410</v>
      </c>
      <c r="G483" s="77">
        <v>4310</v>
      </c>
      <c r="H483" s="77">
        <v>3219</v>
      </c>
      <c r="J483" s="28"/>
      <c r="K483" s="28"/>
      <c r="L483" s="28"/>
      <c r="M483" s="28"/>
      <c r="N483" s="28"/>
      <c r="O483" s="28"/>
    </row>
    <row r="484" spans="1:15" x14ac:dyDescent="0.2">
      <c r="A484" s="9">
        <v>61</v>
      </c>
      <c r="B484" s="11"/>
      <c r="C484" s="77">
        <v>12261</v>
      </c>
      <c r="D484" s="77">
        <v>9903</v>
      </c>
      <c r="E484" s="77">
        <v>8960</v>
      </c>
      <c r="F484" s="77">
        <v>6093</v>
      </c>
      <c r="G484" s="77">
        <v>4858</v>
      </c>
      <c r="H484" s="77">
        <v>3633</v>
      </c>
      <c r="J484" s="28"/>
      <c r="K484" s="28"/>
      <c r="L484" s="28"/>
      <c r="M484" s="28"/>
      <c r="N484" s="28"/>
      <c r="O484" s="28"/>
    </row>
    <row r="485" spans="1:15" x14ac:dyDescent="0.2">
      <c r="A485" s="9">
        <v>62</v>
      </c>
      <c r="B485" s="11"/>
      <c r="C485" s="77">
        <v>13639</v>
      </c>
      <c r="D485" s="77">
        <v>11009</v>
      </c>
      <c r="E485" s="77">
        <v>9965</v>
      </c>
      <c r="F485" s="77">
        <v>6776</v>
      </c>
      <c r="G485" s="77">
        <v>5404</v>
      </c>
      <c r="H485" s="77">
        <v>4045</v>
      </c>
      <c r="J485" s="28"/>
      <c r="K485" s="28"/>
      <c r="L485" s="28"/>
      <c r="M485" s="28"/>
      <c r="N485" s="28"/>
      <c r="O485" s="28"/>
    </row>
    <row r="486" spans="1:15" x14ac:dyDescent="0.2">
      <c r="A486" s="9">
        <v>63</v>
      </c>
      <c r="B486" s="11"/>
      <c r="C486" s="77">
        <v>15003</v>
      </c>
      <c r="D486" s="77">
        <v>12115</v>
      </c>
      <c r="E486" s="77">
        <v>10964</v>
      </c>
      <c r="F486" s="77">
        <v>7463</v>
      </c>
      <c r="G486" s="77">
        <v>5948</v>
      </c>
      <c r="H486" s="77">
        <v>4450</v>
      </c>
      <c r="J486" s="28"/>
      <c r="K486" s="28"/>
      <c r="L486" s="28"/>
      <c r="M486" s="28"/>
      <c r="N486" s="28"/>
      <c r="O486" s="28"/>
    </row>
    <row r="487" spans="1:15" x14ac:dyDescent="0.2">
      <c r="A487" s="9">
        <v>64</v>
      </c>
      <c r="B487" s="11"/>
      <c r="C487" s="77">
        <v>16371</v>
      </c>
      <c r="D487" s="77">
        <v>13228</v>
      </c>
      <c r="E487" s="77">
        <v>11966</v>
      </c>
      <c r="F487" s="77">
        <v>8142</v>
      </c>
      <c r="G487" s="77">
        <v>6494</v>
      </c>
      <c r="H487" s="77">
        <v>4858</v>
      </c>
      <c r="J487" s="28"/>
      <c r="K487" s="28"/>
      <c r="L487" s="28"/>
      <c r="M487" s="28"/>
      <c r="N487" s="28"/>
      <c r="O487" s="28"/>
    </row>
    <row r="488" spans="1:15" x14ac:dyDescent="0.2">
      <c r="A488" s="9">
        <v>65</v>
      </c>
      <c r="B488" s="11"/>
      <c r="C488" s="77">
        <v>16439</v>
      </c>
      <c r="D488" s="77">
        <v>13238</v>
      </c>
      <c r="E488" s="77">
        <v>12086</v>
      </c>
      <c r="F488" s="77">
        <v>8190</v>
      </c>
      <c r="G488" s="77">
        <v>6531</v>
      </c>
      <c r="H488" s="77">
        <v>4877</v>
      </c>
      <c r="J488" s="28"/>
      <c r="K488" s="28"/>
      <c r="L488" s="28"/>
      <c r="M488" s="28"/>
      <c r="N488" s="28"/>
      <c r="O488" s="28"/>
    </row>
    <row r="489" spans="1:15" x14ac:dyDescent="0.2">
      <c r="A489" s="9">
        <v>66</v>
      </c>
      <c r="B489" s="11"/>
      <c r="C489" s="77">
        <v>16504</v>
      </c>
      <c r="D489" s="77">
        <v>13252</v>
      </c>
      <c r="E489" s="77">
        <v>12191</v>
      </c>
      <c r="F489" s="77">
        <v>8243</v>
      </c>
      <c r="G489" s="77">
        <v>6562</v>
      </c>
      <c r="H489" s="77">
        <v>4886</v>
      </c>
      <c r="J489" s="28"/>
      <c r="K489" s="28"/>
      <c r="L489" s="28"/>
      <c r="M489" s="28"/>
      <c r="N489" s="28"/>
      <c r="O489" s="28"/>
    </row>
    <row r="490" spans="1:15" x14ac:dyDescent="0.2">
      <c r="A490" s="9">
        <v>67</v>
      </c>
      <c r="B490" s="11"/>
      <c r="C490" s="77">
        <v>18347</v>
      </c>
      <c r="D490" s="77">
        <v>14726</v>
      </c>
      <c r="E490" s="77">
        <v>13555</v>
      </c>
      <c r="F490" s="77">
        <v>9164</v>
      </c>
      <c r="G490" s="77">
        <v>7302</v>
      </c>
      <c r="H490" s="77">
        <v>5439</v>
      </c>
      <c r="J490" s="28"/>
      <c r="K490" s="28"/>
      <c r="L490" s="28"/>
      <c r="M490" s="28"/>
      <c r="N490" s="28"/>
      <c r="O490" s="28"/>
    </row>
    <row r="491" spans="1:15" x14ac:dyDescent="0.2">
      <c r="A491" s="9">
        <v>68</v>
      </c>
      <c r="B491" s="11"/>
      <c r="C491" s="77">
        <v>20192</v>
      </c>
      <c r="D491" s="77">
        <v>16217</v>
      </c>
      <c r="E491" s="77">
        <v>14917</v>
      </c>
      <c r="F491" s="77">
        <v>10078</v>
      </c>
      <c r="G491" s="77">
        <v>8035</v>
      </c>
      <c r="H491" s="77">
        <v>5991</v>
      </c>
      <c r="J491" s="28"/>
      <c r="K491" s="28"/>
      <c r="L491" s="28"/>
      <c r="M491" s="28"/>
      <c r="N491" s="28"/>
      <c r="O491" s="28"/>
    </row>
    <row r="492" spans="1:15" x14ac:dyDescent="0.2">
      <c r="A492" s="9">
        <v>69</v>
      </c>
      <c r="B492" s="11"/>
      <c r="C492" s="77">
        <v>21110</v>
      </c>
      <c r="D492" s="77">
        <v>16944</v>
      </c>
      <c r="E492" s="77">
        <v>15599</v>
      </c>
      <c r="F492" s="77">
        <v>10544</v>
      </c>
      <c r="G492" s="77">
        <v>8392</v>
      </c>
      <c r="H492" s="77">
        <v>6269</v>
      </c>
      <c r="J492" s="28"/>
      <c r="K492" s="28"/>
      <c r="L492" s="28"/>
      <c r="M492" s="28"/>
      <c r="N492" s="28"/>
      <c r="O492" s="28"/>
    </row>
    <row r="493" spans="1:15" x14ac:dyDescent="0.2">
      <c r="A493" s="9">
        <v>70</v>
      </c>
      <c r="B493" s="11"/>
      <c r="C493" s="77">
        <v>21260</v>
      </c>
      <c r="D493" s="77">
        <v>16983</v>
      </c>
      <c r="E493" s="77">
        <v>15865</v>
      </c>
      <c r="F493" s="77">
        <v>10657</v>
      </c>
      <c r="G493" s="77">
        <v>8484</v>
      </c>
      <c r="H493" s="77">
        <v>6301</v>
      </c>
      <c r="J493" s="28"/>
      <c r="K493" s="28"/>
      <c r="L493" s="28"/>
      <c r="M493" s="28"/>
      <c r="N493" s="28"/>
      <c r="O493" s="28"/>
    </row>
    <row r="494" spans="1:15" x14ac:dyDescent="0.2">
      <c r="A494" s="9">
        <v>71</v>
      </c>
      <c r="B494" s="11"/>
      <c r="C494" s="77">
        <v>23926</v>
      </c>
      <c r="D494" s="77">
        <v>19110</v>
      </c>
      <c r="E494" s="77">
        <v>17849</v>
      </c>
      <c r="F494" s="77">
        <v>11992</v>
      </c>
      <c r="G494" s="77">
        <v>9547</v>
      </c>
      <c r="H494" s="77">
        <v>7092</v>
      </c>
      <c r="J494" s="28"/>
      <c r="K494" s="28"/>
      <c r="L494" s="28"/>
      <c r="M494" s="28"/>
      <c r="N494" s="28"/>
      <c r="O494" s="28"/>
    </row>
    <row r="495" spans="1:15" x14ac:dyDescent="0.2">
      <c r="A495" s="9">
        <v>72</v>
      </c>
      <c r="B495" s="11"/>
      <c r="C495" s="77">
        <v>26589</v>
      </c>
      <c r="D495" s="77">
        <v>21240</v>
      </c>
      <c r="E495" s="77">
        <v>19848</v>
      </c>
      <c r="F495" s="77">
        <v>13330</v>
      </c>
      <c r="G495" s="77">
        <v>10611</v>
      </c>
      <c r="H495" s="77">
        <v>7889</v>
      </c>
      <c r="J495" s="28"/>
      <c r="K495" s="28"/>
      <c r="L495" s="28"/>
      <c r="M495" s="28"/>
      <c r="N495" s="28"/>
      <c r="O495" s="28"/>
    </row>
    <row r="496" spans="1:15" x14ac:dyDescent="0.2">
      <c r="A496" s="9">
        <v>73</v>
      </c>
      <c r="B496" s="11"/>
      <c r="C496" s="77">
        <v>29257</v>
      </c>
      <c r="D496" s="77">
        <v>23385</v>
      </c>
      <c r="E496" s="77">
        <v>21836</v>
      </c>
      <c r="F496" s="77">
        <v>14669</v>
      </c>
      <c r="G496" s="77">
        <v>11681</v>
      </c>
      <c r="H496" s="77">
        <v>8680</v>
      </c>
      <c r="J496" s="28"/>
      <c r="K496" s="28"/>
      <c r="L496" s="28"/>
      <c r="M496" s="28"/>
      <c r="N496" s="28"/>
      <c r="O496" s="28"/>
    </row>
    <row r="497" spans="1:15" x14ac:dyDescent="0.2">
      <c r="A497" s="9">
        <v>74</v>
      </c>
      <c r="B497" s="11"/>
      <c r="C497" s="77">
        <v>31921</v>
      </c>
      <c r="D497" s="77">
        <v>25510</v>
      </c>
      <c r="E497" s="77">
        <v>23831</v>
      </c>
      <c r="F497" s="77">
        <v>16006</v>
      </c>
      <c r="G497" s="77">
        <v>12746</v>
      </c>
      <c r="H497" s="77">
        <v>9476</v>
      </c>
      <c r="J497" s="28"/>
      <c r="K497" s="28"/>
      <c r="L497" s="28"/>
      <c r="M497" s="28"/>
      <c r="N497" s="28"/>
      <c r="O497" s="28"/>
    </row>
    <row r="498" spans="1:15" x14ac:dyDescent="0.2">
      <c r="A498" s="9">
        <v>75</v>
      </c>
      <c r="B498" s="11" t="s">
        <v>13</v>
      </c>
      <c r="C498" s="77">
        <v>34870</v>
      </c>
      <c r="D498" s="77">
        <v>27807</v>
      </c>
      <c r="E498" s="77">
        <v>26133</v>
      </c>
      <c r="F498" s="77">
        <v>17512</v>
      </c>
      <c r="G498" s="77">
        <v>13947</v>
      </c>
      <c r="H498" s="77">
        <v>10357</v>
      </c>
      <c r="J498" s="28"/>
      <c r="K498" s="28"/>
      <c r="L498" s="28"/>
      <c r="M498" s="28"/>
      <c r="N498" s="28"/>
      <c r="O498" s="28"/>
    </row>
    <row r="499" spans="1:15" x14ac:dyDescent="0.2">
      <c r="A499" s="9">
        <v>1</v>
      </c>
      <c r="B499" s="11" t="s">
        <v>14</v>
      </c>
      <c r="C499" s="77">
        <v>1961</v>
      </c>
      <c r="D499" s="77">
        <v>1766</v>
      </c>
      <c r="E499" s="77">
        <v>1044</v>
      </c>
      <c r="F499" s="77">
        <v>844</v>
      </c>
      <c r="G499" s="77">
        <v>672</v>
      </c>
      <c r="H499" s="77">
        <v>497</v>
      </c>
      <c r="J499" s="28"/>
      <c r="K499" s="28"/>
      <c r="L499" s="28"/>
      <c r="M499" s="28"/>
      <c r="N499" s="28"/>
      <c r="O499" s="28"/>
    </row>
    <row r="500" spans="1:15" x14ac:dyDescent="0.2">
      <c r="A500" s="9">
        <v>2</v>
      </c>
      <c r="B500" s="11" t="s">
        <v>1</v>
      </c>
      <c r="C500" s="77">
        <v>3219</v>
      </c>
      <c r="D500" s="77">
        <v>2979</v>
      </c>
      <c r="E500" s="77">
        <v>1552</v>
      </c>
      <c r="F500" s="77">
        <v>1322</v>
      </c>
      <c r="G500" s="77">
        <v>1053</v>
      </c>
      <c r="H500" s="77">
        <v>780</v>
      </c>
      <c r="J500" s="28"/>
      <c r="K500" s="28"/>
      <c r="L500" s="28"/>
      <c r="M500" s="28"/>
      <c r="N500" s="28"/>
      <c r="O500" s="28"/>
    </row>
    <row r="501" spans="1:15" x14ac:dyDescent="0.2">
      <c r="A501" s="9">
        <v>3</v>
      </c>
      <c r="B501" s="11" t="s">
        <v>15</v>
      </c>
      <c r="C501" s="77">
        <v>4711</v>
      </c>
      <c r="D501" s="77">
        <v>4363</v>
      </c>
      <c r="E501" s="77">
        <v>2228</v>
      </c>
      <c r="F501" s="77">
        <v>1920</v>
      </c>
      <c r="G501" s="77">
        <v>1529</v>
      </c>
      <c r="H501" s="77">
        <v>1127</v>
      </c>
      <c r="J501" s="28"/>
      <c r="K501" s="28"/>
      <c r="L501" s="28"/>
      <c r="M501" s="28"/>
      <c r="N501" s="28"/>
      <c r="O501" s="28"/>
    </row>
    <row r="502" spans="1:15" x14ac:dyDescent="0.2">
      <c r="A502" s="9">
        <v>1</v>
      </c>
      <c r="B502" s="11" t="s">
        <v>3</v>
      </c>
      <c r="C502" s="32">
        <v>225</v>
      </c>
      <c r="D502" s="32">
        <v>225</v>
      </c>
      <c r="E502" s="32">
        <v>225</v>
      </c>
      <c r="F502" s="32">
        <v>225</v>
      </c>
      <c r="G502" s="32">
        <v>225</v>
      </c>
      <c r="H502" s="33">
        <v>225</v>
      </c>
      <c r="J502" s="28"/>
      <c r="K502" s="28"/>
      <c r="L502" s="28"/>
      <c r="M502" s="28"/>
      <c r="N502" s="28"/>
      <c r="O502" s="28"/>
    </row>
    <row r="503" spans="1:15" x14ac:dyDescent="0.2">
      <c r="A503" s="9">
        <v>1</v>
      </c>
      <c r="B503" s="11" t="s">
        <v>2</v>
      </c>
      <c r="C503" s="32">
        <v>300</v>
      </c>
      <c r="D503" s="32">
        <v>300</v>
      </c>
      <c r="E503" s="32">
        <v>300</v>
      </c>
      <c r="F503" s="32">
        <v>300</v>
      </c>
      <c r="G503" s="32">
        <v>300</v>
      </c>
      <c r="H503" s="33">
        <v>300</v>
      </c>
      <c r="J503" s="28"/>
      <c r="K503" s="28"/>
      <c r="L503" s="28"/>
      <c r="M503" s="28"/>
      <c r="N503" s="28"/>
      <c r="O503" s="28"/>
    </row>
    <row r="504" spans="1:15" x14ac:dyDescent="0.2">
      <c r="A504" s="9"/>
      <c r="H504" s="15"/>
    </row>
    <row r="505" spans="1:15" ht="18" x14ac:dyDescent="0.25">
      <c r="A505" s="248" t="s">
        <v>37</v>
      </c>
      <c r="B505" s="249"/>
      <c r="C505" s="249"/>
      <c r="D505" s="249"/>
      <c r="E505" s="249"/>
      <c r="F505" s="249"/>
      <c r="G505" s="249"/>
      <c r="H505" s="250"/>
    </row>
    <row r="506" spans="1:15" x14ac:dyDescent="0.2">
      <c r="A506" s="251" t="s">
        <v>0</v>
      </c>
      <c r="B506" s="244"/>
      <c r="C506" s="244"/>
      <c r="D506" s="244"/>
      <c r="E506" s="244"/>
      <c r="F506" s="244"/>
      <c r="G506" s="244"/>
      <c r="H506" s="165"/>
    </row>
    <row r="507" spans="1:15" x14ac:dyDescent="0.2">
      <c r="A507" s="9" t="s">
        <v>5</v>
      </c>
      <c r="B507" s="10" t="s">
        <v>5</v>
      </c>
      <c r="C507" s="163" t="s">
        <v>82</v>
      </c>
      <c r="D507" s="163" t="s">
        <v>83</v>
      </c>
      <c r="E507" s="163" t="s">
        <v>84</v>
      </c>
      <c r="F507" s="163" t="s">
        <v>85</v>
      </c>
      <c r="G507" s="163" t="s">
        <v>86</v>
      </c>
      <c r="H507" s="165" t="s">
        <v>87</v>
      </c>
    </row>
    <row r="508" spans="1:15" x14ac:dyDescent="0.2">
      <c r="A508" s="9">
        <v>18</v>
      </c>
      <c r="B508" s="11" t="s">
        <v>162</v>
      </c>
      <c r="C508" s="12">
        <f t="shared" ref="C508:H523" si="14">+C475*$L$2</f>
        <v>2280.59</v>
      </c>
      <c r="D508" s="12">
        <f t="shared" si="14"/>
        <v>1927.6100000000001</v>
      </c>
      <c r="E508" s="12">
        <f t="shared" si="14"/>
        <v>1509.44</v>
      </c>
      <c r="F508" s="12">
        <f t="shared" si="14"/>
        <v>1096.04</v>
      </c>
      <c r="G508" s="12">
        <f t="shared" si="14"/>
        <v>874.5</v>
      </c>
      <c r="H508" s="13">
        <f t="shared" si="14"/>
        <v>661.44</v>
      </c>
    </row>
    <row r="509" spans="1:15" x14ac:dyDescent="0.2">
      <c r="A509" s="9">
        <v>25</v>
      </c>
      <c r="B509" s="11" t="s">
        <v>6</v>
      </c>
      <c r="C509" s="12">
        <f t="shared" si="14"/>
        <v>2529.69</v>
      </c>
      <c r="D509" s="12">
        <f t="shared" si="14"/>
        <v>2122.65</v>
      </c>
      <c r="E509" s="12">
        <f t="shared" si="14"/>
        <v>1705.01</v>
      </c>
      <c r="F509" s="12">
        <f t="shared" si="14"/>
        <v>1221.6500000000001</v>
      </c>
      <c r="G509" s="12">
        <f t="shared" si="14"/>
        <v>978.91000000000008</v>
      </c>
      <c r="H509" s="13">
        <f t="shared" si="14"/>
        <v>736.7</v>
      </c>
    </row>
    <row r="510" spans="1:15" x14ac:dyDescent="0.2">
      <c r="A510" s="9">
        <v>30</v>
      </c>
      <c r="B510" s="11" t="s">
        <v>7</v>
      </c>
      <c r="C510" s="12">
        <f t="shared" si="14"/>
        <v>2926.6600000000003</v>
      </c>
      <c r="D510" s="12">
        <f t="shared" si="14"/>
        <v>2435.35</v>
      </c>
      <c r="E510" s="12">
        <f t="shared" si="14"/>
        <v>2006.0500000000002</v>
      </c>
      <c r="F510" s="12">
        <f t="shared" si="14"/>
        <v>1418.28</v>
      </c>
      <c r="G510" s="12">
        <f t="shared" si="14"/>
        <v>1130.49</v>
      </c>
      <c r="H510" s="13">
        <f t="shared" si="14"/>
        <v>853.30000000000007</v>
      </c>
    </row>
    <row r="511" spans="1:15" x14ac:dyDescent="0.2">
      <c r="A511" s="9">
        <v>35</v>
      </c>
      <c r="B511" s="11" t="s">
        <v>8</v>
      </c>
      <c r="C511" s="12">
        <f t="shared" si="14"/>
        <v>3236.71</v>
      </c>
      <c r="D511" s="12">
        <f t="shared" si="14"/>
        <v>2683.3900000000003</v>
      </c>
      <c r="E511" s="12">
        <f t="shared" si="14"/>
        <v>2242.4300000000003</v>
      </c>
      <c r="F511" s="12">
        <f t="shared" si="14"/>
        <v>1579.4</v>
      </c>
      <c r="G511" s="12">
        <f t="shared" si="14"/>
        <v>1257.69</v>
      </c>
      <c r="H511" s="13">
        <f t="shared" si="14"/>
        <v>948.17000000000007</v>
      </c>
    </row>
    <row r="512" spans="1:15" x14ac:dyDescent="0.2">
      <c r="A512" s="9">
        <v>40</v>
      </c>
      <c r="B512" s="11" t="s">
        <v>9</v>
      </c>
      <c r="C512" s="12">
        <f t="shared" si="14"/>
        <v>3649.5800000000004</v>
      </c>
      <c r="D512" s="12">
        <f t="shared" si="14"/>
        <v>3012.52</v>
      </c>
      <c r="E512" s="12">
        <f t="shared" si="14"/>
        <v>2559.3700000000003</v>
      </c>
      <c r="F512" s="12">
        <f t="shared" si="14"/>
        <v>1785.0400000000002</v>
      </c>
      <c r="G512" s="12">
        <f t="shared" si="14"/>
        <v>1426.23</v>
      </c>
      <c r="H512" s="13">
        <f t="shared" si="14"/>
        <v>1070.0700000000002</v>
      </c>
    </row>
    <row r="513" spans="1:8" x14ac:dyDescent="0.2">
      <c r="A513" s="9">
        <v>45</v>
      </c>
      <c r="B513" s="11" t="s">
        <v>10</v>
      </c>
      <c r="C513" s="12">
        <f t="shared" si="14"/>
        <v>4231.5200000000004</v>
      </c>
      <c r="D513" s="12">
        <f t="shared" si="14"/>
        <v>3470.9700000000003</v>
      </c>
      <c r="E513" s="12">
        <f t="shared" si="14"/>
        <v>3002.4500000000003</v>
      </c>
      <c r="F513" s="12">
        <f t="shared" si="14"/>
        <v>2081.84</v>
      </c>
      <c r="G513" s="12">
        <f t="shared" si="14"/>
        <v>1657.8400000000001</v>
      </c>
      <c r="H513" s="13">
        <f t="shared" si="14"/>
        <v>1244.97</v>
      </c>
    </row>
    <row r="514" spans="1:8" x14ac:dyDescent="0.2">
      <c r="A514" s="9">
        <v>50</v>
      </c>
      <c r="B514" s="11" t="s">
        <v>11</v>
      </c>
      <c r="C514" s="12">
        <f t="shared" si="14"/>
        <v>4633.26</v>
      </c>
      <c r="D514" s="12">
        <f t="shared" si="14"/>
        <v>3783.67</v>
      </c>
      <c r="E514" s="12">
        <f t="shared" si="14"/>
        <v>3306.67</v>
      </c>
      <c r="F514" s="12">
        <f t="shared" si="14"/>
        <v>2280.59</v>
      </c>
      <c r="G514" s="12">
        <f t="shared" si="14"/>
        <v>1818.96</v>
      </c>
      <c r="H514" s="13">
        <f t="shared" si="14"/>
        <v>1361.5700000000002</v>
      </c>
    </row>
    <row r="515" spans="1:8" x14ac:dyDescent="0.2">
      <c r="A515" s="9">
        <v>55</v>
      </c>
      <c r="B515" s="11" t="s">
        <v>12</v>
      </c>
      <c r="C515" s="12">
        <f t="shared" si="14"/>
        <v>5475.96</v>
      </c>
      <c r="D515" s="12">
        <f t="shared" si="14"/>
        <v>4449.88</v>
      </c>
      <c r="E515" s="12">
        <f t="shared" si="14"/>
        <v>3949.5600000000004</v>
      </c>
      <c r="F515" s="12">
        <f t="shared" si="14"/>
        <v>2705.65</v>
      </c>
      <c r="G515" s="12">
        <f t="shared" si="14"/>
        <v>2160.81</v>
      </c>
      <c r="H515" s="13">
        <f t="shared" si="14"/>
        <v>1611.73</v>
      </c>
    </row>
    <row r="516" spans="1:8" x14ac:dyDescent="0.2">
      <c r="A516" s="9">
        <v>60</v>
      </c>
      <c r="B516" s="11"/>
      <c r="C516" s="12">
        <f t="shared" si="14"/>
        <v>5773.29</v>
      </c>
      <c r="D516" s="12">
        <f t="shared" si="14"/>
        <v>4658.7</v>
      </c>
      <c r="E516" s="12">
        <f t="shared" si="14"/>
        <v>4221.45</v>
      </c>
      <c r="F516" s="12">
        <f t="shared" si="14"/>
        <v>2867.3</v>
      </c>
      <c r="G516" s="12">
        <f t="shared" si="14"/>
        <v>2284.3000000000002</v>
      </c>
      <c r="H516" s="13">
        <f t="shared" si="14"/>
        <v>1706.0700000000002</v>
      </c>
    </row>
    <row r="517" spans="1:8" x14ac:dyDescent="0.2">
      <c r="A517" s="9">
        <v>61</v>
      </c>
      <c r="B517" s="11"/>
      <c r="C517" s="12">
        <f t="shared" si="14"/>
        <v>6498.33</v>
      </c>
      <c r="D517" s="12">
        <f t="shared" si="14"/>
        <v>5248.59</v>
      </c>
      <c r="E517" s="12">
        <f t="shared" si="14"/>
        <v>4748.8</v>
      </c>
      <c r="F517" s="12">
        <f t="shared" si="14"/>
        <v>3229.29</v>
      </c>
      <c r="G517" s="12">
        <f t="shared" si="14"/>
        <v>2574.7400000000002</v>
      </c>
      <c r="H517" s="13">
        <f t="shared" si="14"/>
        <v>1925.49</v>
      </c>
    </row>
    <row r="518" spans="1:8" x14ac:dyDescent="0.2">
      <c r="A518" s="9">
        <v>62</v>
      </c>
      <c r="B518" s="11"/>
      <c r="C518" s="12">
        <f t="shared" si="14"/>
        <v>7228.67</v>
      </c>
      <c r="D518" s="12">
        <f t="shared" si="14"/>
        <v>5834.77</v>
      </c>
      <c r="E518" s="12">
        <f t="shared" si="14"/>
        <v>5281.45</v>
      </c>
      <c r="F518" s="12">
        <f t="shared" si="14"/>
        <v>3591.28</v>
      </c>
      <c r="G518" s="12">
        <f t="shared" si="14"/>
        <v>2864.1200000000003</v>
      </c>
      <c r="H518" s="13">
        <f t="shared" si="14"/>
        <v>2143.85</v>
      </c>
    </row>
    <row r="519" spans="1:8" x14ac:dyDescent="0.2">
      <c r="A519" s="9">
        <v>63</v>
      </c>
      <c r="B519" s="11"/>
      <c r="C519" s="12">
        <f t="shared" si="14"/>
        <v>7951.59</v>
      </c>
      <c r="D519" s="12">
        <f t="shared" si="14"/>
        <v>6420.9500000000007</v>
      </c>
      <c r="E519" s="12">
        <f t="shared" si="14"/>
        <v>5810.92</v>
      </c>
      <c r="F519" s="12">
        <f t="shared" si="14"/>
        <v>3955.3900000000003</v>
      </c>
      <c r="G519" s="12">
        <f t="shared" si="14"/>
        <v>3152.44</v>
      </c>
      <c r="H519" s="13">
        <f t="shared" si="14"/>
        <v>2358.5</v>
      </c>
    </row>
    <row r="520" spans="1:8" x14ac:dyDescent="0.2">
      <c r="A520" s="9">
        <v>64</v>
      </c>
      <c r="B520" s="11"/>
      <c r="C520" s="12">
        <f t="shared" si="14"/>
        <v>8676.630000000001</v>
      </c>
      <c r="D520" s="12">
        <f t="shared" si="14"/>
        <v>7010.84</v>
      </c>
      <c r="E520" s="12">
        <f t="shared" si="14"/>
        <v>6341.9800000000005</v>
      </c>
      <c r="F520" s="12">
        <f t="shared" si="14"/>
        <v>4315.26</v>
      </c>
      <c r="G520" s="12">
        <f t="shared" si="14"/>
        <v>3441.82</v>
      </c>
      <c r="H520" s="13">
        <f t="shared" si="14"/>
        <v>2574.7400000000002</v>
      </c>
    </row>
    <row r="521" spans="1:8" x14ac:dyDescent="0.2">
      <c r="A521" s="9">
        <v>65</v>
      </c>
      <c r="B521" s="11"/>
      <c r="C521" s="12">
        <f t="shared" si="14"/>
        <v>8712.67</v>
      </c>
      <c r="D521" s="12">
        <f t="shared" si="14"/>
        <v>7016.14</v>
      </c>
      <c r="E521" s="12">
        <f t="shared" si="14"/>
        <v>6405.58</v>
      </c>
      <c r="F521" s="12">
        <f t="shared" si="14"/>
        <v>4340.7</v>
      </c>
      <c r="G521" s="12">
        <f t="shared" si="14"/>
        <v>3461.4300000000003</v>
      </c>
      <c r="H521" s="13">
        <f t="shared" si="14"/>
        <v>2584.81</v>
      </c>
    </row>
    <row r="522" spans="1:8" x14ac:dyDescent="0.2">
      <c r="A522" s="9">
        <v>66</v>
      </c>
      <c r="B522" s="11"/>
      <c r="C522" s="12">
        <f t="shared" si="14"/>
        <v>8747.1200000000008</v>
      </c>
      <c r="D522" s="12">
        <f t="shared" si="14"/>
        <v>7023.56</v>
      </c>
      <c r="E522" s="12">
        <f t="shared" si="14"/>
        <v>6461.2300000000005</v>
      </c>
      <c r="F522" s="12">
        <f t="shared" si="14"/>
        <v>4368.79</v>
      </c>
      <c r="G522" s="12">
        <f t="shared" si="14"/>
        <v>3477.86</v>
      </c>
      <c r="H522" s="13">
        <f t="shared" si="14"/>
        <v>2589.58</v>
      </c>
    </row>
    <row r="523" spans="1:8" x14ac:dyDescent="0.2">
      <c r="A523" s="9">
        <v>67</v>
      </c>
      <c r="B523" s="11"/>
      <c r="C523" s="12">
        <f t="shared" si="14"/>
        <v>9723.91</v>
      </c>
      <c r="D523" s="12">
        <f t="shared" si="14"/>
        <v>7804.7800000000007</v>
      </c>
      <c r="E523" s="12">
        <f t="shared" si="14"/>
        <v>7184.1500000000005</v>
      </c>
      <c r="F523" s="12">
        <f t="shared" si="14"/>
        <v>4856.92</v>
      </c>
      <c r="G523" s="12">
        <f t="shared" si="14"/>
        <v>3870.0600000000004</v>
      </c>
      <c r="H523" s="13">
        <f t="shared" si="14"/>
        <v>2882.67</v>
      </c>
    </row>
    <row r="524" spans="1:8" x14ac:dyDescent="0.2">
      <c r="A524" s="9">
        <v>68</v>
      </c>
      <c r="B524" s="11"/>
      <c r="C524" s="12">
        <f t="shared" ref="C524:H536" si="15">+C491*$L$2</f>
        <v>10701.76</v>
      </c>
      <c r="D524" s="12">
        <f t="shared" si="15"/>
        <v>8595.01</v>
      </c>
      <c r="E524" s="12">
        <f t="shared" si="15"/>
        <v>7906.01</v>
      </c>
      <c r="F524" s="12">
        <f t="shared" si="15"/>
        <v>5341.34</v>
      </c>
      <c r="G524" s="12">
        <f t="shared" si="15"/>
        <v>4258.55</v>
      </c>
      <c r="H524" s="13">
        <f t="shared" si="15"/>
        <v>3175.23</v>
      </c>
    </row>
    <row r="525" spans="1:8" x14ac:dyDescent="0.2">
      <c r="A525" s="9">
        <v>69</v>
      </c>
      <c r="B525" s="11"/>
      <c r="C525" s="12">
        <f t="shared" si="15"/>
        <v>11188.300000000001</v>
      </c>
      <c r="D525" s="12">
        <f t="shared" si="15"/>
        <v>8980.32</v>
      </c>
      <c r="E525" s="12">
        <f t="shared" si="15"/>
        <v>8267.4700000000012</v>
      </c>
      <c r="F525" s="12">
        <f t="shared" si="15"/>
        <v>5588.3200000000006</v>
      </c>
      <c r="G525" s="12">
        <f t="shared" si="15"/>
        <v>4447.76</v>
      </c>
      <c r="H525" s="13">
        <f t="shared" si="15"/>
        <v>3322.57</v>
      </c>
    </row>
    <row r="526" spans="1:8" x14ac:dyDescent="0.2">
      <c r="A526" s="9">
        <v>70</v>
      </c>
      <c r="B526" s="11"/>
      <c r="C526" s="12">
        <f t="shared" si="15"/>
        <v>11267.800000000001</v>
      </c>
      <c r="D526" s="12">
        <f t="shared" si="15"/>
        <v>9000.99</v>
      </c>
      <c r="E526" s="12">
        <f t="shared" si="15"/>
        <v>8408.4500000000007</v>
      </c>
      <c r="F526" s="12">
        <f t="shared" si="15"/>
        <v>5648.21</v>
      </c>
      <c r="G526" s="12">
        <f t="shared" si="15"/>
        <v>4496.5200000000004</v>
      </c>
      <c r="H526" s="13">
        <f t="shared" si="15"/>
        <v>3339.53</v>
      </c>
    </row>
    <row r="527" spans="1:8" x14ac:dyDescent="0.2">
      <c r="A527" s="9">
        <v>71</v>
      </c>
      <c r="B527" s="11"/>
      <c r="C527" s="12">
        <f t="shared" si="15"/>
        <v>12680.78</v>
      </c>
      <c r="D527" s="12">
        <f t="shared" si="15"/>
        <v>10128.300000000001</v>
      </c>
      <c r="E527" s="12">
        <f t="shared" si="15"/>
        <v>9459.9700000000012</v>
      </c>
      <c r="F527" s="12">
        <f t="shared" si="15"/>
        <v>6355.76</v>
      </c>
      <c r="G527" s="12">
        <f t="shared" si="15"/>
        <v>5059.91</v>
      </c>
      <c r="H527" s="13">
        <f t="shared" si="15"/>
        <v>3758.76</v>
      </c>
    </row>
    <row r="528" spans="1:8" x14ac:dyDescent="0.2">
      <c r="A528" s="9">
        <v>72</v>
      </c>
      <c r="B528" s="11"/>
      <c r="C528" s="12">
        <f t="shared" si="15"/>
        <v>14092.17</v>
      </c>
      <c r="D528" s="12">
        <f t="shared" si="15"/>
        <v>11257.2</v>
      </c>
      <c r="E528" s="12">
        <f t="shared" si="15"/>
        <v>10519.44</v>
      </c>
      <c r="F528" s="12">
        <f t="shared" si="15"/>
        <v>7064.9000000000005</v>
      </c>
      <c r="G528" s="12">
        <f t="shared" si="15"/>
        <v>5623.83</v>
      </c>
      <c r="H528" s="13">
        <f t="shared" si="15"/>
        <v>4181.17</v>
      </c>
    </row>
    <row r="529" spans="1:20" x14ac:dyDescent="0.2">
      <c r="A529" s="9">
        <v>73</v>
      </c>
      <c r="B529" s="11"/>
      <c r="C529" s="12">
        <f t="shared" si="15"/>
        <v>15506.210000000001</v>
      </c>
      <c r="D529" s="12">
        <f t="shared" si="15"/>
        <v>12394.050000000001</v>
      </c>
      <c r="E529" s="12">
        <f t="shared" si="15"/>
        <v>11573.08</v>
      </c>
      <c r="F529" s="12">
        <f t="shared" si="15"/>
        <v>7774.5700000000006</v>
      </c>
      <c r="G529" s="12">
        <f t="shared" si="15"/>
        <v>6190.93</v>
      </c>
      <c r="H529" s="13">
        <f t="shared" si="15"/>
        <v>4600.4000000000005</v>
      </c>
    </row>
    <row r="530" spans="1:20" x14ac:dyDescent="0.2">
      <c r="A530" s="9">
        <v>74</v>
      </c>
      <c r="B530" s="11"/>
      <c r="C530" s="12">
        <f t="shared" si="15"/>
        <v>16918.13</v>
      </c>
      <c r="D530" s="12">
        <f t="shared" si="15"/>
        <v>13520.300000000001</v>
      </c>
      <c r="E530" s="12">
        <f t="shared" si="15"/>
        <v>12630.43</v>
      </c>
      <c r="F530" s="12">
        <f t="shared" si="15"/>
        <v>8483.18</v>
      </c>
      <c r="G530" s="12">
        <f t="shared" si="15"/>
        <v>6755.38</v>
      </c>
      <c r="H530" s="13">
        <f t="shared" si="15"/>
        <v>5022.2800000000007</v>
      </c>
    </row>
    <row r="531" spans="1:20" x14ac:dyDescent="0.2">
      <c r="A531" s="9">
        <v>75</v>
      </c>
      <c r="B531" s="11" t="s">
        <v>13</v>
      </c>
      <c r="C531" s="12">
        <f t="shared" si="15"/>
        <v>18481.100000000002</v>
      </c>
      <c r="D531" s="12">
        <f t="shared" si="15"/>
        <v>14737.710000000001</v>
      </c>
      <c r="E531" s="12">
        <f t="shared" si="15"/>
        <v>13850.490000000002</v>
      </c>
      <c r="F531" s="12">
        <f t="shared" si="15"/>
        <v>9281.36</v>
      </c>
      <c r="G531" s="12">
        <f t="shared" si="15"/>
        <v>7391.9100000000008</v>
      </c>
      <c r="H531" s="13">
        <f t="shared" si="15"/>
        <v>5489.21</v>
      </c>
    </row>
    <row r="532" spans="1:20" x14ac:dyDescent="0.2">
      <c r="A532" s="9">
        <v>1</v>
      </c>
      <c r="B532" s="11" t="s">
        <v>14</v>
      </c>
      <c r="C532" s="12">
        <f t="shared" si="15"/>
        <v>1039.3300000000002</v>
      </c>
      <c r="D532" s="12">
        <f t="shared" si="15"/>
        <v>935.98</v>
      </c>
      <c r="E532" s="12">
        <f t="shared" si="15"/>
        <v>553.32000000000005</v>
      </c>
      <c r="F532" s="12">
        <f t="shared" si="15"/>
        <v>447.32000000000005</v>
      </c>
      <c r="G532" s="12">
        <f t="shared" si="15"/>
        <v>356.16</v>
      </c>
      <c r="H532" s="13">
        <f t="shared" si="15"/>
        <v>263.41000000000003</v>
      </c>
    </row>
    <row r="533" spans="1:20" x14ac:dyDescent="0.2">
      <c r="A533" s="9">
        <v>2</v>
      </c>
      <c r="B533" s="11" t="s">
        <v>1</v>
      </c>
      <c r="C533" s="12">
        <f t="shared" si="15"/>
        <v>1706.0700000000002</v>
      </c>
      <c r="D533" s="12">
        <f t="shared" si="15"/>
        <v>1578.8700000000001</v>
      </c>
      <c r="E533" s="12">
        <f t="shared" si="15"/>
        <v>822.56000000000006</v>
      </c>
      <c r="F533" s="12">
        <f t="shared" si="15"/>
        <v>700.66000000000008</v>
      </c>
      <c r="G533" s="12">
        <f t="shared" si="15"/>
        <v>558.09</v>
      </c>
      <c r="H533" s="13">
        <f t="shared" si="15"/>
        <v>413.40000000000003</v>
      </c>
    </row>
    <row r="534" spans="1:20" x14ac:dyDescent="0.2">
      <c r="A534" s="9">
        <v>3</v>
      </c>
      <c r="B534" s="11" t="s">
        <v>15</v>
      </c>
      <c r="C534" s="12">
        <f t="shared" si="15"/>
        <v>2496.83</v>
      </c>
      <c r="D534" s="12">
        <f t="shared" si="15"/>
        <v>2312.3900000000003</v>
      </c>
      <c r="E534" s="12">
        <f t="shared" si="15"/>
        <v>1180.8400000000001</v>
      </c>
      <c r="F534" s="12">
        <f t="shared" si="15"/>
        <v>1017.6</v>
      </c>
      <c r="G534" s="12">
        <f t="shared" si="15"/>
        <v>810.37</v>
      </c>
      <c r="H534" s="13">
        <f t="shared" si="15"/>
        <v>597.31000000000006</v>
      </c>
    </row>
    <row r="535" spans="1:20" x14ac:dyDescent="0.2">
      <c r="A535" s="9">
        <v>1</v>
      </c>
      <c r="B535" s="11" t="s">
        <v>3</v>
      </c>
      <c r="C535" s="12">
        <f t="shared" si="15"/>
        <v>119.25</v>
      </c>
      <c r="D535" s="12">
        <f t="shared" si="15"/>
        <v>119.25</v>
      </c>
      <c r="E535" s="12">
        <f t="shared" si="15"/>
        <v>119.25</v>
      </c>
      <c r="F535" s="12">
        <f t="shared" si="15"/>
        <v>119.25</v>
      </c>
      <c r="G535" s="12">
        <f t="shared" si="15"/>
        <v>119.25</v>
      </c>
      <c r="H535" s="13">
        <f t="shared" si="15"/>
        <v>119.25</v>
      </c>
    </row>
    <row r="536" spans="1:20" ht="13.5" thickBot="1" x14ac:dyDescent="0.25">
      <c r="A536" s="16">
        <v>1</v>
      </c>
      <c r="B536" s="17" t="s">
        <v>2</v>
      </c>
      <c r="C536" s="18">
        <f t="shared" si="15"/>
        <v>159</v>
      </c>
      <c r="D536" s="18">
        <f t="shared" si="15"/>
        <v>159</v>
      </c>
      <c r="E536" s="18">
        <f t="shared" si="15"/>
        <v>159</v>
      </c>
      <c r="F536" s="18">
        <f t="shared" si="15"/>
        <v>159</v>
      </c>
      <c r="G536" s="18">
        <f t="shared" si="15"/>
        <v>159</v>
      </c>
      <c r="H536" s="19">
        <f t="shared" si="15"/>
        <v>159</v>
      </c>
    </row>
    <row r="537" spans="1:20" ht="13.5" thickBot="1" x14ac:dyDescent="0.25"/>
    <row r="538" spans="1:20" ht="18" x14ac:dyDescent="0.25">
      <c r="A538" s="252" t="s">
        <v>88</v>
      </c>
      <c r="B538" s="253"/>
      <c r="C538" s="253"/>
      <c r="D538" s="253"/>
      <c r="E538" s="253"/>
      <c r="F538" s="253"/>
      <c r="G538" s="253"/>
      <c r="H538" s="253"/>
      <c r="I538" s="253"/>
      <c r="J538" s="253"/>
      <c r="K538" s="253"/>
      <c r="L538" s="253"/>
      <c r="M538" s="253"/>
      <c r="N538" s="253"/>
      <c r="O538" s="253"/>
      <c r="P538" s="253"/>
      <c r="Q538" s="253"/>
      <c r="R538" s="253"/>
      <c r="S538" s="253"/>
      <c r="T538" s="254"/>
    </row>
    <row r="539" spans="1:20" ht="18" x14ac:dyDescent="0.25">
      <c r="A539" s="248" t="s">
        <v>30</v>
      </c>
      <c r="B539" s="249"/>
      <c r="C539" s="249"/>
      <c r="D539" s="249"/>
      <c r="E539" s="249"/>
      <c r="F539" s="249"/>
      <c r="G539" s="249"/>
      <c r="H539" s="249"/>
      <c r="I539" s="249"/>
      <c r="J539" s="249"/>
      <c r="K539" s="249"/>
      <c r="L539" s="249"/>
      <c r="M539" s="249"/>
      <c r="N539" s="249"/>
      <c r="O539" s="249"/>
      <c r="P539" s="249"/>
      <c r="Q539" s="249"/>
      <c r="R539" s="249"/>
      <c r="S539" s="249"/>
      <c r="T539" s="250"/>
    </row>
    <row r="540" spans="1:20" x14ac:dyDescent="0.2">
      <c r="A540" s="251" t="s">
        <v>0</v>
      </c>
      <c r="B540" s="244"/>
      <c r="C540" s="244"/>
      <c r="D540" s="244"/>
      <c r="E540" s="244"/>
      <c r="F540" s="244"/>
      <c r="G540" s="244"/>
      <c r="H540" s="163"/>
      <c r="T540" s="21"/>
    </row>
    <row r="541" spans="1:20" x14ac:dyDescent="0.2">
      <c r="A541" s="9" t="s">
        <v>5</v>
      </c>
      <c r="B541" s="10" t="s">
        <v>5</v>
      </c>
      <c r="C541" s="245" t="s">
        <v>89</v>
      </c>
      <c r="D541" s="244"/>
      <c r="E541" s="247"/>
      <c r="F541" s="245" t="s">
        <v>90</v>
      </c>
      <c r="G541" s="244"/>
      <c r="H541" s="247"/>
      <c r="I541" s="244" t="s">
        <v>91</v>
      </c>
      <c r="J541" s="244"/>
      <c r="K541" s="244"/>
      <c r="L541" s="245" t="s">
        <v>92</v>
      </c>
      <c r="M541" s="244"/>
      <c r="N541" s="247"/>
      <c r="O541" s="244" t="s">
        <v>93</v>
      </c>
      <c r="P541" s="244"/>
      <c r="Q541" s="244"/>
      <c r="R541" s="245" t="s">
        <v>94</v>
      </c>
      <c r="S541" s="244"/>
      <c r="T541" s="246"/>
    </row>
    <row r="542" spans="1:20" x14ac:dyDescent="0.2">
      <c r="A542" s="9"/>
      <c r="B542" s="10"/>
      <c r="C542" s="164" t="s">
        <v>96</v>
      </c>
      <c r="D542" s="163" t="s">
        <v>97</v>
      </c>
      <c r="E542" s="166" t="s">
        <v>98</v>
      </c>
      <c r="F542" s="164" t="s">
        <v>96</v>
      </c>
      <c r="G542" s="163" t="s">
        <v>97</v>
      </c>
      <c r="H542" s="166" t="s">
        <v>98</v>
      </c>
      <c r="I542" s="163" t="s">
        <v>96</v>
      </c>
      <c r="J542" s="163" t="s">
        <v>97</v>
      </c>
      <c r="K542" s="163" t="s">
        <v>98</v>
      </c>
      <c r="L542" s="164" t="s">
        <v>96</v>
      </c>
      <c r="M542" s="163" t="s">
        <v>97</v>
      </c>
      <c r="N542" s="166" t="s">
        <v>98</v>
      </c>
      <c r="O542" s="163" t="s">
        <v>96</v>
      </c>
      <c r="P542" s="163" t="s">
        <v>97</v>
      </c>
      <c r="Q542" s="163" t="s">
        <v>98</v>
      </c>
      <c r="R542" s="164" t="s">
        <v>96</v>
      </c>
      <c r="S542" s="163" t="s">
        <v>97</v>
      </c>
      <c r="T542" s="165" t="s">
        <v>98</v>
      </c>
    </row>
    <row r="543" spans="1:20" x14ac:dyDescent="0.2">
      <c r="A543" s="9">
        <v>18</v>
      </c>
      <c r="B543" s="11" t="s">
        <v>10</v>
      </c>
      <c r="C543" s="67">
        <v>3870</v>
      </c>
      <c r="D543" s="67">
        <v>7034</v>
      </c>
      <c r="E543" s="67">
        <v>10213</v>
      </c>
      <c r="F543" s="67">
        <v>3233</v>
      </c>
      <c r="G543" s="67">
        <v>5750</v>
      </c>
      <c r="H543" s="67">
        <v>8278</v>
      </c>
      <c r="I543" s="67">
        <v>2725</v>
      </c>
      <c r="J543" s="67">
        <v>4929</v>
      </c>
      <c r="K543" s="67">
        <v>7129</v>
      </c>
      <c r="L543" s="67">
        <v>1926</v>
      </c>
      <c r="M543" s="67">
        <v>3440</v>
      </c>
      <c r="N543" s="67">
        <v>4952</v>
      </c>
      <c r="O543" s="67">
        <v>1366</v>
      </c>
      <c r="P543" s="67">
        <v>2395</v>
      </c>
      <c r="Q543" s="67">
        <v>3423</v>
      </c>
      <c r="R543" s="31">
        <v>767</v>
      </c>
      <c r="S543" s="31">
        <v>1280</v>
      </c>
      <c r="T543" s="31">
        <v>1794</v>
      </c>
    </row>
    <row r="544" spans="1:20" ht="13.5" thickBot="1" x14ac:dyDescent="0.25">
      <c r="A544" s="16">
        <v>50</v>
      </c>
      <c r="B544" s="17" t="s">
        <v>13</v>
      </c>
      <c r="C544" s="67">
        <v>4973</v>
      </c>
      <c r="D544" s="67">
        <v>8146</v>
      </c>
      <c r="E544" s="67">
        <v>11314</v>
      </c>
      <c r="F544" s="67">
        <v>4153</v>
      </c>
      <c r="G544" s="67">
        <v>6669</v>
      </c>
      <c r="H544" s="67">
        <v>9193</v>
      </c>
      <c r="I544" s="67">
        <v>3497</v>
      </c>
      <c r="J544" s="67">
        <v>5697</v>
      </c>
      <c r="K544" s="67">
        <v>7890</v>
      </c>
      <c r="L544" s="67">
        <v>2454</v>
      </c>
      <c r="M544" s="67">
        <v>3968</v>
      </c>
      <c r="N544" s="67">
        <v>5483</v>
      </c>
      <c r="O544" s="67">
        <v>1717</v>
      </c>
      <c r="P544" s="67">
        <v>2758</v>
      </c>
      <c r="Q544" s="67">
        <v>3777</v>
      </c>
      <c r="R544" s="31">
        <v>947</v>
      </c>
      <c r="S544" s="31">
        <v>1463</v>
      </c>
      <c r="T544" s="31">
        <v>1974</v>
      </c>
    </row>
    <row r="545" spans="1:20" x14ac:dyDescent="0.2">
      <c r="A545" s="9"/>
      <c r="T545" s="21"/>
    </row>
    <row r="546" spans="1:20" ht="18" x14ac:dyDescent="0.25">
      <c r="A546" s="248" t="s">
        <v>37</v>
      </c>
      <c r="B546" s="249"/>
      <c r="C546" s="249"/>
      <c r="D546" s="249"/>
      <c r="E546" s="249"/>
      <c r="F546" s="249"/>
      <c r="G546" s="249"/>
      <c r="H546" s="249"/>
      <c r="I546" s="249"/>
      <c r="J546" s="249"/>
      <c r="K546" s="249"/>
      <c r="L546" s="249"/>
      <c r="M546" s="249"/>
      <c r="N546" s="249"/>
      <c r="O546" s="249"/>
      <c r="P546" s="249"/>
      <c r="Q546" s="249"/>
      <c r="R546" s="249"/>
      <c r="S546" s="249"/>
      <c r="T546" s="250"/>
    </row>
    <row r="547" spans="1:20" x14ac:dyDescent="0.2">
      <c r="A547" s="251" t="s">
        <v>0</v>
      </c>
      <c r="B547" s="244"/>
      <c r="C547" s="244"/>
      <c r="D547" s="244"/>
      <c r="E547" s="244"/>
      <c r="F547" s="244"/>
      <c r="G547" s="244"/>
      <c r="H547" s="163"/>
      <c r="T547" s="21"/>
    </row>
    <row r="548" spans="1:20" x14ac:dyDescent="0.2">
      <c r="A548" s="9" t="s">
        <v>5</v>
      </c>
      <c r="B548" s="10" t="s">
        <v>5</v>
      </c>
      <c r="C548" s="245" t="s">
        <v>89</v>
      </c>
      <c r="D548" s="244"/>
      <c r="E548" s="247"/>
      <c r="F548" s="244" t="s">
        <v>90</v>
      </c>
      <c r="G548" s="244"/>
      <c r="H548" s="247"/>
      <c r="I548" s="244" t="s">
        <v>91</v>
      </c>
      <c r="J548" s="244"/>
      <c r="K548" s="247"/>
      <c r="L548" s="244" t="s">
        <v>92</v>
      </c>
      <c r="M548" s="244"/>
      <c r="N548" s="247"/>
      <c r="O548" s="244" t="s">
        <v>93</v>
      </c>
      <c r="P548" s="244"/>
      <c r="Q548" s="247"/>
      <c r="R548" s="244" t="s">
        <v>94</v>
      </c>
      <c r="S548" s="244"/>
      <c r="T548" s="246"/>
    </row>
    <row r="549" spans="1:20" x14ac:dyDescent="0.2">
      <c r="A549" s="9"/>
      <c r="B549" s="10"/>
      <c r="C549" s="164" t="s">
        <v>96</v>
      </c>
      <c r="D549" s="163" t="s">
        <v>97</v>
      </c>
      <c r="E549" s="166" t="s">
        <v>98</v>
      </c>
      <c r="F549" s="163" t="s">
        <v>96</v>
      </c>
      <c r="G549" s="163" t="s">
        <v>97</v>
      </c>
      <c r="H549" s="166" t="s">
        <v>98</v>
      </c>
      <c r="I549" s="163" t="s">
        <v>96</v>
      </c>
      <c r="J549" s="163" t="s">
        <v>97</v>
      </c>
      <c r="K549" s="166" t="s">
        <v>98</v>
      </c>
      <c r="L549" s="163" t="s">
        <v>96</v>
      </c>
      <c r="M549" s="163" t="s">
        <v>97</v>
      </c>
      <c r="N549" s="166" t="s">
        <v>98</v>
      </c>
      <c r="O549" s="163" t="s">
        <v>96</v>
      </c>
      <c r="P549" s="163" t="s">
        <v>97</v>
      </c>
      <c r="Q549" s="166" t="s">
        <v>98</v>
      </c>
      <c r="R549" s="163" t="s">
        <v>96</v>
      </c>
      <c r="S549" s="163" t="s">
        <v>97</v>
      </c>
      <c r="T549" s="165" t="s">
        <v>98</v>
      </c>
    </row>
    <row r="550" spans="1:20" x14ac:dyDescent="0.2">
      <c r="A550" s="9">
        <v>18</v>
      </c>
      <c r="B550" s="11" t="s">
        <v>4</v>
      </c>
      <c r="C550" s="24">
        <f t="shared" ref="C550:T551" si="16">+C543*$L$2</f>
        <v>2051.1</v>
      </c>
      <c r="D550" s="12">
        <f t="shared" si="16"/>
        <v>3728.02</v>
      </c>
      <c r="E550" s="25">
        <f t="shared" si="16"/>
        <v>5412.89</v>
      </c>
      <c r="F550" s="12">
        <f t="shared" si="16"/>
        <v>1713.49</v>
      </c>
      <c r="G550" s="12">
        <f t="shared" si="16"/>
        <v>3047.5</v>
      </c>
      <c r="H550" s="25">
        <f t="shared" si="16"/>
        <v>4387.34</v>
      </c>
      <c r="I550" s="12">
        <f t="shared" si="16"/>
        <v>1444.25</v>
      </c>
      <c r="J550" s="12">
        <f t="shared" si="16"/>
        <v>2612.3700000000003</v>
      </c>
      <c r="K550" s="25">
        <f t="shared" si="16"/>
        <v>3778.3700000000003</v>
      </c>
      <c r="L550" s="12">
        <f t="shared" si="16"/>
        <v>1020.7800000000001</v>
      </c>
      <c r="M550" s="12">
        <f t="shared" si="16"/>
        <v>1823.2</v>
      </c>
      <c r="N550" s="25">
        <f t="shared" si="16"/>
        <v>2624.56</v>
      </c>
      <c r="O550" s="12">
        <f t="shared" si="16"/>
        <v>723.98</v>
      </c>
      <c r="P550" s="12">
        <f t="shared" si="16"/>
        <v>1269.3500000000001</v>
      </c>
      <c r="Q550" s="25">
        <f t="shared" si="16"/>
        <v>1814.19</v>
      </c>
      <c r="R550" s="12">
        <f t="shared" si="16"/>
        <v>406.51000000000005</v>
      </c>
      <c r="S550" s="12">
        <f t="shared" si="16"/>
        <v>678.40000000000009</v>
      </c>
      <c r="T550" s="13">
        <f t="shared" si="16"/>
        <v>950.82</v>
      </c>
    </row>
    <row r="551" spans="1:20" ht="13.5" thickBot="1" x14ac:dyDescent="0.25">
      <c r="A551" s="16">
        <v>75</v>
      </c>
      <c r="B551" s="17" t="s">
        <v>13</v>
      </c>
      <c r="C551" s="26">
        <f t="shared" si="16"/>
        <v>2635.69</v>
      </c>
      <c r="D551" s="18">
        <f t="shared" si="16"/>
        <v>4317.38</v>
      </c>
      <c r="E551" s="27">
        <f t="shared" si="16"/>
        <v>5996.42</v>
      </c>
      <c r="F551" s="18">
        <f t="shared" si="16"/>
        <v>2201.09</v>
      </c>
      <c r="G551" s="18">
        <f t="shared" si="16"/>
        <v>3534.57</v>
      </c>
      <c r="H551" s="27">
        <f t="shared" si="16"/>
        <v>4872.29</v>
      </c>
      <c r="I551" s="18">
        <f t="shared" si="16"/>
        <v>1853.41</v>
      </c>
      <c r="J551" s="18">
        <f t="shared" si="16"/>
        <v>3019.4100000000003</v>
      </c>
      <c r="K551" s="27">
        <f t="shared" si="16"/>
        <v>4181.7</v>
      </c>
      <c r="L551" s="18">
        <f t="shared" si="16"/>
        <v>1300.6200000000001</v>
      </c>
      <c r="M551" s="18">
        <f t="shared" si="16"/>
        <v>2103.04</v>
      </c>
      <c r="N551" s="27">
        <f t="shared" si="16"/>
        <v>2905.9900000000002</v>
      </c>
      <c r="O551" s="18">
        <f t="shared" si="16"/>
        <v>910.01</v>
      </c>
      <c r="P551" s="18">
        <f t="shared" si="16"/>
        <v>1461.74</v>
      </c>
      <c r="Q551" s="27">
        <f t="shared" si="16"/>
        <v>2001.8100000000002</v>
      </c>
      <c r="R551" s="18">
        <f t="shared" si="16"/>
        <v>501.91</v>
      </c>
      <c r="S551" s="18">
        <f t="shared" si="16"/>
        <v>775.39</v>
      </c>
      <c r="T551" s="19">
        <f t="shared" si="16"/>
        <v>1046.22</v>
      </c>
    </row>
  </sheetData>
  <sheetProtection algorithmName="SHA-512" hashValue="m00QsNnoT2MsQUkfLJx9Cc50Nttjvpr/qQy0wCpfoEqDy+MwDCiDLm3LiHRf0tbDWhq751dVWnq8zKgf1c6IMg==" saltValue="dh9qn2XC6MTQB/ThZfirSg==" spinCount="100000" sheet="1" objects="1" scenarios="1"/>
  <mergeCells count="75">
    <mergeCell ref="A546:T546"/>
    <mergeCell ref="A547:B547"/>
    <mergeCell ref="C547:G547"/>
    <mergeCell ref="C548:E548"/>
    <mergeCell ref="F548:H548"/>
    <mergeCell ref="I548:K548"/>
    <mergeCell ref="L548:N548"/>
    <mergeCell ref="O548:Q548"/>
    <mergeCell ref="R548:T548"/>
    <mergeCell ref="A538:T538"/>
    <mergeCell ref="A539:T539"/>
    <mergeCell ref="A540:B540"/>
    <mergeCell ref="C540:G540"/>
    <mergeCell ref="C541:E541"/>
    <mergeCell ref="F541:H541"/>
    <mergeCell ref="I541:K541"/>
    <mergeCell ref="L541:N541"/>
    <mergeCell ref="O541:Q541"/>
    <mergeCell ref="R541:T541"/>
    <mergeCell ref="A506:B506"/>
    <mergeCell ref="C506:G506"/>
    <mergeCell ref="A404:H404"/>
    <mergeCell ref="A405:H405"/>
    <mergeCell ref="A406:B406"/>
    <mergeCell ref="C406:G406"/>
    <mergeCell ref="A438:H438"/>
    <mergeCell ref="A439:B439"/>
    <mergeCell ref="C439:G439"/>
    <mergeCell ref="A471:H471"/>
    <mergeCell ref="A472:H472"/>
    <mergeCell ref="A473:B473"/>
    <mergeCell ref="C473:G473"/>
    <mergeCell ref="A505:H505"/>
    <mergeCell ref="A372:B372"/>
    <mergeCell ref="C372:G372"/>
    <mergeCell ref="A270:H270"/>
    <mergeCell ref="A271:H271"/>
    <mergeCell ref="A272:B272"/>
    <mergeCell ref="C272:G272"/>
    <mergeCell ref="A304:H304"/>
    <mergeCell ref="A305:B305"/>
    <mergeCell ref="C305:G305"/>
    <mergeCell ref="A337:H337"/>
    <mergeCell ref="A338:H338"/>
    <mergeCell ref="A339:B339"/>
    <mergeCell ref="C339:G339"/>
    <mergeCell ref="A371:H371"/>
    <mergeCell ref="A238:B238"/>
    <mergeCell ref="C238:G238"/>
    <mergeCell ref="A136:H136"/>
    <mergeCell ref="A137:H137"/>
    <mergeCell ref="A138:B138"/>
    <mergeCell ref="C138:G138"/>
    <mergeCell ref="A170:H170"/>
    <mergeCell ref="A171:B171"/>
    <mergeCell ref="C171:G171"/>
    <mergeCell ref="A203:H203"/>
    <mergeCell ref="A204:H204"/>
    <mergeCell ref="A205:B205"/>
    <mergeCell ref="C205:G205"/>
    <mergeCell ref="A237:H237"/>
    <mergeCell ref="A104:B104"/>
    <mergeCell ref="C104:G104"/>
    <mergeCell ref="A2:H2"/>
    <mergeCell ref="A3:H3"/>
    <mergeCell ref="A4:B4"/>
    <mergeCell ref="C4:G4"/>
    <mergeCell ref="A36:H36"/>
    <mergeCell ref="A37:B37"/>
    <mergeCell ref="C37:G37"/>
    <mergeCell ref="A69:H69"/>
    <mergeCell ref="A70:H70"/>
    <mergeCell ref="A71:B71"/>
    <mergeCell ref="C71:G71"/>
    <mergeCell ref="A103:H103"/>
  </mergeCells>
  <conditionalFormatting sqref="J6:O31 J275:O300">
    <cfRule type="containsText" dxfId="7" priority="9" operator="containsText" text="True">
      <formula>NOT(ISERROR(SEARCH("True",J6)))</formula>
    </cfRule>
  </conditionalFormatting>
  <conditionalFormatting sqref="J32:O32">
    <cfRule type="containsText" dxfId="6" priority="8" operator="containsText" text="True">
      <formula>NOT(ISERROR(SEARCH("True",J32)))</formula>
    </cfRule>
  </conditionalFormatting>
  <conditionalFormatting sqref="J73:O99">
    <cfRule type="containsText" dxfId="5" priority="7" operator="containsText" text="True">
      <formula>NOT(ISERROR(SEARCH("True",J73)))</formula>
    </cfRule>
  </conditionalFormatting>
  <conditionalFormatting sqref="J140:O166">
    <cfRule type="containsText" dxfId="4" priority="6" operator="containsText" text="True">
      <formula>NOT(ISERROR(SEARCH("True",J140)))</formula>
    </cfRule>
  </conditionalFormatting>
  <conditionalFormatting sqref="J207:O233">
    <cfRule type="containsText" dxfId="3" priority="5" operator="containsText" text="True">
      <formula>NOT(ISERROR(SEARCH("True",J207)))</formula>
    </cfRule>
  </conditionalFormatting>
  <conditionalFormatting sqref="J341:O367">
    <cfRule type="containsText" dxfId="2" priority="4" operator="containsText" text="True">
      <formula>NOT(ISERROR(SEARCH("True",J341)))</formula>
    </cfRule>
  </conditionalFormatting>
  <conditionalFormatting sqref="J408:O434">
    <cfRule type="containsText" dxfId="1" priority="3" operator="containsText" text="True">
      <formula>NOT(ISERROR(SEARCH("True",J408)))</formula>
    </cfRule>
  </conditionalFormatting>
  <conditionalFormatting sqref="J475:O501">
    <cfRule type="containsText" dxfId="0" priority="2" operator="containsText" text="True">
      <formula>NOT(ISERROR(SEARCH("True",J475)))</formula>
    </cfRule>
  </conditionalFormatting>
  <pageMargins left="0.74803149606299213" right="0.74803149606299213" top="0.98425196850393704" bottom="0.98425196850393704" header="0.51181102362204722" footer="0.51181102362204722"/>
  <pageSetup paperSize="9" scale="10" orientation="landscape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M61"/>
  <sheetViews>
    <sheetView showGridLines="0" zoomScaleNormal="100" zoomScalePageLayoutView="70" workbookViewId="0">
      <selection activeCell="K22" sqref="K22"/>
    </sheetView>
  </sheetViews>
  <sheetFormatPr baseColWidth="10" defaultColWidth="8.7109375" defaultRowHeight="12.75" x14ac:dyDescent="0.2"/>
  <cols>
    <col min="1" max="1" width="33.7109375" style="37" customWidth="1"/>
    <col min="2" max="2" width="12.42578125" style="37" customWidth="1"/>
    <col min="3" max="3" width="22.7109375" style="37" customWidth="1"/>
    <col min="4" max="4" width="25.42578125" style="37" customWidth="1"/>
    <col min="5" max="5" width="1.42578125" style="66" customWidth="1"/>
    <col min="6" max="7" width="16.7109375" style="37" customWidth="1"/>
    <col min="8" max="8" width="20.140625" style="37" bestFit="1" customWidth="1"/>
    <col min="9" max="11" width="16.7109375" style="37" customWidth="1"/>
    <col min="12" max="12" width="17.7109375" style="37" customWidth="1"/>
    <col min="13" max="13" width="23.28515625" style="37" customWidth="1"/>
    <col min="14" max="16384" width="8.7109375" style="37"/>
  </cols>
  <sheetData>
    <row r="1" spans="1:13" ht="12.75" customHeight="1" x14ac:dyDescent="0.2">
      <c r="A1" s="34"/>
      <c r="B1" s="35"/>
      <c r="C1" s="35"/>
      <c r="D1" s="35"/>
      <c r="E1" s="36"/>
      <c r="F1" s="35"/>
      <c r="G1" s="35"/>
      <c r="H1" s="35"/>
      <c r="I1" s="35"/>
      <c r="J1" s="35"/>
      <c r="K1" s="35"/>
      <c r="L1" s="35"/>
      <c r="M1" s="35"/>
    </row>
    <row r="2" spans="1:13" x14ac:dyDescent="0.2">
      <c r="A2" s="35"/>
      <c r="B2" s="35"/>
      <c r="C2" s="35"/>
      <c r="D2" s="35"/>
      <c r="E2" s="36"/>
      <c r="F2" s="35"/>
      <c r="G2" s="35"/>
      <c r="H2" s="35"/>
      <c r="I2" s="35"/>
      <c r="J2" s="35" t="s">
        <v>5</v>
      </c>
      <c r="K2" s="35" t="s">
        <v>5</v>
      </c>
      <c r="L2" s="35" t="s">
        <v>5</v>
      </c>
      <c r="M2" s="35"/>
    </row>
    <row r="3" spans="1:13" x14ac:dyDescent="0.2">
      <c r="A3" s="35"/>
      <c r="B3" s="35"/>
      <c r="C3" s="35"/>
      <c r="D3" s="35"/>
      <c r="E3" s="36"/>
      <c r="F3" s="35"/>
      <c r="G3" s="35"/>
      <c r="H3" s="35"/>
      <c r="I3" s="35"/>
      <c r="J3" s="35"/>
      <c r="K3" s="35"/>
      <c r="L3" s="35"/>
      <c r="M3" s="35"/>
    </row>
    <row r="4" spans="1:13" x14ac:dyDescent="0.2">
      <c r="A4" s="35"/>
      <c r="B4" s="35"/>
      <c r="C4" s="35"/>
      <c r="D4" s="35"/>
      <c r="E4" s="36"/>
      <c r="F4" s="35"/>
      <c r="G4" s="35"/>
      <c r="H4" s="35"/>
      <c r="I4" s="35"/>
      <c r="J4" s="35"/>
      <c r="K4" s="35"/>
      <c r="L4" s="35"/>
      <c r="M4" s="35"/>
    </row>
    <row r="5" spans="1:13" x14ac:dyDescent="0.2">
      <c r="A5" s="35"/>
      <c r="B5" s="35"/>
      <c r="C5" s="35"/>
      <c r="D5" s="35"/>
      <c r="E5" s="36"/>
      <c r="F5" s="35"/>
      <c r="G5" s="35"/>
      <c r="H5" s="35"/>
      <c r="I5" s="35"/>
      <c r="J5" s="35"/>
      <c r="K5" s="35"/>
      <c r="L5" s="35"/>
      <c r="M5" s="35"/>
    </row>
    <row r="6" spans="1:13" ht="15" x14ac:dyDescent="0.2">
      <c r="A6" s="35"/>
      <c r="B6" s="35"/>
      <c r="C6" s="35"/>
      <c r="D6" s="35"/>
      <c r="E6" s="36"/>
      <c r="F6" s="35"/>
      <c r="G6" s="35"/>
      <c r="H6" s="35"/>
      <c r="I6" s="35"/>
      <c r="J6" s="38" t="s">
        <v>5</v>
      </c>
      <c r="K6" s="38" t="s">
        <v>5</v>
      </c>
      <c r="L6" s="38" t="s">
        <v>5</v>
      </c>
      <c r="M6" s="39" t="s">
        <v>5</v>
      </c>
    </row>
    <row r="7" spans="1:13" x14ac:dyDescent="0.2">
      <c r="A7" s="35"/>
      <c r="B7" s="35"/>
      <c r="C7" s="35"/>
      <c r="D7" s="35"/>
      <c r="E7" s="36"/>
      <c r="F7" s="35"/>
      <c r="G7" s="35"/>
      <c r="H7" s="35"/>
      <c r="I7" s="35"/>
      <c r="J7" s="35"/>
      <c r="K7" s="35"/>
      <c r="L7" s="35"/>
      <c r="M7" s="35"/>
    </row>
    <row r="8" spans="1:13" x14ac:dyDescent="0.2">
      <c r="A8" s="35"/>
      <c r="B8" s="35"/>
      <c r="C8" s="35"/>
      <c r="D8" s="35"/>
      <c r="E8" s="36"/>
      <c r="F8" s="35"/>
      <c r="G8" s="35"/>
      <c r="H8" s="35"/>
      <c r="I8" s="35"/>
      <c r="J8" s="35"/>
      <c r="K8" s="35"/>
      <c r="L8" s="35"/>
      <c r="M8" s="35"/>
    </row>
    <row r="9" spans="1:13" x14ac:dyDescent="0.2">
      <c r="A9" s="35"/>
      <c r="B9" s="35"/>
      <c r="C9" s="35"/>
      <c r="D9" s="35"/>
      <c r="E9" s="36"/>
      <c r="F9" s="35"/>
      <c r="G9" s="35"/>
      <c r="H9" s="35"/>
      <c r="I9" s="35"/>
      <c r="J9" s="35"/>
      <c r="K9" s="35"/>
      <c r="L9" s="35"/>
      <c r="M9" s="35"/>
    </row>
    <row r="10" spans="1:13" ht="23.25" x14ac:dyDescent="0.35">
      <c r="A10" s="40"/>
      <c r="B10" s="40"/>
      <c r="C10" s="217" t="s">
        <v>176</v>
      </c>
      <c r="D10" s="217"/>
      <c r="E10" s="217"/>
      <c r="F10" s="217"/>
      <c r="G10" s="217"/>
      <c r="H10" s="217"/>
      <c r="I10" s="217"/>
      <c r="J10" s="217"/>
      <c r="K10" s="217"/>
      <c r="L10" s="217"/>
      <c r="M10" s="217"/>
    </row>
    <row r="11" spans="1:13" ht="23.25" x14ac:dyDescent="0.35">
      <c r="A11" s="76"/>
      <c r="B11" s="76"/>
      <c r="C11" s="76"/>
      <c r="D11" s="76"/>
      <c r="E11" s="41"/>
      <c r="F11" s="76"/>
      <c r="G11" s="76"/>
      <c r="H11" s="76"/>
      <c r="I11" s="76"/>
      <c r="J11" s="76"/>
      <c r="K11" s="76"/>
      <c r="L11" s="76"/>
      <c r="M11" s="76"/>
    </row>
    <row r="12" spans="1:13" ht="20.100000000000001" customHeight="1" x14ac:dyDescent="0.35">
      <c r="A12" s="216" t="s">
        <v>108</v>
      </c>
      <c r="B12" s="216"/>
      <c r="C12" s="216"/>
      <c r="D12" s="216"/>
      <c r="E12" s="42"/>
      <c r="F12" s="76"/>
      <c r="G12" s="90" t="s">
        <v>177</v>
      </c>
      <c r="H12" s="214" t="str">
        <f>+'INGRESO DE DATOS'!$D$12</f>
        <v>NOMBRE Y APELLIDO</v>
      </c>
      <c r="I12" s="214"/>
      <c r="J12" s="214"/>
      <c r="K12" s="214"/>
      <c r="L12" s="214"/>
      <c r="M12" s="214"/>
    </row>
    <row r="13" spans="1:13" ht="13.5" customHeight="1" x14ac:dyDescent="0.2">
      <c r="A13" s="208"/>
      <c r="B13" s="208"/>
      <c r="C13" s="211"/>
      <c r="D13" s="211"/>
      <c r="E13" s="74"/>
      <c r="F13" s="35"/>
      <c r="G13" s="35"/>
      <c r="H13" s="35"/>
      <c r="I13" s="35"/>
      <c r="J13" s="35"/>
      <c r="K13" s="35"/>
      <c r="L13" s="35"/>
      <c r="M13" s="35"/>
    </row>
    <row r="14" spans="1:13" ht="20.100000000000001" customHeight="1" x14ac:dyDescent="0.35">
      <c r="A14" s="208"/>
      <c r="B14" s="208"/>
      <c r="C14" s="211"/>
      <c r="D14" s="211"/>
      <c r="E14" s="74"/>
      <c r="F14" s="76"/>
      <c r="G14" s="90" t="s">
        <v>178</v>
      </c>
      <c r="H14" s="214" t="str">
        <f>+'INGRESO DE DATOS'!$D$23</f>
        <v>AGENCIA</v>
      </c>
      <c r="I14" s="214"/>
      <c r="J14" s="214"/>
      <c r="K14" s="214"/>
      <c r="L14" s="214"/>
      <c r="M14" s="214"/>
    </row>
    <row r="15" spans="1:13" ht="13.5" customHeight="1" x14ac:dyDescent="0.35">
      <c r="A15" s="208"/>
      <c r="B15" s="208"/>
      <c r="C15" s="211"/>
      <c r="D15" s="211"/>
      <c r="E15" s="74"/>
      <c r="F15" s="76"/>
      <c r="G15" s="76"/>
      <c r="H15" s="35"/>
      <c r="I15" s="35"/>
      <c r="J15" s="35"/>
      <c r="K15" s="35"/>
      <c r="L15" s="35"/>
      <c r="M15" s="35"/>
    </row>
    <row r="16" spans="1:13" ht="20.100000000000001" customHeight="1" x14ac:dyDescent="0.25">
      <c r="A16" s="208"/>
      <c r="B16" s="208"/>
      <c r="C16" s="211"/>
      <c r="D16" s="211"/>
      <c r="E16" s="74"/>
      <c r="F16" s="35"/>
      <c r="G16" s="35"/>
      <c r="H16" s="35"/>
      <c r="I16" s="90" t="s">
        <v>179</v>
      </c>
      <c r="J16" s="89">
        <f>+'INGRESO DE DATOS'!$G$14</f>
        <v>1</v>
      </c>
      <c r="K16" s="35"/>
      <c r="L16" s="90" t="s">
        <v>181</v>
      </c>
      <c r="M16" s="89">
        <f>+'INGRESO DE DATOS'!$G$16</f>
        <v>18</v>
      </c>
    </row>
    <row r="17" spans="1:13" s="44" customFormat="1" ht="13.5" customHeight="1" x14ac:dyDescent="0.2">
      <c r="A17" s="208"/>
      <c r="B17" s="208"/>
      <c r="C17" s="211"/>
      <c r="D17" s="211"/>
      <c r="E17" s="74"/>
      <c r="F17" s="215"/>
      <c r="G17" s="215"/>
      <c r="H17" s="43"/>
      <c r="I17" s="43"/>
      <c r="J17" s="43"/>
      <c r="K17" s="43"/>
      <c r="L17" s="43"/>
      <c r="M17" s="43"/>
    </row>
    <row r="18" spans="1:13" s="44" customFormat="1" ht="20.100000000000001" customHeight="1" x14ac:dyDescent="0.25">
      <c r="A18" s="208"/>
      <c r="B18" s="208"/>
      <c r="C18" s="209"/>
      <c r="D18" s="209"/>
      <c r="E18" s="75"/>
      <c r="F18" s="93"/>
      <c r="G18" s="94"/>
      <c r="H18" s="43"/>
      <c r="I18" s="90" t="s">
        <v>180</v>
      </c>
      <c r="J18" s="89">
        <f>+'INGRESO DE DATOS'!$J$14</f>
        <v>0</v>
      </c>
      <c r="K18" s="43"/>
      <c r="L18" s="90" t="s">
        <v>182</v>
      </c>
      <c r="M18" s="89">
        <f>+'INGRESO DE DATOS'!$J$16</f>
        <v>18</v>
      </c>
    </row>
    <row r="19" spans="1:13" s="47" customFormat="1" ht="13.5" customHeight="1" x14ac:dyDescent="0.2">
      <c r="A19" s="208"/>
      <c r="B19" s="208"/>
      <c r="C19" s="209"/>
      <c r="D19" s="209"/>
      <c r="E19" s="75"/>
      <c r="F19" s="43"/>
      <c r="G19" s="45"/>
      <c r="H19" s="46"/>
      <c r="I19" s="43"/>
      <c r="J19" s="43" t="s">
        <v>5</v>
      </c>
      <c r="K19" s="43" t="s">
        <v>5</v>
      </c>
      <c r="L19" s="43" t="s">
        <v>5</v>
      </c>
      <c r="M19" s="43"/>
    </row>
    <row r="20" spans="1:13" s="47" customFormat="1" ht="21.75" customHeight="1" x14ac:dyDescent="0.3">
      <c r="A20" s="71"/>
      <c r="B20" s="71"/>
      <c r="C20" s="75"/>
      <c r="D20" s="75"/>
      <c r="E20" s="75"/>
      <c r="F20" s="43"/>
      <c r="G20" s="45"/>
      <c r="H20" s="46"/>
      <c r="I20" s="90" t="s">
        <v>183</v>
      </c>
      <c r="J20" s="91">
        <f ca="1">+TODAY()</f>
        <v>44572</v>
      </c>
      <c r="K20" s="43"/>
      <c r="L20" s="199" t="s">
        <v>198</v>
      </c>
      <c r="M20" s="89" t="str">
        <f>'INGRESO DE DATOS'!G18</f>
        <v>Guayas/Santa Elena</v>
      </c>
    </row>
    <row r="21" spans="1:13" s="47" customFormat="1" ht="9.75" customHeight="1" x14ac:dyDescent="0.25">
      <c r="A21" s="71"/>
      <c r="B21" s="71"/>
      <c r="C21" s="75"/>
      <c r="D21" s="75"/>
      <c r="E21" s="75"/>
      <c r="F21" s="43"/>
      <c r="G21" s="45"/>
      <c r="H21" s="46"/>
      <c r="I21" s="90"/>
      <c r="J21" s="92"/>
      <c r="K21" s="43"/>
      <c r="L21" s="43"/>
      <c r="M21" s="43"/>
    </row>
    <row r="22" spans="1:13" s="47" customFormat="1" ht="20.100000000000001" customHeight="1" x14ac:dyDescent="0.2">
      <c r="A22" s="208"/>
      <c r="B22" s="208"/>
      <c r="C22" s="211"/>
      <c r="D22" s="211"/>
      <c r="E22" s="74"/>
      <c r="F22" s="43"/>
      <c r="G22" s="43"/>
      <c r="H22" s="43"/>
      <c r="I22" s="48" t="b">
        <v>1</v>
      </c>
      <c r="J22" s="43"/>
      <c r="K22" s="49" t="s">
        <v>99</v>
      </c>
      <c r="L22" s="43"/>
      <c r="M22" s="43"/>
    </row>
    <row r="23" spans="1:13" s="47" customFormat="1" ht="12.75" customHeight="1" x14ac:dyDescent="0.2">
      <c r="A23" s="208"/>
      <c r="B23" s="208"/>
      <c r="C23" s="211"/>
      <c r="D23" s="211"/>
      <c r="E23" s="74"/>
      <c r="F23" s="43"/>
      <c r="G23" s="43"/>
      <c r="H23" s="43"/>
      <c r="I23" s="43"/>
      <c r="J23" s="43"/>
      <c r="K23" s="50"/>
      <c r="L23" s="43"/>
      <c r="M23" s="51"/>
    </row>
    <row r="24" spans="1:13" s="53" customFormat="1" ht="20.100000000000001" customHeight="1" x14ac:dyDescent="0.2">
      <c r="A24" s="208"/>
      <c r="B24" s="208"/>
      <c r="C24" s="211"/>
      <c r="D24" s="211"/>
      <c r="E24" s="74"/>
      <c r="F24" s="35"/>
      <c r="G24" s="54" t="s">
        <v>5</v>
      </c>
      <c r="H24" s="55" t="s">
        <v>171</v>
      </c>
      <c r="I24" s="35"/>
      <c r="J24" s="35"/>
      <c r="K24" s="35"/>
      <c r="L24" s="35"/>
      <c r="M24" s="35"/>
    </row>
    <row r="25" spans="1:13" s="56" customFormat="1" ht="20.100000000000001" customHeight="1" x14ac:dyDescent="0.25">
      <c r="A25" s="208"/>
      <c r="B25" s="208"/>
      <c r="C25" s="211"/>
      <c r="D25" s="211"/>
      <c r="E25" s="74"/>
      <c r="F25" s="98" t="s">
        <v>107</v>
      </c>
      <c r="G25" s="99"/>
      <c r="H25" s="99" t="s">
        <v>101</v>
      </c>
      <c r="I25" s="99" t="s">
        <v>102</v>
      </c>
      <c r="J25" s="99" t="s">
        <v>103</v>
      </c>
      <c r="K25" s="99" t="s">
        <v>104</v>
      </c>
      <c r="L25" s="99" t="s">
        <v>105</v>
      </c>
      <c r="M25" s="99" t="s">
        <v>106</v>
      </c>
    </row>
    <row r="26" spans="1:13" s="57" customFormat="1" ht="20.100000000000001" customHeight="1" x14ac:dyDescent="0.2">
      <c r="A26" s="208"/>
      <c r="B26" s="208"/>
      <c r="C26" s="211"/>
      <c r="D26" s="211"/>
      <c r="E26" s="74"/>
      <c r="F26" s="133" t="s">
        <v>165</v>
      </c>
      <c r="G26" s="134"/>
      <c r="H26" s="135">
        <v>0</v>
      </c>
      <c r="I26" s="134">
        <v>1000</v>
      </c>
      <c r="J26" s="134">
        <v>2000</v>
      </c>
      <c r="K26" s="134">
        <v>5000</v>
      </c>
      <c r="L26" s="134">
        <v>10000</v>
      </c>
      <c r="M26" s="136">
        <v>20000</v>
      </c>
    </row>
    <row r="27" spans="1:13" s="57" customFormat="1" ht="20.100000000000001" customHeight="1" x14ac:dyDescent="0.2">
      <c r="A27" s="208"/>
      <c r="B27" s="208"/>
      <c r="C27" s="211"/>
      <c r="D27" s="211"/>
      <c r="E27" s="74"/>
      <c r="F27" s="137" t="s">
        <v>166</v>
      </c>
      <c r="G27" s="138"/>
      <c r="H27" s="139">
        <v>1000</v>
      </c>
      <c r="I27" s="138">
        <v>2000</v>
      </c>
      <c r="J27" s="138">
        <v>3000</v>
      </c>
      <c r="K27" s="138">
        <v>5000</v>
      </c>
      <c r="L27" s="138">
        <v>10000</v>
      </c>
      <c r="M27" s="140">
        <v>20000</v>
      </c>
    </row>
    <row r="28" spans="1:13" s="57" customFormat="1" ht="20.100000000000001" customHeight="1" x14ac:dyDescent="0.2">
      <c r="A28" s="208"/>
      <c r="B28" s="208"/>
      <c r="C28" s="213"/>
      <c r="D28" s="211"/>
      <c r="E28" s="74"/>
      <c r="F28" s="58"/>
      <c r="G28" s="58"/>
      <c r="H28" s="58"/>
      <c r="I28" s="58"/>
      <c r="J28" s="58"/>
      <c r="K28" s="58"/>
      <c r="L28" s="58"/>
      <c r="M28" s="58"/>
    </row>
    <row r="29" spans="1:13" s="57" customFormat="1" ht="20.100000000000001" customHeight="1" x14ac:dyDescent="0.2">
      <c r="A29" s="208"/>
      <c r="B29" s="208"/>
      <c r="C29" s="211"/>
      <c r="D29" s="211"/>
      <c r="E29" s="74"/>
      <c r="F29" s="59"/>
      <c r="G29" s="59"/>
      <c r="H29" s="59"/>
      <c r="I29" s="59"/>
      <c r="J29" s="59"/>
      <c r="K29" s="59"/>
      <c r="L29" s="59"/>
      <c r="M29" s="59"/>
    </row>
    <row r="30" spans="1:13" s="60" customFormat="1" ht="20.100000000000001" customHeight="1" x14ac:dyDescent="0.2">
      <c r="A30" s="208"/>
      <c r="B30" s="208"/>
      <c r="C30" s="211"/>
      <c r="D30" s="211"/>
      <c r="E30" s="74"/>
      <c r="F30" s="212" t="s">
        <v>29</v>
      </c>
      <c r="G30" s="212"/>
      <c r="H30" s="212"/>
      <c r="I30" s="212"/>
      <c r="J30" s="212"/>
      <c r="K30" s="212"/>
      <c r="L30" s="212"/>
      <c r="M30" s="212"/>
    </row>
    <row r="31" spans="1:13" s="57" customFormat="1" ht="20.100000000000001" customHeight="1" x14ac:dyDescent="0.2">
      <c r="A31" s="208"/>
      <c r="B31" s="208"/>
      <c r="C31" s="211"/>
      <c r="D31" s="211"/>
      <c r="E31" s="74"/>
      <c r="F31" s="141" t="s">
        <v>16</v>
      </c>
      <c r="G31" s="142"/>
      <c r="H31" s="143">
        <f>VLOOKUP($M$16,Tablas!$A$6:$H$29,3,TRUE)+75</f>
        <v>23570</v>
      </c>
      <c r="I31" s="142">
        <f>VLOOKUP($M$16,Tablas!$A$6:$H$29,4,TRUE)+75</f>
        <v>14571</v>
      </c>
      <c r="J31" s="142">
        <f>VLOOKUP($M$16,Tablas!$A$6:$H$29,5,TRUE)+75</f>
        <v>9667</v>
      </c>
      <c r="K31" s="142">
        <f>VLOOKUP($M$16,Tablas!$A$6:$H$29,6,TRUE)+75</f>
        <v>6616</v>
      </c>
      <c r="L31" s="142">
        <f>VLOOKUP($M$16,Tablas!$A$6:$H$29,7,TRUE)+75</f>
        <v>4367</v>
      </c>
      <c r="M31" s="144">
        <f>VLOOKUP($M$16,Tablas!$A$6:$H$29,8,TRUE)+75</f>
        <v>3454</v>
      </c>
    </row>
    <row r="32" spans="1:13" s="57" customFormat="1" ht="20.100000000000001" customHeight="1" x14ac:dyDescent="0.2">
      <c r="A32" s="208"/>
      <c r="B32" s="208"/>
      <c r="C32" s="211"/>
      <c r="D32" s="211"/>
      <c r="E32" s="73"/>
      <c r="F32" s="145" t="s">
        <v>17</v>
      </c>
      <c r="G32" s="61"/>
      <c r="H32" s="64">
        <f>IF($J$16=1,0,(VLOOKUP($M$18,Tablas!$A$6:$H$29,3,TRUE)))</f>
        <v>0</v>
      </c>
      <c r="I32" s="61">
        <f>IF($J$16=1,0,(VLOOKUP($M$18,Tablas!$A$6:$H$29,4,TRUE)))</f>
        <v>0</v>
      </c>
      <c r="J32" s="61">
        <f>IF($J$16=1,0,(VLOOKUP($M$18,Tablas!$A$6:$H$29,5,TRUE)))</f>
        <v>0</v>
      </c>
      <c r="K32" s="61">
        <f>IF($J$16=1,0,(VLOOKUP($M$18,Tablas!$A$6:$H$29,6,TRUE)))</f>
        <v>0</v>
      </c>
      <c r="L32" s="61">
        <f>IF($J$16=1,0,(VLOOKUP($M$18,Tablas!$A$6:$H$29,7,TRUE)))</f>
        <v>0</v>
      </c>
      <c r="M32" s="146">
        <f>IF($J$16=1,0,(VLOOKUP($M$18,Tablas!$A$6:$H$29,8,TRUE)))</f>
        <v>0</v>
      </c>
    </row>
    <row r="33" spans="1:13" s="57" customFormat="1" ht="20.100000000000001" customHeight="1" x14ac:dyDescent="0.2">
      <c r="A33" s="208"/>
      <c r="B33" s="208"/>
      <c r="C33" s="213"/>
      <c r="D33" s="211"/>
      <c r="E33" s="74"/>
      <c r="F33" s="147" t="s">
        <v>18</v>
      </c>
      <c r="G33" s="62"/>
      <c r="H33" s="64">
        <f>IF($J$18=0,0,(VLOOKUP($J$18,Tablas!$A$30:$H$32,3,TRUE)))</f>
        <v>0</v>
      </c>
      <c r="I33" s="62">
        <f>IF($J$18=0,0,(VLOOKUP($J$18,Tablas!$A$30:$H$32,4,TRUE)))</f>
        <v>0</v>
      </c>
      <c r="J33" s="62">
        <f>IF($J$18=0,0,(VLOOKUP($J$18,Tablas!$A$30:$H$32,5,TRUE)))</f>
        <v>0</v>
      </c>
      <c r="K33" s="62">
        <f>IF($J$18=0,0,(VLOOKUP($J$18,Tablas!$A$30:$H$32,6,TRUE)))</f>
        <v>0</v>
      </c>
      <c r="L33" s="62">
        <f>IF($J$18=0,0,(VLOOKUP($J$18,Tablas!$A$30:$H$32,7,TRUE)))</f>
        <v>0</v>
      </c>
      <c r="M33" s="148">
        <f>IF($J$18=0,0,(VLOOKUP($J$18,Tablas!$A$30:$H$32,8,TRUE)))</f>
        <v>0</v>
      </c>
    </row>
    <row r="34" spans="1:13" s="57" customFormat="1" ht="20.100000000000001" customHeight="1" x14ac:dyDescent="0.2">
      <c r="A34" s="208"/>
      <c r="B34" s="208"/>
      <c r="C34" s="210"/>
      <c r="D34" s="210"/>
      <c r="E34" s="74"/>
      <c r="F34" s="145" t="s">
        <v>21</v>
      </c>
      <c r="G34" s="61"/>
      <c r="H34" s="64">
        <f>+IF($I$22=FALSE,0,Tablas!C$33)</f>
        <v>0</v>
      </c>
      <c r="I34" s="61">
        <f>+IF($I$22=FALSE,0,Tablas!D$33)</f>
        <v>0</v>
      </c>
      <c r="J34" s="61">
        <f>+IF($I$22=FALSE,0,Tablas!E$33)</f>
        <v>0</v>
      </c>
      <c r="K34" s="61">
        <f>+IF($I$22=FALSE,0,Tablas!F$33)</f>
        <v>225</v>
      </c>
      <c r="L34" s="61">
        <f>+IF($I$22=FALSE,0,Tablas!G$33)</f>
        <v>225</v>
      </c>
      <c r="M34" s="146">
        <f>+IF($I$22=FALSE,0,Tablas!H$33)</f>
        <v>225</v>
      </c>
    </row>
    <row r="35" spans="1:13" s="57" customFormat="1" ht="20.100000000000001" customHeight="1" x14ac:dyDescent="0.2">
      <c r="A35" s="208"/>
      <c r="B35" s="208"/>
      <c r="C35" s="209"/>
      <c r="D35" s="209"/>
      <c r="E35" s="74"/>
      <c r="F35" s="145" t="s">
        <v>121</v>
      </c>
      <c r="G35" s="61"/>
      <c r="H35" s="64">
        <v>0</v>
      </c>
      <c r="I35" s="61">
        <v>0</v>
      </c>
      <c r="J35" s="61">
        <v>0</v>
      </c>
      <c r="K35" s="61">
        <v>0</v>
      </c>
      <c r="L35" s="61">
        <v>0</v>
      </c>
      <c r="M35" s="146">
        <v>0</v>
      </c>
    </row>
    <row r="36" spans="1:13" s="60" customFormat="1" ht="20.100000000000001" customHeight="1" x14ac:dyDescent="0.2">
      <c r="A36" s="208"/>
      <c r="B36" s="208"/>
      <c r="C36" s="209"/>
      <c r="D36" s="209"/>
      <c r="E36" s="74"/>
      <c r="F36" s="149" t="s">
        <v>20</v>
      </c>
      <c r="G36" s="95"/>
      <c r="H36" s="96">
        <f t="shared" ref="H36:M36" si="0">SUM(H31:H35)</f>
        <v>23570</v>
      </c>
      <c r="I36" s="95">
        <f t="shared" si="0"/>
        <v>14571</v>
      </c>
      <c r="J36" s="95">
        <f t="shared" si="0"/>
        <v>9667</v>
      </c>
      <c r="K36" s="95">
        <f t="shared" si="0"/>
        <v>6841</v>
      </c>
      <c r="L36" s="95">
        <f t="shared" si="0"/>
        <v>4592</v>
      </c>
      <c r="M36" s="150">
        <f t="shared" si="0"/>
        <v>3679</v>
      </c>
    </row>
    <row r="37" spans="1:13" s="57" customFormat="1" ht="20.100000000000001" hidden="1" customHeight="1" x14ac:dyDescent="0.2">
      <c r="A37" s="68"/>
      <c r="B37" s="68"/>
      <c r="C37" s="68"/>
      <c r="D37" s="68"/>
      <c r="E37" s="74"/>
      <c r="F37" s="145" t="s">
        <v>22</v>
      </c>
      <c r="G37" s="61"/>
      <c r="H37" s="64">
        <v>0</v>
      </c>
      <c r="I37" s="61">
        <v>0</v>
      </c>
      <c r="J37" s="61">
        <v>0</v>
      </c>
      <c r="K37" s="61">
        <v>0</v>
      </c>
      <c r="L37" s="61">
        <v>0</v>
      </c>
      <c r="M37" s="146">
        <v>0</v>
      </c>
    </row>
    <row r="38" spans="1:13" s="57" customFormat="1" ht="20.100000000000001" customHeight="1" x14ac:dyDescent="0.2">
      <c r="A38" s="208"/>
      <c r="B38" s="208"/>
      <c r="C38" s="211"/>
      <c r="D38" s="211"/>
      <c r="E38" s="63"/>
      <c r="F38" s="145" t="s">
        <v>163</v>
      </c>
      <c r="G38" s="61"/>
      <c r="H38" s="64">
        <f t="shared" ref="H38:M38" si="1">+H36*3.5%</f>
        <v>824.95</v>
      </c>
      <c r="I38" s="61">
        <f t="shared" si="1"/>
        <v>509.98500000000007</v>
      </c>
      <c r="J38" s="61">
        <f t="shared" si="1"/>
        <v>338.34500000000003</v>
      </c>
      <c r="K38" s="61">
        <f t="shared" si="1"/>
        <v>239.43500000000003</v>
      </c>
      <c r="L38" s="61">
        <f t="shared" si="1"/>
        <v>160.72000000000003</v>
      </c>
      <c r="M38" s="146">
        <f t="shared" si="1"/>
        <v>128.76500000000001</v>
      </c>
    </row>
    <row r="39" spans="1:13" s="57" customFormat="1" ht="20.100000000000001" customHeight="1" x14ac:dyDescent="0.2">
      <c r="A39" s="208"/>
      <c r="B39" s="208"/>
      <c r="C39" s="210"/>
      <c r="D39" s="211"/>
      <c r="E39" s="63"/>
      <c r="F39" s="145" t="s">
        <v>164</v>
      </c>
      <c r="G39" s="61"/>
      <c r="H39" s="64">
        <f t="shared" ref="H39:M39" si="2">+H36*0.5%</f>
        <v>117.85000000000001</v>
      </c>
      <c r="I39" s="61">
        <f t="shared" si="2"/>
        <v>72.855000000000004</v>
      </c>
      <c r="J39" s="61">
        <f t="shared" si="2"/>
        <v>48.335000000000001</v>
      </c>
      <c r="K39" s="61">
        <f t="shared" si="2"/>
        <v>34.204999999999998</v>
      </c>
      <c r="L39" s="61">
        <f t="shared" si="2"/>
        <v>22.96</v>
      </c>
      <c r="M39" s="146">
        <f t="shared" si="2"/>
        <v>18.395</v>
      </c>
    </row>
    <row r="40" spans="1:13" s="57" customFormat="1" ht="20.100000000000001" customHeight="1" x14ac:dyDescent="0.2">
      <c r="A40" s="208"/>
      <c r="B40" s="208"/>
      <c r="C40" s="210"/>
      <c r="D40" s="211"/>
      <c r="E40" s="72"/>
      <c r="F40" s="151" t="s">
        <v>19</v>
      </c>
      <c r="G40" s="152"/>
      <c r="H40" s="152">
        <f t="shared" ref="H40:M40" si="3">SUM(H36:H39)</f>
        <v>24512.799999999999</v>
      </c>
      <c r="I40" s="152">
        <f t="shared" si="3"/>
        <v>15153.84</v>
      </c>
      <c r="J40" s="152">
        <f t="shared" si="3"/>
        <v>10053.679999999998</v>
      </c>
      <c r="K40" s="152">
        <f t="shared" si="3"/>
        <v>7114.64</v>
      </c>
      <c r="L40" s="152">
        <f t="shared" si="3"/>
        <v>4775.68</v>
      </c>
      <c r="M40" s="153">
        <f t="shared" si="3"/>
        <v>3826.16</v>
      </c>
    </row>
    <row r="41" spans="1:13" s="60" customFormat="1" ht="20.100000000000001" customHeight="1" x14ac:dyDescent="0.2">
      <c r="A41" s="208"/>
      <c r="B41" s="208"/>
      <c r="C41" s="206"/>
      <c r="D41" s="207"/>
      <c r="E41" s="72"/>
      <c r="F41" s="59"/>
      <c r="G41" s="59"/>
      <c r="H41" s="59"/>
      <c r="I41" s="59"/>
      <c r="J41" s="59"/>
      <c r="K41" s="59"/>
      <c r="L41" s="59"/>
      <c r="M41" s="59"/>
    </row>
    <row r="42" spans="1:13" s="57" customFormat="1" ht="20.100000000000001" customHeight="1" x14ac:dyDescent="0.2">
      <c r="A42" s="208"/>
      <c r="B42" s="208"/>
      <c r="C42" s="210"/>
      <c r="D42" s="211"/>
      <c r="E42" s="72"/>
      <c r="F42" s="212" t="s">
        <v>28</v>
      </c>
      <c r="G42" s="212"/>
      <c r="H42" s="212"/>
      <c r="I42" s="212"/>
      <c r="J42" s="212"/>
      <c r="K42" s="212"/>
      <c r="L42" s="212"/>
      <c r="M42" s="212"/>
    </row>
    <row r="43" spans="1:13" s="60" customFormat="1" ht="20.100000000000001" customHeight="1" x14ac:dyDescent="0.2">
      <c r="A43" s="208"/>
      <c r="B43" s="208"/>
      <c r="C43" s="206"/>
      <c r="D43" s="207"/>
      <c r="E43" s="72"/>
      <c r="F43" s="154" t="s">
        <v>16</v>
      </c>
      <c r="G43" s="155"/>
      <c r="H43" s="143">
        <f>VLOOKUP($M$16,Tablas!$A$39:$H$62,3,TRUE)+75</f>
        <v>12527.35</v>
      </c>
      <c r="I43" s="155">
        <f>VLOOKUP($M$16,Tablas!$A$39:$H$62,4,TRUE)+75</f>
        <v>7757.88</v>
      </c>
      <c r="J43" s="155">
        <f>VLOOKUP($M$16,Tablas!$A$39:$H$62,5,TRUE)+75</f>
        <v>5158.76</v>
      </c>
      <c r="K43" s="155">
        <f>VLOOKUP($M$16,Tablas!$A$39:$H$62,6,TRUE)+75</f>
        <v>3541.73</v>
      </c>
      <c r="L43" s="155">
        <f>VLOOKUP($M$16,Tablas!$A$39:$H$62,7,TRUE)+75</f>
        <v>2349.7600000000002</v>
      </c>
      <c r="M43" s="156">
        <f>VLOOKUP($M$16,Tablas!$A$39:$H$62,8,TRUE)+75</f>
        <v>1865.8700000000001</v>
      </c>
    </row>
    <row r="44" spans="1:13" s="57" customFormat="1" ht="20.100000000000001" customHeight="1" x14ac:dyDescent="0.2">
      <c r="A44" s="208"/>
      <c r="B44" s="208"/>
      <c r="C44" s="210"/>
      <c r="D44" s="211"/>
      <c r="E44" s="74"/>
      <c r="F44" s="145" t="s">
        <v>17</v>
      </c>
      <c r="G44" s="61"/>
      <c r="H44" s="64">
        <f>IF($J$16=1,0,(VLOOKUP($M$18,Tablas!$A$39:$H$62,3,TRUE)))</f>
        <v>0</v>
      </c>
      <c r="I44" s="61">
        <f>IF($J$16=1,0,(VLOOKUP($M$18,Tablas!$A$39:$H$62,4,TRUE)))</f>
        <v>0</v>
      </c>
      <c r="J44" s="61">
        <f>IF($J$16=1,0,(VLOOKUP($M$18,Tablas!$A$39:$H$62,5,TRUE)))</f>
        <v>0</v>
      </c>
      <c r="K44" s="61">
        <f>IF($J$16=1,0,(VLOOKUP($M$18,Tablas!$A$39:$H$62,6,TRUE)))</f>
        <v>0</v>
      </c>
      <c r="L44" s="61">
        <f>IF($J$16=1,0,(VLOOKUP($M$18,Tablas!$A$39:$H$62,7,TRUE)))</f>
        <v>0</v>
      </c>
      <c r="M44" s="146">
        <f>IF($J$16=1,0,(VLOOKUP($M$18,Tablas!$A$39:$H$62,8,TRUE)))</f>
        <v>0</v>
      </c>
    </row>
    <row r="45" spans="1:13" s="57" customFormat="1" ht="20.100000000000001" customHeight="1" x14ac:dyDescent="0.2">
      <c r="A45" s="208"/>
      <c r="B45" s="208"/>
      <c r="C45" s="206"/>
      <c r="D45" s="207"/>
      <c r="E45" s="74"/>
      <c r="F45" s="145" t="s">
        <v>18</v>
      </c>
      <c r="G45" s="61"/>
      <c r="H45" s="64">
        <f>IF($J$18=0,0,(VLOOKUP($J$18,Tablas!$A$63:$H$65,3,TRUE)))</f>
        <v>0</v>
      </c>
      <c r="I45" s="61">
        <f>IF($J$18=0,0,(VLOOKUP($J$18,Tablas!$A$63:$H$65,4,TRUE)))</f>
        <v>0</v>
      </c>
      <c r="J45" s="61">
        <f>IF($J$18=0,0,(VLOOKUP($J$18,Tablas!$A$63:$H$65,5,TRUE)))</f>
        <v>0</v>
      </c>
      <c r="K45" s="61">
        <f>IF($J$18=0,0,(VLOOKUP($J$18,Tablas!$A$63:$H$65,6,TRUE)))</f>
        <v>0</v>
      </c>
      <c r="L45" s="61">
        <f>IF($J$18=0,0,(VLOOKUP($J$18,Tablas!$A$63:$H$65,7,TRUE)))</f>
        <v>0</v>
      </c>
      <c r="M45" s="146">
        <f>IF($J$18=0,0,(VLOOKUP($J$18,Tablas!$A$63:$H$65,8,TRUE)))</f>
        <v>0</v>
      </c>
    </row>
    <row r="46" spans="1:13" s="57" customFormat="1" ht="20.100000000000001" customHeight="1" x14ac:dyDescent="0.2">
      <c r="A46" s="208"/>
      <c r="B46" s="208"/>
      <c r="C46" s="211"/>
      <c r="D46" s="211"/>
      <c r="E46" s="74"/>
      <c r="F46" s="145" t="s">
        <v>21</v>
      </c>
      <c r="G46" s="61"/>
      <c r="H46" s="64">
        <f>+IF($I$22=FALSE,0,Tablas!C$66)</f>
        <v>0</v>
      </c>
      <c r="I46" s="61">
        <f>+IF($I$22=FALSE,0,Tablas!D$66)</f>
        <v>0</v>
      </c>
      <c r="J46" s="61">
        <f>+IF($I$22=FALSE,0,Tablas!E$66)</f>
        <v>0</v>
      </c>
      <c r="K46" s="61">
        <f>+IF($I$22=FALSE,0,Tablas!F$66)</f>
        <v>119.25</v>
      </c>
      <c r="L46" s="61">
        <f>+IF($I$22=FALSE,0,Tablas!G$66)</f>
        <v>119.25</v>
      </c>
      <c r="M46" s="146">
        <f>+IF($I$22=FALSE,0,Tablas!H$66)</f>
        <v>119.25</v>
      </c>
    </row>
    <row r="47" spans="1:13" s="57" customFormat="1" ht="20.100000000000001" customHeight="1" x14ac:dyDescent="0.2">
      <c r="A47" s="208"/>
      <c r="B47" s="208"/>
      <c r="C47" s="211"/>
      <c r="D47" s="211"/>
      <c r="E47" s="74"/>
      <c r="F47" s="145" t="s">
        <v>121</v>
      </c>
      <c r="G47" s="61"/>
      <c r="H47" s="64">
        <v>0</v>
      </c>
      <c r="I47" s="61">
        <v>0</v>
      </c>
      <c r="J47" s="61">
        <v>0</v>
      </c>
      <c r="K47" s="61">
        <v>0</v>
      </c>
      <c r="L47" s="61">
        <v>0</v>
      </c>
      <c r="M47" s="146">
        <v>0</v>
      </c>
    </row>
    <row r="48" spans="1:13" s="57" customFormat="1" ht="20.100000000000001" customHeight="1" x14ac:dyDescent="0.2">
      <c r="A48" s="208"/>
      <c r="B48" s="208"/>
      <c r="C48" s="211"/>
      <c r="D48" s="211"/>
      <c r="E48" s="74"/>
      <c r="F48" s="149" t="s">
        <v>20</v>
      </c>
      <c r="G48" s="95"/>
      <c r="H48" s="96">
        <f t="shared" ref="H48:M48" si="4">SUM(H43:H47)</f>
        <v>12527.35</v>
      </c>
      <c r="I48" s="95">
        <f t="shared" si="4"/>
        <v>7757.88</v>
      </c>
      <c r="J48" s="95">
        <f t="shared" si="4"/>
        <v>5158.76</v>
      </c>
      <c r="K48" s="95">
        <f t="shared" si="4"/>
        <v>3660.98</v>
      </c>
      <c r="L48" s="95">
        <f t="shared" si="4"/>
        <v>2469.0100000000002</v>
      </c>
      <c r="M48" s="150">
        <f t="shared" si="4"/>
        <v>1985.1200000000001</v>
      </c>
    </row>
    <row r="49" spans="1:13" s="60" customFormat="1" ht="20.100000000000001" hidden="1" customHeight="1" x14ac:dyDescent="0.2">
      <c r="A49" s="69"/>
      <c r="B49" s="69"/>
      <c r="C49" s="69"/>
      <c r="D49" s="69"/>
      <c r="E49" s="74"/>
      <c r="F49" s="145" t="s">
        <v>22</v>
      </c>
      <c r="G49" s="61"/>
      <c r="H49" s="64">
        <v>0</v>
      </c>
      <c r="I49" s="61">
        <v>0</v>
      </c>
      <c r="J49" s="61">
        <v>0</v>
      </c>
      <c r="K49" s="61">
        <v>0</v>
      </c>
      <c r="L49" s="61">
        <v>0</v>
      </c>
      <c r="M49" s="146">
        <v>0</v>
      </c>
    </row>
    <row r="50" spans="1:13" s="57" customFormat="1" ht="20.100000000000001" customHeight="1" x14ac:dyDescent="0.2">
      <c r="A50" s="208"/>
      <c r="B50" s="208"/>
      <c r="C50" s="211"/>
      <c r="D50" s="211"/>
      <c r="E50" s="74"/>
      <c r="F50" s="145" t="s">
        <v>163</v>
      </c>
      <c r="G50" s="61"/>
      <c r="H50" s="64">
        <f t="shared" ref="H50:M50" si="5">+H48*3.5%</f>
        <v>438.45725000000004</v>
      </c>
      <c r="I50" s="61">
        <f t="shared" si="5"/>
        <v>271.5258</v>
      </c>
      <c r="J50" s="61">
        <f t="shared" si="5"/>
        <v>180.55660000000003</v>
      </c>
      <c r="K50" s="61">
        <f t="shared" si="5"/>
        <v>128.13430000000002</v>
      </c>
      <c r="L50" s="61">
        <f t="shared" si="5"/>
        <v>86.415350000000018</v>
      </c>
      <c r="M50" s="146">
        <f t="shared" si="5"/>
        <v>69.479200000000006</v>
      </c>
    </row>
    <row r="51" spans="1:13" s="57" customFormat="1" ht="20.100000000000001" customHeight="1" x14ac:dyDescent="0.2">
      <c r="A51" s="208"/>
      <c r="B51" s="208"/>
      <c r="C51" s="210"/>
      <c r="D51" s="211"/>
      <c r="E51" s="63"/>
      <c r="F51" s="145" t="s">
        <v>164</v>
      </c>
      <c r="G51" s="61"/>
      <c r="H51" s="64">
        <f t="shared" ref="H51:M51" si="6">+H48*0.5%</f>
        <v>62.636750000000006</v>
      </c>
      <c r="I51" s="61">
        <f t="shared" si="6"/>
        <v>38.789400000000001</v>
      </c>
      <c r="J51" s="61">
        <f t="shared" si="6"/>
        <v>25.793800000000001</v>
      </c>
      <c r="K51" s="61">
        <f t="shared" si="6"/>
        <v>18.3049</v>
      </c>
      <c r="L51" s="61">
        <f t="shared" si="6"/>
        <v>12.345050000000001</v>
      </c>
      <c r="M51" s="146">
        <f t="shared" si="6"/>
        <v>9.9256000000000011</v>
      </c>
    </row>
    <row r="52" spans="1:13" s="57" customFormat="1" ht="20.100000000000001" customHeight="1" x14ac:dyDescent="0.2">
      <c r="A52" s="208"/>
      <c r="B52" s="208"/>
      <c r="C52" s="211"/>
      <c r="D52" s="211"/>
      <c r="E52" s="63"/>
      <c r="F52" s="157" t="s">
        <v>24</v>
      </c>
      <c r="G52" s="97"/>
      <c r="H52" s="97">
        <f t="shared" ref="H52:M52" si="7">SUM(H48:H51)</f>
        <v>13028.444</v>
      </c>
      <c r="I52" s="97">
        <f t="shared" si="7"/>
        <v>8068.1952000000001</v>
      </c>
      <c r="J52" s="97">
        <f t="shared" si="7"/>
        <v>5365.1104000000005</v>
      </c>
      <c r="K52" s="97">
        <f t="shared" si="7"/>
        <v>3807.4192000000003</v>
      </c>
      <c r="L52" s="97">
        <f t="shared" si="7"/>
        <v>2567.7704000000003</v>
      </c>
      <c r="M52" s="158">
        <f t="shared" si="7"/>
        <v>2064.5248000000001</v>
      </c>
    </row>
    <row r="53" spans="1:13" s="57" customFormat="1" ht="20.100000000000001" customHeight="1" x14ac:dyDescent="0.2">
      <c r="A53" s="208"/>
      <c r="B53" s="208"/>
      <c r="C53" s="211"/>
      <c r="D53" s="211"/>
      <c r="E53" s="65"/>
      <c r="F53" s="151" t="s">
        <v>25</v>
      </c>
      <c r="G53" s="152"/>
      <c r="H53" s="152">
        <f t="shared" ref="H53:M53" si="8">+(H48+H50+H51)*1-78</f>
        <v>12950.444</v>
      </c>
      <c r="I53" s="152">
        <f t="shared" si="8"/>
        <v>7990.1952000000001</v>
      </c>
      <c r="J53" s="152">
        <f t="shared" si="8"/>
        <v>5287.1104000000005</v>
      </c>
      <c r="K53" s="152">
        <f t="shared" si="8"/>
        <v>3729.4192000000003</v>
      </c>
      <c r="L53" s="152">
        <f t="shared" si="8"/>
        <v>2489.7704000000003</v>
      </c>
      <c r="M53" s="153">
        <f t="shared" si="8"/>
        <v>1986.5248000000001</v>
      </c>
    </row>
    <row r="54" spans="1:13" s="60" customFormat="1" ht="20.100000000000001" customHeight="1" x14ac:dyDescent="0.25">
      <c r="A54" s="208"/>
      <c r="B54" s="208"/>
      <c r="C54" s="211"/>
      <c r="D54" s="211"/>
      <c r="E54" s="74"/>
      <c r="F54" s="220" t="s">
        <v>184</v>
      </c>
      <c r="G54" s="220"/>
      <c r="H54" s="220"/>
      <c r="I54" s="220"/>
      <c r="J54" s="220"/>
      <c r="K54" s="220"/>
      <c r="L54" s="220"/>
      <c r="M54" s="220"/>
    </row>
    <row r="55" spans="1:13" s="60" customFormat="1" ht="20.100000000000001" customHeight="1" x14ac:dyDescent="0.2">
      <c r="A55" s="208"/>
      <c r="B55" s="208"/>
      <c r="C55" s="211"/>
      <c r="D55" s="211"/>
      <c r="E55" s="75"/>
      <c r="F55" s="44"/>
      <c r="G55" s="44"/>
      <c r="H55" s="44"/>
      <c r="I55" s="44"/>
      <c r="J55" s="44"/>
      <c r="K55" s="44"/>
      <c r="L55" s="44"/>
      <c r="M55" s="44"/>
    </row>
    <row r="56" spans="1:13" ht="20.100000000000001" customHeight="1" x14ac:dyDescent="0.2">
      <c r="A56" s="219"/>
      <c r="B56" s="219"/>
      <c r="C56" s="209"/>
      <c r="D56" s="209"/>
      <c r="E56" s="75"/>
      <c r="F56" s="218" t="s">
        <v>175</v>
      </c>
      <c r="G56" s="218"/>
      <c r="H56" s="218"/>
      <c r="I56" s="218"/>
      <c r="J56" s="218"/>
      <c r="K56" s="218"/>
      <c r="L56" s="218"/>
      <c r="M56" s="218"/>
    </row>
    <row r="57" spans="1:13" x14ac:dyDescent="0.2">
      <c r="A57" s="219"/>
      <c r="B57" s="219"/>
      <c r="C57" s="209"/>
      <c r="D57" s="209"/>
      <c r="F57" s="218"/>
      <c r="G57" s="218"/>
      <c r="H57" s="218"/>
      <c r="I57" s="218"/>
      <c r="J57" s="218"/>
      <c r="K57" s="218"/>
      <c r="L57" s="218"/>
      <c r="M57" s="218"/>
    </row>
    <row r="58" spans="1:13" ht="15.75" customHeight="1" x14ac:dyDescent="0.2">
      <c r="A58" s="70"/>
      <c r="B58" s="70"/>
      <c r="C58" s="70"/>
      <c r="D58" s="70"/>
      <c r="F58" s="218"/>
      <c r="G58" s="218"/>
      <c r="H58" s="218"/>
      <c r="I58" s="218"/>
      <c r="J58" s="218"/>
      <c r="K58" s="218"/>
      <c r="L58" s="218"/>
      <c r="M58" s="218"/>
    </row>
    <row r="59" spans="1:13" x14ac:dyDescent="0.2">
      <c r="A59" s="70"/>
      <c r="B59" s="70"/>
      <c r="C59" s="70"/>
      <c r="D59" s="70"/>
    </row>
    <row r="60" spans="1:13" x14ac:dyDescent="0.2">
      <c r="A60" s="70"/>
      <c r="B60" s="70"/>
      <c r="C60" s="70"/>
      <c r="D60" s="70"/>
    </row>
    <row r="61" spans="1:13" x14ac:dyDescent="0.2">
      <c r="A61" s="70"/>
      <c r="B61" s="70"/>
      <c r="C61" s="70"/>
      <c r="D61" s="70"/>
    </row>
  </sheetData>
  <sheetProtection algorithmName="SHA-512" hashValue="rN+cPvG8OZEXydfJHGGPWWa7q5WJjGKQmJPqA1M6Tuwbf13m2Hk1Kx3VEY3++2/FEIYuvBvKHUomBhBLAipqIg==" saltValue="MdQHFjRbXjeUmyhzqeQwgw==" spinCount="100000" sheet="1" objects="1" scenarios="1"/>
  <mergeCells count="84">
    <mergeCell ref="F56:M58"/>
    <mergeCell ref="A56:B57"/>
    <mergeCell ref="C56:D57"/>
    <mergeCell ref="A54:B54"/>
    <mergeCell ref="C54:D54"/>
    <mergeCell ref="A55:B55"/>
    <mergeCell ref="C55:D55"/>
    <mergeCell ref="F54:M54"/>
    <mergeCell ref="C10:M10"/>
    <mergeCell ref="C52:D52"/>
    <mergeCell ref="A53:B53"/>
    <mergeCell ref="C53:D53"/>
    <mergeCell ref="A52:B52"/>
    <mergeCell ref="A48:B48"/>
    <mergeCell ref="A50:B50"/>
    <mergeCell ref="A47:B47"/>
    <mergeCell ref="C50:D50"/>
    <mergeCell ref="C51:D51"/>
    <mergeCell ref="C46:D46"/>
    <mergeCell ref="C47:D47"/>
    <mergeCell ref="C48:D48"/>
    <mergeCell ref="A51:B51"/>
    <mergeCell ref="A46:B46"/>
    <mergeCell ref="H12:M12"/>
    <mergeCell ref="H14:M14"/>
    <mergeCell ref="F17:G17"/>
    <mergeCell ref="F30:M30"/>
    <mergeCell ref="A12:D12"/>
    <mergeCell ref="A13:B13"/>
    <mergeCell ref="A14:B14"/>
    <mergeCell ref="A15:B15"/>
    <mergeCell ref="A16:B16"/>
    <mergeCell ref="A17:B17"/>
    <mergeCell ref="A18:B19"/>
    <mergeCell ref="C13:D13"/>
    <mergeCell ref="C14:D14"/>
    <mergeCell ref="C15:D15"/>
    <mergeCell ref="C16:D16"/>
    <mergeCell ref="C17:D17"/>
    <mergeCell ref="C18:D19"/>
    <mergeCell ref="A29:B29"/>
    <mergeCell ref="A31:B31"/>
    <mergeCell ref="A35:B36"/>
    <mergeCell ref="A39:B39"/>
    <mergeCell ref="C29:D29"/>
    <mergeCell ref="C30:D30"/>
    <mergeCell ref="C39:D39"/>
    <mergeCell ref="A38:B38"/>
    <mergeCell ref="C33:D33"/>
    <mergeCell ref="C31:D31"/>
    <mergeCell ref="C32:D32"/>
    <mergeCell ref="A33:B33"/>
    <mergeCell ref="A32:B32"/>
    <mergeCell ref="A34:B34"/>
    <mergeCell ref="A30:B30"/>
    <mergeCell ref="C34:D34"/>
    <mergeCell ref="A22:B22"/>
    <mergeCell ref="A23:B23"/>
    <mergeCell ref="C28:D28"/>
    <mergeCell ref="C25:D25"/>
    <mergeCell ref="A24:B24"/>
    <mergeCell ref="A25:B26"/>
    <mergeCell ref="A27:B27"/>
    <mergeCell ref="C22:D22"/>
    <mergeCell ref="C23:D23"/>
    <mergeCell ref="C26:D26"/>
    <mergeCell ref="A28:B28"/>
    <mergeCell ref="C27:D27"/>
    <mergeCell ref="C24:D24"/>
    <mergeCell ref="F42:M42"/>
    <mergeCell ref="A45:B45"/>
    <mergeCell ref="C45:D45"/>
    <mergeCell ref="A42:B42"/>
    <mergeCell ref="C42:D42"/>
    <mergeCell ref="A43:B43"/>
    <mergeCell ref="C43:D43"/>
    <mergeCell ref="A44:B44"/>
    <mergeCell ref="C44:D44"/>
    <mergeCell ref="C41:D41"/>
    <mergeCell ref="A41:B41"/>
    <mergeCell ref="C35:D36"/>
    <mergeCell ref="C40:D40"/>
    <mergeCell ref="C38:D38"/>
    <mergeCell ref="A40:B40"/>
  </mergeCells>
  <phoneticPr fontId="6" type="noConversion"/>
  <conditionalFormatting sqref="J16">
    <cfRule type="cellIs" dxfId="63" priority="2" stopIfTrue="1" operator="greaterThan">
      <formula>2</formula>
    </cfRule>
    <cfRule type="cellIs" dxfId="62" priority="3" stopIfTrue="1" operator="lessThan">
      <formula>1</formula>
    </cfRule>
  </conditionalFormatting>
  <conditionalFormatting sqref="M16 M18">
    <cfRule type="cellIs" dxfId="61" priority="5" stopIfTrue="1" operator="lessThan">
      <formula>18</formula>
    </cfRule>
  </conditionalFormatting>
  <conditionalFormatting sqref="M20">
    <cfRule type="cellIs" dxfId="60" priority="1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1" orientation="landscape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61" r:id="rId4" name="Check Box 37">
              <controlPr locked="0" defaultSize="0" autoFill="0" autoLine="0" autoPict="0">
                <anchor moveWithCells="1">
                  <from>
                    <xdr:col>9</xdr:col>
                    <xdr:colOff>800100</xdr:colOff>
                    <xdr:row>21</xdr:row>
                    <xdr:rowOff>66675</xdr:rowOff>
                  </from>
                  <to>
                    <xdr:col>9</xdr:col>
                    <xdr:colOff>1057275</xdr:colOff>
                    <xdr:row>22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fitToPage="1"/>
  </sheetPr>
  <dimension ref="A1:M62"/>
  <sheetViews>
    <sheetView showGridLines="0" zoomScaleNormal="100" zoomScalePageLayoutView="70" workbookViewId="0">
      <selection activeCell="L21" sqref="L21:M21"/>
    </sheetView>
  </sheetViews>
  <sheetFormatPr baseColWidth="10" defaultColWidth="8.7109375" defaultRowHeight="12.75" x14ac:dyDescent="0.2"/>
  <cols>
    <col min="1" max="1" width="33.7109375" style="100" customWidth="1"/>
    <col min="2" max="2" width="12.42578125" style="100" customWidth="1"/>
    <col min="3" max="3" width="22.7109375" style="100" customWidth="1"/>
    <col min="4" max="4" width="25" style="100" customWidth="1"/>
    <col min="5" max="5" width="1.42578125" style="110" customWidth="1"/>
    <col min="6" max="7" width="16.7109375" style="100" customWidth="1"/>
    <col min="8" max="8" width="20.140625" style="100" bestFit="1" customWidth="1"/>
    <col min="9" max="11" width="16.7109375" style="100" customWidth="1"/>
    <col min="12" max="12" width="19.42578125" style="100" customWidth="1"/>
    <col min="13" max="13" width="24" style="100" customWidth="1"/>
    <col min="14" max="16384" width="8.7109375" style="100"/>
  </cols>
  <sheetData>
    <row r="1" spans="1:13" ht="12.75" customHeight="1" x14ac:dyDescent="0.2">
      <c r="A1" s="34"/>
      <c r="B1" s="35"/>
      <c r="C1" s="35"/>
      <c r="D1" s="35"/>
      <c r="E1" s="36"/>
      <c r="F1" s="35"/>
      <c r="G1" s="35"/>
      <c r="H1" s="35"/>
      <c r="I1" s="35"/>
      <c r="J1" s="35"/>
      <c r="K1" s="35"/>
      <c r="L1" s="35"/>
      <c r="M1" s="35"/>
    </row>
    <row r="2" spans="1:13" x14ac:dyDescent="0.2">
      <c r="A2" s="35"/>
      <c r="B2" s="35"/>
      <c r="C2" s="35"/>
      <c r="D2" s="35"/>
      <c r="E2" s="36"/>
      <c r="F2" s="35"/>
      <c r="G2" s="35"/>
      <c r="H2" s="35"/>
      <c r="I2" s="35"/>
      <c r="J2" s="35" t="s">
        <v>5</v>
      </c>
      <c r="K2" s="35" t="s">
        <v>5</v>
      </c>
      <c r="L2" s="35" t="s">
        <v>5</v>
      </c>
      <c r="M2" s="35"/>
    </row>
    <row r="3" spans="1:13" x14ac:dyDescent="0.2">
      <c r="A3" s="35"/>
      <c r="B3" s="35"/>
      <c r="C3" s="35"/>
      <c r="D3" s="35"/>
      <c r="E3" s="36"/>
      <c r="F3" s="35"/>
      <c r="G3" s="35"/>
      <c r="H3" s="35"/>
      <c r="I3" s="35"/>
      <c r="J3" s="35"/>
      <c r="K3" s="35"/>
      <c r="L3" s="35"/>
      <c r="M3" s="35"/>
    </row>
    <row r="4" spans="1:13" x14ac:dyDescent="0.2">
      <c r="A4" s="35"/>
      <c r="B4" s="35"/>
      <c r="C4" s="35"/>
      <c r="D4" s="35"/>
      <c r="E4" s="36"/>
      <c r="F4" s="35"/>
      <c r="G4" s="35"/>
      <c r="H4" s="35"/>
      <c r="I4" s="35"/>
      <c r="J4" s="35"/>
      <c r="K4" s="35"/>
      <c r="L4" s="35"/>
      <c r="M4" s="35"/>
    </row>
    <row r="5" spans="1:13" x14ac:dyDescent="0.2">
      <c r="A5" s="35"/>
      <c r="B5" s="35"/>
      <c r="C5" s="35"/>
      <c r="D5" s="35"/>
      <c r="E5" s="36"/>
      <c r="F5" s="35"/>
      <c r="G5" s="35"/>
      <c r="H5" s="35"/>
      <c r="I5" s="35"/>
      <c r="J5" s="35"/>
      <c r="K5" s="35"/>
      <c r="L5" s="35"/>
      <c r="M5" s="35"/>
    </row>
    <row r="6" spans="1:13" ht="15" x14ac:dyDescent="0.2">
      <c r="A6" s="35"/>
      <c r="B6" s="35"/>
      <c r="C6" s="35"/>
      <c r="D6" s="35"/>
      <c r="E6" s="36"/>
      <c r="F6" s="35"/>
      <c r="G6" s="35"/>
      <c r="H6" s="35"/>
      <c r="I6" s="35"/>
      <c r="J6" s="38" t="s">
        <v>5</v>
      </c>
      <c r="K6" s="38" t="s">
        <v>5</v>
      </c>
      <c r="L6" s="38" t="s">
        <v>5</v>
      </c>
      <c r="M6" s="39" t="s">
        <v>5</v>
      </c>
    </row>
    <row r="7" spans="1:13" ht="15" x14ac:dyDescent="0.25">
      <c r="A7" s="101"/>
      <c r="B7" s="35"/>
      <c r="C7" s="35"/>
      <c r="D7" s="35"/>
      <c r="E7" s="36"/>
      <c r="F7" s="35"/>
      <c r="G7" s="35"/>
      <c r="H7" s="35"/>
      <c r="I7" s="35"/>
      <c r="J7" s="35"/>
      <c r="K7" s="35"/>
      <c r="L7" s="35"/>
      <c r="M7" s="35"/>
    </row>
    <row r="8" spans="1:13" x14ac:dyDescent="0.2">
      <c r="A8" s="35"/>
      <c r="B8" s="35"/>
      <c r="C8" s="35"/>
      <c r="D8" s="35"/>
      <c r="E8" s="36"/>
      <c r="F8" s="35"/>
      <c r="G8" s="35"/>
      <c r="H8" s="35"/>
      <c r="I8" s="35"/>
      <c r="J8" s="35"/>
      <c r="K8" s="35"/>
      <c r="L8" s="35"/>
      <c r="M8" s="35"/>
    </row>
    <row r="9" spans="1:13" x14ac:dyDescent="0.2">
      <c r="A9" s="35"/>
      <c r="B9" s="35"/>
      <c r="C9" s="35"/>
      <c r="D9" s="35"/>
      <c r="E9" s="36"/>
      <c r="F9" s="35"/>
      <c r="G9" s="35"/>
      <c r="H9" s="35"/>
      <c r="I9" s="35"/>
      <c r="J9" s="35"/>
      <c r="K9" s="35"/>
      <c r="L9" s="35"/>
      <c r="M9" s="35"/>
    </row>
    <row r="10" spans="1:13" ht="23.25" x14ac:dyDescent="0.35">
      <c r="A10" s="40"/>
      <c r="B10" s="40"/>
      <c r="C10" s="217" t="s">
        <v>186</v>
      </c>
      <c r="D10" s="217"/>
      <c r="E10" s="217"/>
      <c r="F10" s="217"/>
      <c r="G10" s="217"/>
      <c r="H10" s="217"/>
      <c r="I10" s="217"/>
      <c r="J10" s="217"/>
      <c r="K10" s="217"/>
      <c r="L10" s="217"/>
      <c r="M10" s="217"/>
    </row>
    <row r="11" spans="1:13" ht="12.75" customHeight="1" x14ac:dyDescent="0.35">
      <c r="A11" s="40"/>
      <c r="B11" s="40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</row>
    <row r="12" spans="1:13" ht="23.25" x14ac:dyDescent="0.35">
      <c r="A12" s="216" t="s">
        <v>172</v>
      </c>
      <c r="B12" s="216"/>
      <c r="C12" s="216"/>
      <c r="D12" s="216"/>
      <c r="E12" s="41"/>
      <c r="F12" s="76"/>
      <c r="G12" s="76"/>
      <c r="H12" s="76"/>
      <c r="I12" s="76"/>
      <c r="J12" s="76"/>
      <c r="K12" s="76"/>
      <c r="L12" s="76"/>
      <c r="M12" s="76"/>
    </row>
    <row r="13" spans="1:13" ht="20.100000000000001" customHeight="1" x14ac:dyDescent="0.35">
      <c r="A13" s="216" t="s">
        <v>169</v>
      </c>
      <c r="B13" s="216"/>
      <c r="C13" s="216"/>
      <c r="D13" s="216"/>
      <c r="E13" s="42"/>
      <c r="F13" s="76"/>
      <c r="G13" s="90" t="s">
        <v>185</v>
      </c>
      <c r="H13" s="214" t="str">
        <f>+'INGRESO DE DATOS'!$D$12</f>
        <v>NOMBRE Y APELLIDO</v>
      </c>
      <c r="I13" s="214"/>
      <c r="J13" s="214"/>
      <c r="K13" s="214"/>
      <c r="L13" s="214"/>
      <c r="M13" s="214"/>
    </row>
    <row r="14" spans="1:13" ht="20.100000000000001" customHeight="1" x14ac:dyDescent="0.2">
      <c r="A14" s="208"/>
      <c r="B14" s="208"/>
      <c r="C14" s="211"/>
      <c r="D14" s="211"/>
      <c r="E14" s="74"/>
      <c r="F14" s="35"/>
      <c r="G14" s="35"/>
      <c r="H14" s="35"/>
      <c r="I14" s="35"/>
      <c r="J14" s="35"/>
      <c r="K14" s="35"/>
      <c r="L14" s="35"/>
      <c r="M14" s="35"/>
    </row>
    <row r="15" spans="1:13" ht="20.100000000000001" customHeight="1" x14ac:dyDescent="0.35">
      <c r="A15" s="208"/>
      <c r="B15" s="208"/>
      <c r="C15" s="211"/>
      <c r="D15" s="211"/>
      <c r="E15" s="74"/>
      <c r="F15" s="76"/>
      <c r="G15" s="90" t="s">
        <v>178</v>
      </c>
      <c r="H15" s="214" t="str">
        <f>+'INGRESO DE DATOS'!$D$23</f>
        <v>AGENCIA</v>
      </c>
      <c r="I15" s="214"/>
      <c r="J15" s="214"/>
      <c r="K15" s="214"/>
      <c r="L15" s="214"/>
      <c r="M15" s="214"/>
    </row>
    <row r="16" spans="1:13" ht="20.100000000000001" customHeight="1" x14ac:dyDescent="0.35">
      <c r="A16" s="208"/>
      <c r="B16" s="208"/>
      <c r="C16" s="211"/>
      <c r="D16" s="211"/>
      <c r="E16" s="74"/>
      <c r="F16" s="76"/>
      <c r="G16" s="76"/>
      <c r="H16" s="35"/>
      <c r="I16" s="35"/>
      <c r="J16" s="35"/>
      <c r="K16" s="35"/>
      <c r="L16" s="35"/>
      <c r="M16" s="35"/>
    </row>
    <row r="17" spans="1:13" ht="20.100000000000001" customHeight="1" x14ac:dyDescent="0.25">
      <c r="A17" s="208"/>
      <c r="B17" s="208"/>
      <c r="C17" s="211"/>
      <c r="D17" s="211"/>
      <c r="E17" s="74"/>
      <c r="F17" s="35"/>
      <c r="G17" s="35"/>
      <c r="H17" s="35"/>
      <c r="I17" s="90" t="s">
        <v>179</v>
      </c>
      <c r="J17" s="89">
        <f>+'INGRESO DE DATOS'!$G$14</f>
        <v>1</v>
      </c>
      <c r="K17" s="35"/>
      <c r="L17" s="90" t="s">
        <v>181</v>
      </c>
      <c r="M17" s="89">
        <f>+'INGRESO DE DATOS'!$G$16</f>
        <v>18</v>
      </c>
    </row>
    <row r="18" spans="1:13" s="102" customFormat="1" ht="20.100000000000001" customHeight="1" x14ac:dyDescent="0.2">
      <c r="A18" s="208"/>
      <c r="B18" s="208"/>
      <c r="C18" s="211"/>
      <c r="D18" s="211"/>
      <c r="E18" s="74"/>
      <c r="F18" s="215"/>
      <c r="G18" s="215"/>
      <c r="H18" s="43"/>
      <c r="I18" s="43"/>
      <c r="J18" s="43"/>
      <c r="K18" s="43"/>
      <c r="L18" s="43"/>
      <c r="M18" s="43"/>
    </row>
    <row r="19" spans="1:13" s="102" customFormat="1" ht="20.100000000000001" customHeight="1" x14ac:dyDescent="0.25">
      <c r="A19" s="208"/>
      <c r="B19" s="208"/>
      <c r="C19" s="209"/>
      <c r="D19" s="209"/>
      <c r="E19" s="75"/>
      <c r="F19" s="223"/>
      <c r="G19" s="224"/>
      <c r="H19" s="43"/>
      <c r="I19" s="90" t="s">
        <v>180</v>
      </c>
      <c r="J19" s="89">
        <f>+'INGRESO DE DATOS'!$J$14</f>
        <v>0</v>
      </c>
      <c r="K19" s="43"/>
      <c r="L19" s="90" t="s">
        <v>182</v>
      </c>
      <c r="M19" s="89">
        <f>+'INGRESO DE DATOS'!$J$16</f>
        <v>18</v>
      </c>
    </row>
    <row r="20" spans="1:13" s="47" customFormat="1" ht="20.100000000000001" customHeight="1" x14ac:dyDescent="0.2">
      <c r="A20" s="208"/>
      <c r="B20" s="208"/>
      <c r="C20" s="209"/>
      <c r="D20" s="209"/>
      <c r="E20" s="75"/>
      <c r="F20" s="43"/>
      <c r="G20" s="45"/>
      <c r="H20" s="46"/>
      <c r="I20" s="43"/>
      <c r="J20" s="43" t="s">
        <v>5</v>
      </c>
      <c r="K20" s="43" t="s">
        <v>5</v>
      </c>
      <c r="L20" s="43" t="s">
        <v>5</v>
      </c>
      <c r="M20" s="43"/>
    </row>
    <row r="21" spans="1:13" s="47" customFormat="1" ht="20.100000000000001" customHeight="1" x14ac:dyDescent="0.3">
      <c r="A21" s="71"/>
      <c r="B21" s="71"/>
      <c r="C21" s="75"/>
      <c r="D21" s="75"/>
      <c r="E21" s="75"/>
      <c r="F21" s="43"/>
      <c r="G21" s="45"/>
      <c r="H21" s="46"/>
      <c r="I21" s="90" t="s">
        <v>183</v>
      </c>
      <c r="J21" s="91">
        <f ca="1">+TODAY()</f>
        <v>44572</v>
      </c>
      <c r="K21" s="43"/>
      <c r="L21" s="199" t="s">
        <v>198</v>
      </c>
      <c r="M21" s="89" t="str">
        <f>'INGRESO DE DATOS'!G18</f>
        <v>Guayas/Santa Elena</v>
      </c>
    </row>
    <row r="22" spans="1:13" s="47" customFormat="1" ht="20.100000000000001" customHeight="1" x14ac:dyDescent="0.2">
      <c r="A22" s="71"/>
      <c r="B22" s="71"/>
      <c r="C22" s="75"/>
      <c r="D22" s="75"/>
      <c r="E22" s="75"/>
      <c r="F22" s="43"/>
      <c r="G22" s="45"/>
      <c r="H22" s="46"/>
      <c r="I22" s="43"/>
      <c r="J22" s="43"/>
      <c r="K22" s="43"/>
      <c r="L22" s="43"/>
      <c r="M22" s="43"/>
    </row>
    <row r="23" spans="1:13" s="47" customFormat="1" ht="20.100000000000001" customHeight="1" x14ac:dyDescent="0.2">
      <c r="A23" s="208"/>
      <c r="B23" s="208"/>
      <c r="C23" s="211"/>
      <c r="D23" s="211"/>
      <c r="E23" s="74"/>
      <c r="F23" s="43"/>
      <c r="G23" s="43"/>
      <c r="H23" s="43"/>
      <c r="I23" s="48" t="b">
        <v>1</v>
      </c>
      <c r="J23" s="43"/>
      <c r="K23" s="50" t="s">
        <v>99</v>
      </c>
      <c r="L23" s="43"/>
      <c r="M23" s="43"/>
    </row>
    <row r="24" spans="1:13" s="47" customFormat="1" ht="20.100000000000001" customHeight="1" x14ac:dyDescent="0.2">
      <c r="A24" s="208"/>
      <c r="B24" s="208"/>
      <c r="C24" s="211"/>
      <c r="D24" s="211"/>
      <c r="E24" s="74"/>
      <c r="F24" s="43"/>
      <c r="G24" s="43"/>
      <c r="H24" s="43"/>
      <c r="I24" s="43"/>
      <c r="J24" s="43"/>
      <c r="K24" s="50"/>
      <c r="L24" s="43"/>
      <c r="M24" s="51"/>
    </row>
    <row r="25" spans="1:13" s="53" customFormat="1" ht="20.100000000000001" customHeight="1" x14ac:dyDescent="0.2">
      <c r="A25" s="208"/>
      <c r="B25" s="208"/>
      <c r="C25" s="211"/>
      <c r="D25" s="211"/>
      <c r="E25" s="74"/>
      <c r="F25" s="43"/>
      <c r="G25" s="103" t="s">
        <v>5</v>
      </c>
      <c r="H25" s="104" t="s">
        <v>171</v>
      </c>
      <c r="I25" s="43"/>
      <c r="J25" s="43"/>
      <c r="K25" s="43"/>
      <c r="L25" s="43"/>
      <c r="M25" s="43"/>
    </row>
    <row r="26" spans="1:13" s="105" customFormat="1" ht="20.100000000000001" customHeight="1" x14ac:dyDescent="0.25">
      <c r="A26" s="208"/>
      <c r="B26" s="208"/>
      <c r="C26" s="211"/>
      <c r="D26" s="211"/>
      <c r="E26" s="74"/>
      <c r="F26" s="98" t="s">
        <v>107</v>
      </c>
      <c r="G26" s="99"/>
      <c r="H26" s="99" t="s">
        <v>101</v>
      </c>
      <c r="I26" s="99" t="s">
        <v>102</v>
      </c>
      <c r="J26" s="99" t="s">
        <v>103</v>
      </c>
      <c r="K26" s="99" t="s">
        <v>104</v>
      </c>
      <c r="L26" s="99" t="s">
        <v>105</v>
      </c>
      <c r="M26" s="99" t="s">
        <v>106</v>
      </c>
    </row>
    <row r="27" spans="1:13" s="106" customFormat="1" ht="20.100000000000001" customHeight="1" x14ac:dyDescent="0.2">
      <c r="A27" s="208"/>
      <c r="B27" s="208"/>
      <c r="C27" s="211"/>
      <c r="D27" s="211"/>
      <c r="E27" s="74"/>
      <c r="F27" s="133" t="s">
        <v>165</v>
      </c>
      <c r="G27" s="134"/>
      <c r="H27" s="135">
        <v>0</v>
      </c>
      <c r="I27" s="134">
        <v>1000</v>
      </c>
      <c r="J27" s="134">
        <v>2000</v>
      </c>
      <c r="K27" s="134">
        <v>5000</v>
      </c>
      <c r="L27" s="134">
        <v>10000</v>
      </c>
      <c r="M27" s="136">
        <v>20000</v>
      </c>
    </row>
    <row r="28" spans="1:13" s="106" customFormat="1" ht="20.100000000000001" customHeight="1" x14ac:dyDescent="0.2">
      <c r="A28" s="208"/>
      <c r="B28" s="208"/>
      <c r="C28" s="211"/>
      <c r="D28" s="211"/>
      <c r="E28" s="74"/>
      <c r="F28" s="137" t="s">
        <v>166</v>
      </c>
      <c r="G28" s="138"/>
      <c r="H28" s="139">
        <v>1000</v>
      </c>
      <c r="I28" s="138">
        <v>2000</v>
      </c>
      <c r="J28" s="138">
        <v>3000</v>
      </c>
      <c r="K28" s="138">
        <v>5000</v>
      </c>
      <c r="L28" s="138">
        <v>10000</v>
      </c>
      <c r="M28" s="140">
        <v>20000</v>
      </c>
    </row>
    <row r="29" spans="1:13" s="106" customFormat="1" ht="20.100000000000001" customHeight="1" x14ac:dyDescent="0.2">
      <c r="A29" s="208"/>
      <c r="B29" s="208"/>
      <c r="C29" s="213"/>
      <c r="D29" s="211"/>
      <c r="E29" s="74"/>
      <c r="F29" s="58"/>
      <c r="G29" s="58"/>
      <c r="H29" s="58"/>
      <c r="I29" s="58"/>
      <c r="J29" s="58"/>
      <c r="K29" s="58"/>
      <c r="L29" s="58"/>
      <c r="M29" s="58"/>
    </row>
    <row r="30" spans="1:13" s="106" customFormat="1" ht="20.100000000000001" customHeight="1" x14ac:dyDescent="0.2">
      <c r="A30" s="208"/>
      <c r="B30" s="208"/>
      <c r="C30" s="211"/>
      <c r="D30" s="211"/>
      <c r="E30" s="74"/>
      <c r="F30" s="59"/>
      <c r="G30" s="59"/>
      <c r="H30" s="59"/>
      <c r="I30" s="59"/>
      <c r="J30" s="59"/>
      <c r="K30" s="59"/>
      <c r="L30" s="59"/>
      <c r="M30" s="59"/>
    </row>
    <row r="31" spans="1:13" s="107" customFormat="1" ht="20.100000000000001" customHeight="1" x14ac:dyDescent="0.2">
      <c r="A31" s="208"/>
      <c r="B31" s="208"/>
      <c r="C31" s="211"/>
      <c r="D31" s="211"/>
      <c r="E31" s="74"/>
      <c r="F31" s="212" t="s">
        <v>29</v>
      </c>
      <c r="G31" s="212"/>
      <c r="H31" s="212"/>
      <c r="I31" s="212"/>
      <c r="J31" s="212"/>
      <c r="K31" s="212"/>
      <c r="L31" s="212"/>
      <c r="M31" s="212"/>
    </row>
    <row r="32" spans="1:13" s="106" customFormat="1" ht="20.100000000000001" customHeight="1" x14ac:dyDescent="0.2">
      <c r="A32" s="208"/>
      <c r="B32" s="208"/>
      <c r="C32" s="211"/>
      <c r="D32" s="211"/>
      <c r="E32" s="74"/>
      <c r="F32" s="141" t="s">
        <v>16</v>
      </c>
      <c r="G32" s="142"/>
      <c r="H32" s="143">
        <f>VLOOKUP($M$17,Tablas!$A$73:$H$96,3,TRUE)+75</f>
        <v>18173</v>
      </c>
      <c r="I32" s="142">
        <f>VLOOKUP($M$17,Tablas!$A$73:$H$96,4,TRUE)+75</f>
        <v>11222</v>
      </c>
      <c r="J32" s="142">
        <f>VLOOKUP($M$17,Tablas!$A$73:$H$96,5,TRUE)+75</f>
        <v>7435</v>
      </c>
      <c r="K32" s="142">
        <f>VLOOKUP($M$17,Tablas!$A$73:$H$96,6,TRUE)+75</f>
        <v>5089</v>
      </c>
      <c r="L32" s="142">
        <f>VLOOKUP($M$17,Tablas!$A$73:$H$96,7,TRUE)+75</f>
        <v>3355</v>
      </c>
      <c r="M32" s="144">
        <f>VLOOKUP($M$17,Tablas!$A$73:$H$96,8,TRUE)+75</f>
        <v>2649</v>
      </c>
    </row>
    <row r="33" spans="1:13" s="106" customFormat="1" ht="20.100000000000001" customHeight="1" x14ac:dyDescent="0.2">
      <c r="A33" s="208"/>
      <c r="B33" s="208"/>
      <c r="C33" s="211"/>
      <c r="D33" s="211"/>
      <c r="E33" s="73"/>
      <c r="F33" s="145" t="s">
        <v>17</v>
      </c>
      <c r="G33" s="61"/>
      <c r="H33" s="64">
        <f>IF($J$17=1,0,(VLOOKUP($M$19,Tablas!$A$73:$H$96,3,TRUE)))</f>
        <v>0</v>
      </c>
      <c r="I33" s="61">
        <f>IF($J$17=1,0,(VLOOKUP($M$19,Tablas!$A$73:$H$96,4,TRUE)))</f>
        <v>0</v>
      </c>
      <c r="J33" s="61">
        <f>IF($J$17=1,0,(VLOOKUP($M$19,Tablas!$A$73:$H$96,5,TRUE)))</f>
        <v>0</v>
      </c>
      <c r="K33" s="61">
        <f>IF($J$17=1,0,(VLOOKUP($M$19,Tablas!$A$73:$H$96,6,TRUE)))</f>
        <v>0</v>
      </c>
      <c r="L33" s="61">
        <f>IF($J$17=1,0,(VLOOKUP($M$19,Tablas!$A$73:$H$96,7,TRUE)))</f>
        <v>0</v>
      </c>
      <c r="M33" s="146">
        <f>IF($J$17=1,0,(VLOOKUP($M$19,Tablas!$A$73:$H$96,8,TRUE)))</f>
        <v>0</v>
      </c>
    </row>
    <row r="34" spans="1:13" s="106" customFormat="1" ht="20.100000000000001" customHeight="1" x14ac:dyDescent="0.2">
      <c r="A34" s="208"/>
      <c r="B34" s="208"/>
      <c r="C34" s="213"/>
      <c r="D34" s="211"/>
      <c r="E34" s="74"/>
      <c r="F34" s="147" t="s">
        <v>18</v>
      </c>
      <c r="G34" s="62"/>
      <c r="H34" s="64">
        <f>IF($J$19=0,0,(VLOOKUP($J$19,Tablas!$A$97:$H$99,3,TRUE)))</f>
        <v>0</v>
      </c>
      <c r="I34" s="62">
        <f>IF($J$19=0,0,(VLOOKUP($J$19,Tablas!$A$97:$H$99,4,TRUE)))</f>
        <v>0</v>
      </c>
      <c r="J34" s="62">
        <f>IF($J$19=0,0,(VLOOKUP($J$19,Tablas!$A$97:$H$99,5,TRUE)))</f>
        <v>0</v>
      </c>
      <c r="K34" s="62">
        <f>IF($J$19=0,0,(VLOOKUP($J$19,Tablas!$A$97:$H$99,6,TRUE)))</f>
        <v>0</v>
      </c>
      <c r="L34" s="62">
        <f>IF($J$19=0,0,(VLOOKUP($J$19,Tablas!$A$97:$H$99,7,TRUE)))</f>
        <v>0</v>
      </c>
      <c r="M34" s="148">
        <f>IF($J$19=0,0,(VLOOKUP($J$19,Tablas!$A$97:$H$99,8,TRUE)))</f>
        <v>0</v>
      </c>
    </row>
    <row r="35" spans="1:13" s="106" customFormat="1" ht="20.100000000000001" customHeight="1" x14ac:dyDescent="0.2">
      <c r="A35" s="208"/>
      <c r="B35" s="208"/>
      <c r="C35" s="210"/>
      <c r="D35" s="210"/>
      <c r="E35" s="74"/>
      <c r="F35" s="145" t="s">
        <v>21</v>
      </c>
      <c r="G35" s="61"/>
      <c r="H35" s="64">
        <f>+IF($I$23=FALSE,0,Tablas!C$100)</f>
        <v>0</v>
      </c>
      <c r="I35" s="61">
        <f>+IF($I$23=FALSE,0,Tablas!D$100)</f>
        <v>0</v>
      </c>
      <c r="J35" s="61">
        <f>+IF($I$23=FALSE,0,Tablas!E$100)</f>
        <v>0</v>
      </c>
      <c r="K35" s="61">
        <f>+IF($I$23=FALSE,0,Tablas!F$100)</f>
        <v>225</v>
      </c>
      <c r="L35" s="61">
        <f>+IF($I$23=FALSE,0,Tablas!G$100)</f>
        <v>225</v>
      </c>
      <c r="M35" s="146">
        <f>+IF($I$23=FALSE,0,Tablas!H$100)</f>
        <v>225</v>
      </c>
    </row>
    <row r="36" spans="1:13" s="106" customFormat="1" ht="20.100000000000001" customHeight="1" x14ac:dyDescent="0.2">
      <c r="A36" s="208"/>
      <c r="B36" s="208"/>
      <c r="C36" s="209"/>
      <c r="D36" s="209"/>
      <c r="E36" s="74"/>
      <c r="F36" s="145" t="s">
        <v>122</v>
      </c>
      <c r="G36" s="61"/>
      <c r="H36" s="64">
        <v>0</v>
      </c>
      <c r="I36" s="61">
        <v>0</v>
      </c>
      <c r="J36" s="61">
        <v>0</v>
      </c>
      <c r="K36" s="61">
        <v>0</v>
      </c>
      <c r="L36" s="61">
        <v>0</v>
      </c>
      <c r="M36" s="146">
        <v>0</v>
      </c>
    </row>
    <row r="37" spans="1:13" s="107" customFormat="1" ht="20.100000000000001" customHeight="1" x14ac:dyDescent="0.2">
      <c r="A37" s="208"/>
      <c r="B37" s="208"/>
      <c r="C37" s="209"/>
      <c r="D37" s="209"/>
      <c r="E37" s="74"/>
      <c r="F37" s="149" t="s">
        <v>20</v>
      </c>
      <c r="G37" s="95"/>
      <c r="H37" s="96">
        <f t="shared" ref="H37:M37" si="0">SUM(H32:H36)</f>
        <v>18173</v>
      </c>
      <c r="I37" s="95">
        <f t="shared" si="0"/>
        <v>11222</v>
      </c>
      <c r="J37" s="95">
        <f t="shared" si="0"/>
        <v>7435</v>
      </c>
      <c r="K37" s="95">
        <f t="shared" si="0"/>
        <v>5314</v>
      </c>
      <c r="L37" s="95">
        <f t="shared" si="0"/>
        <v>3580</v>
      </c>
      <c r="M37" s="150">
        <f t="shared" si="0"/>
        <v>2874</v>
      </c>
    </row>
    <row r="38" spans="1:13" s="106" customFormat="1" ht="19.5" hidden="1" customHeight="1" x14ac:dyDescent="0.2">
      <c r="A38" s="108"/>
      <c r="B38" s="108"/>
      <c r="C38" s="108"/>
      <c r="D38" s="108"/>
      <c r="E38" s="74"/>
      <c r="F38" s="145" t="s">
        <v>22</v>
      </c>
      <c r="G38" s="61"/>
      <c r="H38" s="64">
        <v>0</v>
      </c>
      <c r="I38" s="61">
        <v>0</v>
      </c>
      <c r="J38" s="61">
        <v>0</v>
      </c>
      <c r="K38" s="61">
        <v>0</v>
      </c>
      <c r="L38" s="61">
        <v>0</v>
      </c>
      <c r="M38" s="146">
        <v>0</v>
      </c>
    </row>
    <row r="39" spans="1:13" s="106" customFormat="1" ht="20.100000000000001" customHeight="1" x14ac:dyDescent="0.2">
      <c r="A39" s="208"/>
      <c r="B39" s="208"/>
      <c r="C39" s="211"/>
      <c r="D39" s="211"/>
      <c r="E39" s="63"/>
      <c r="F39" s="145" t="s">
        <v>163</v>
      </c>
      <c r="G39" s="61"/>
      <c r="H39" s="64">
        <f t="shared" ref="H39:M39" si="1">+H37*3.5%</f>
        <v>636.05500000000006</v>
      </c>
      <c r="I39" s="61">
        <f t="shared" si="1"/>
        <v>392.77000000000004</v>
      </c>
      <c r="J39" s="61">
        <f t="shared" si="1"/>
        <v>260.22500000000002</v>
      </c>
      <c r="K39" s="61">
        <f t="shared" si="1"/>
        <v>185.99</v>
      </c>
      <c r="L39" s="61">
        <f t="shared" si="1"/>
        <v>125.30000000000001</v>
      </c>
      <c r="M39" s="146">
        <f t="shared" si="1"/>
        <v>100.59</v>
      </c>
    </row>
    <row r="40" spans="1:13" s="106" customFormat="1" ht="20.100000000000001" customHeight="1" x14ac:dyDescent="0.2">
      <c r="A40" s="208"/>
      <c r="B40" s="208"/>
      <c r="C40" s="210"/>
      <c r="D40" s="211"/>
      <c r="E40" s="63"/>
      <c r="F40" s="145" t="s">
        <v>164</v>
      </c>
      <c r="G40" s="61"/>
      <c r="H40" s="64">
        <f t="shared" ref="H40:M40" si="2">+H37*0.5%</f>
        <v>90.864999999999995</v>
      </c>
      <c r="I40" s="61">
        <f t="shared" si="2"/>
        <v>56.11</v>
      </c>
      <c r="J40" s="61">
        <f t="shared" si="2"/>
        <v>37.175000000000004</v>
      </c>
      <c r="K40" s="61">
        <f t="shared" si="2"/>
        <v>26.57</v>
      </c>
      <c r="L40" s="61">
        <f t="shared" si="2"/>
        <v>17.900000000000002</v>
      </c>
      <c r="M40" s="146">
        <f t="shared" si="2"/>
        <v>14.370000000000001</v>
      </c>
    </row>
    <row r="41" spans="1:13" s="106" customFormat="1" ht="20.100000000000001" customHeight="1" x14ac:dyDescent="0.2">
      <c r="A41" s="208"/>
      <c r="B41" s="208"/>
      <c r="C41" s="210"/>
      <c r="D41" s="211"/>
      <c r="E41" s="72"/>
      <c r="F41" s="151" t="s">
        <v>19</v>
      </c>
      <c r="G41" s="152"/>
      <c r="H41" s="152">
        <f t="shared" ref="H41:M41" si="3">SUM(H37:H40)</f>
        <v>18899.920000000002</v>
      </c>
      <c r="I41" s="152">
        <f t="shared" si="3"/>
        <v>11670.880000000001</v>
      </c>
      <c r="J41" s="152">
        <f t="shared" si="3"/>
        <v>7732.4000000000005</v>
      </c>
      <c r="K41" s="152">
        <f t="shared" si="3"/>
        <v>5526.5599999999995</v>
      </c>
      <c r="L41" s="152">
        <f t="shared" si="3"/>
        <v>3723.2000000000003</v>
      </c>
      <c r="M41" s="153">
        <f t="shared" si="3"/>
        <v>2988.96</v>
      </c>
    </row>
    <row r="42" spans="1:13" s="107" customFormat="1" ht="20.100000000000001" customHeight="1" x14ac:dyDescent="0.2">
      <c r="A42" s="208"/>
      <c r="B42" s="208"/>
      <c r="C42" s="221"/>
      <c r="D42" s="222"/>
      <c r="E42" s="72"/>
      <c r="F42" s="59"/>
      <c r="G42" s="59"/>
      <c r="H42" s="59"/>
      <c r="I42" s="59"/>
      <c r="J42" s="59"/>
      <c r="K42" s="59"/>
      <c r="L42" s="59"/>
      <c r="M42" s="59"/>
    </row>
    <row r="43" spans="1:13" s="106" customFormat="1" ht="20.100000000000001" customHeight="1" x14ac:dyDescent="0.2">
      <c r="A43" s="208"/>
      <c r="B43" s="208"/>
      <c r="C43" s="210"/>
      <c r="D43" s="211"/>
      <c r="E43" s="72"/>
      <c r="F43" s="212" t="s">
        <v>28</v>
      </c>
      <c r="G43" s="212"/>
      <c r="H43" s="212"/>
      <c r="I43" s="212"/>
      <c r="J43" s="212"/>
      <c r="K43" s="212"/>
      <c r="L43" s="212"/>
      <c r="M43" s="212"/>
    </row>
    <row r="44" spans="1:13" s="107" customFormat="1" ht="20.100000000000001" customHeight="1" x14ac:dyDescent="0.2">
      <c r="A44" s="208"/>
      <c r="B44" s="208"/>
      <c r="C44" s="206"/>
      <c r="D44" s="207"/>
      <c r="E44" s="72"/>
      <c r="F44" s="154" t="s">
        <v>16</v>
      </c>
      <c r="G44" s="155"/>
      <c r="H44" s="143">
        <f>VLOOKUP($M$17,Tablas!$A$106:$H$129,3,TRUE)+75</f>
        <v>9666.94</v>
      </c>
      <c r="I44" s="155">
        <f>VLOOKUP($M$17,Tablas!$A$106:$H$129,4,TRUE)+75</f>
        <v>5982.91</v>
      </c>
      <c r="J44" s="155">
        <f>VLOOKUP($M$17,Tablas!$A$106:$H$129,5,TRUE)+75</f>
        <v>3975.8</v>
      </c>
      <c r="K44" s="155">
        <f>VLOOKUP($M$17,Tablas!$A$106:$H$129,6,TRUE)+75</f>
        <v>2732.42</v>
      </c>
      <c r="L44" s="155">
        <f>VLOOKUP($M$17,Tablas!$A$106:$H$129,7,TRUE)+75</f>
        <v>1813.4</v>
      </c>
      <c r="M44" s="156">
        <f>VLOOKUP($M$17,Tablas!$A$106:$H$129,8,TRUE)+75</f>
        <v>1439.22</v>
      </c>
    </row>
    <row r="45" spans="1:13" s="106" customFormat="1" ht="20.100000000000001" customHeight="1" x14ac:dyDescent="0.2">
      <c r="A45" s="208"/>
      <c r="B45" s="208"/>
      <c r="C45" s="210"/>
      <c r="D45" s="211"/>
      <c r="E45" s="74"/>
      <c r="F45" s="145" t="s">
        <v>17</v>
      </c>
      <c r="G45" s="61"/>
      <c r="H45" s="64">
        <f>IF($J$17=1,0,(VLOOKUP($M$19,Tablas!$A$106:$H$129,3,TRUE)))</f>
        <v>0</v>
      </c>
      <c r="I45" s="61">
        <f>IF($J$17=1,0,(VLOOKUP($M$19,Tablas!$A$106:$H$129,4,TRUE)))</f>
        <v>0</v>
      </c>
      <c r="J45" s="61">
        <f>IF($J$17=1,0,(VLOOKUP($M$19,Tablas!$A$106:$H$129,5,TRUE)))</f>
        <v>0</v>
      </c>
      <c r="K45" s="61">
        <f>IF($J$17=1,0,(VLOOKUP($M$19,Tablas!$A$106:$H$129,6,TRUE)))</f>
        <v>0</v>
      </c>
      <c r="L45" s="61">
        <f>IF($J$17=1,0,(VLOOKUP($M$19,Tablas!$A$106:$H$129,7,TRUE)))</f>
        <v>0</v>
      </c>
      <c r="M45" s="146">
        <f>IF($J$17=1,0,(VLOOKUP($M$19,Tablas!$A$106:$H$129,8,TRUE)))</f>
        <v>0</v>
      </c>
    </row>
    <row r="46" spans="1:13" s="106" customFormat="1" ht="20.100000000000001" customHeight="1" x14ac:dyDescent="0.2">
      <c r="A46" s="208"/>
      <c r="B46" s="208"/>
      <c r="C46" s="206"/>
      <c r="D46" s="207"/>
      <c r="E46" s="74"/>
      <c r="F46" s="145" t="s">
        <v>18</v>
      </c>
      <c r="G46" s="61"/>
      <c r="H46" s="64">
        <f>IF($J$19=0,0,(VLOOKUP($J$19,Tablas!$A$130:$H$132,3,TRUE)))</f>
        <v>0</v>
      </c>
      <c r="I46" s="61">
        <f>IF($J$19=0,0,(VLOOKUP($J$19,Tablas!$A$130:$H$132,4,TRUE)))</f>
        <v>0</v>
      </c>
      <c r="J46" s="61">
        <f>IF($J$19=0,0,(VLOOKUP($J$19,Tablas!$A$130:$H$132,5,TRUE)))</f>
        <v>0</v>
      </c>
      <c r="K46" s="61">
        <f>IF($J$19=0,0,(VLOOKUP($J$19,Tablas!$A$130:$H$132,6,TRUE)))</f>
        <v>0</v>
      </c>
      <c r="L46" s="61">
        <f>IF($J$19=0,0,(VLOOKUP($J$19,Tablas!$A$130:$H$132,7,TRUE)))</f>
        <v>0</v>
      </c>
      <c r="M46" s="146">
        <f>IF($J$19=0,0,(VLOOKUP($J$19,Tablas!$A$130:$H$132,8,TRUE)))</f>
        <v>0</v>
      </c>
    </row>
    <row r="47" spans="1:13" s="106" customFormat="1" ht="20.100000000000001" customHeight="1" x14ac:dyDescent="0.2">
      <c r="A47" s="208"/>
      <c r="B47" s="208"/>
      <c r="C47" s="211"/>
      <c r="D47" s="211"/>
      <c r="E47" s="74"/>
      <c r="F47" s="145" t="s">
        <v>21</v>
      </c>
      <c r="G47" s="61"/>
      <c r="H47" s="64">
        <f>+IF($I$23=FALSE,0,Tablas!C$133)</f>
        <v>0</v>
      </c>
      <c r="I47" s="61">
        <f>+IF($I$23=FALSE,0,Tablas!D$133)</f>
        <v>0</v>
      </c>
      <c r="J47" s="61">
        <f>+IF($I$23=FALSE,0,Tablas!E$133)</f>
        <v>0</v>
      </c>
      <c r="K47" s="61">
        <f>+IF($I$23=FALSE,0,Tablas!F$133)</f>
        <v>119.25</v>
      </c>
      <c r="L47" s="61">
        <f>+IF($I$23=FALSE,0,Tablas!G$133)</f>
        <v>119.25</v>
      </c>
      <c r="M47" s="146">
        <f>+IF($I$23=FALSE,0,Tablas!H$133)</f>
        <v>119.25</v>
      </c>
    </row>
    <row r="48" spans="1:13" s="106" customFormat="1" ht="20.100000000000001" customHeight="1" x14ac:dyDescent="0.2">
      <c r="A48" s="208"/>
      <c r="B48" s="208"/>
      <c r="C48" s="211"/>
      <c r="D48" s="211"/>
      <c r="E48" s="74"/>
      <c r="F48" s="145" t="s">
        <v>122</v>
      </c>
      <c r="G48" s="61"/>
      <c r="H48" s="64">
        <v>0</v>
      </c>
      <c r="I48" s="61">
        <v>0</v>
      </c>
      <c r="J48" s="61">
        <v>0</v>
      </c>
      <c r="K48" s="61">
        <v>0</v>
      </c>
      <c r="L48" s="61">
        <v>0</v>
      </c>
      <c r="M48" s="146">
        <v>0</v>
      </c>
    </row>
    <row r="49" spans="1:13" s="106" customFormat="1" ht="20.100000000000001" customHeight="1" x14ac:dyDescent="0.2">
      <c r="A49" s="208"/>
      <c r="B49" s="208"/>
      <c r="C49" s="211"/>
      <c r="D49" s="211"/>
      <c r="E49" s="74"/>
      <c r="F49" s="149" t="s">
        <v>20</v>
      </c>
      <c r="G49" s="95"/>
      <c r="H49" s="96">
        <f t="shared" ref="H49:M49" si="4">SUM(H44:H48)</f>
        <v>9666.94</v>
      </c>
      <c r="I49" s="95">
        <f t="shared" si="4"/>
        <v>5982.91</v>
      </c>
      <c r="J49" s="95">
        <f t="shared" si="4"/>
        <v>3975.8</v>
      </c>
      <c r="K49" s="95">
        <f t="shared" si="4"/>
        <v>2851.67</v>
      </c>
      <c r="L49" s="95">
        <f t="shared" si="4"/>
        <v>1932.65</v>
      </c>
      <c r="M49" s="150">
        <f t="shared" si="4"/>
        <v>1558.47</v>
      </c>
    </row>
    <row r="50" spans="1:13" s="107" customFormat="1" ht="20.100000000000001" hidden="1" customHeight="1" x14ac:dyDescent="0.2">
      <c r="A50" s="109"/>
      <c r="B50" s="109"/>
      <c r="C50" s="109"/>
      <c r="D50" s="109"/>
      <c r="E50" s="74"/>
      <c r="F50" s="145" t="s">
        <v>22</v>
      </c>
      <c r="G50" s="61"/>
      <c r="H50" s="64">
        <v>0</v>
      </c>
      <c r="I50" s="61">
        <v>0</v>
      </c>
      <c r="J50" s="61">
        <v>0</v>
      </c>
      <c r="K50" s="61">
        <v>0</v>
      </c>
      <c r="L50" s="61">
        <v>0</v>
      </c>
      <c r="M50" s="146">
        <v>0</v>
      </c>
    </row>
    <row r="51" spans="1:13" s="106" customFormat="1" ht="20.100000000000001" customHeight="1" x14ac:dyDescent="0.2">
      <c r="A51" s="208"/>
      <c r="B51" s="208"/>
      <c r="C51" s="211"/>
      <c r="D51" s="211"/>
      <c r="E51" s="74"/>
      <c r="F51" s="145" t="s">
        <v>163</v>
      </c>
      <c r="G51" s="61"/>
      <c r="H51" s="64">
        <f t="shared" ref="H51:M51" si="5">+H49*3.5%</f>
        <v>338.34290000000004</v>
      </c>
      <c r="I51" s="61">
        <f t="shared" si="5"/>
        <v>209.40185000000002</v>
      </c>
      <c r="J51" s="61">
        <f t="shared" si="5"/>
        <v>139.15300000000002</v>
      </c>
      <c r="K51" s="61">
        <f t="shared" si="5"/>
        <v>99.808450000000008</v>
      </c>
      <c r="L51" s="61">
        <f t="shared" si="5"/>
        <v>67.642750000000007</v>
      </c>
      <c r="M51" s="146">
        <f t="shared" si="5"/>
        <v>54.546450000000007</v>
      </c>
    </row>
    <row r="52" spans="1:13" s="106" customFormat="1" ht="20.100000000000001" customHeight="1" x14ac:dyDescent="0.2">
      <c r="A52" s="208"/>
      <c r="B52" s="208"/>
      <c r="C52" s="210"/>
      <c r="D52" s="211"/>
      <c r="E52" s="63"/>
      <c r="F52" s="145" t="s">
        <v>164</v>
      </c>
      <c r="G52" s="61"/>
      <c r="H52" s="64">
        <f t="shared" ref="H52:M52" si="6">+H49*0.5%</f>
        <v>48.334700000000005</v>
      </c>
      <c r="I52" s="61">
        <f t="shared" si="6"/>
        <v>29.914549999999998</v>
      </c>
      <c r="J52" s="61">
        <f t="shared" si="6"/>
        <v>19.879000000000001</v>
      </c>
      <c r="K52" s="61">
        <f t="shared" si="6"/>
        <v>14.25835</v>
      </c>
      <c r="L52" s="61">
        <f t="shared" si="6"/>
        <v>9.6632500000000014</v>
      </c>
      <c r="M52" s="146">
        <f t="shared" si="6"/>
        <v>7.7923499999999999</v>
      </c>
    </row>
    <row r="53" spans="1:13" s="106" customFormat="1" ht="20.100000000000001" customHeight="1" x14ac:dyDescent="0.2">
      <c r="A53" s="208"/>
      <c r="B53" s="208"/>
      <c r="C53" s="211"/>
      <c r="D53" s="211"/>
      <c r="E53" s="63"/>
      <c r="F53" s="157" t="s">
        <v>24</v>
      </c>
      <c r="G53" s="97"/>
      <c r="H53" s="97">
        <f t="shared" ref="H53:M53" si="7">SUM(H49:H52)</f>
        <v>10053.6176</v>
      </c>
      <c r="I53" s="97">
        <f t="shared" si="7"/>
        <v>6222.2264000000005</v>
      </c>
      <c r="J53" s="97">
        <f t="shared" si="7"/>
        <v>4134.8320000000003</v>
      </c>
      <c r="K53" s="97">
        <f t="shared" si="7"/>
        <v>2965.7368000000001</v>
      </c>
      <c r="L53" s="97">
        <f t="shared" si="7"/>
        <v>2009.9560000000001</v>
      </c>
      <c r="M53" s="158">
        <f t="shared" si="7"/>
        <v>1620.8088</v>
      </c>
    </row>
    <row r="54" spans="1:13" s="106" customFormat="1" ht="20.100000000000001" customHeight="1" x14ac:dyDescent="0.2">
      <c r="A54" s="208"/>
      <c r="B54" s="208"/>
      <c r="C54" s="211"/>
      <c r="D54" s="211"/>
      <c r="E54" s="65"/>
      <c r="F54" s="151" t="s">
        <v>25</v>
      </c>
      <c r="G54" s="152"/>
      <c r="H54" s="152">
        <f t="shared" ref="H54:M54" si="8">+(H49+H51+H52)*1-78</f>
        <v>9975.6175999999996</v>
      </c>
      <c r="I54" s="152">
        <f t="shared" si="8"/>
        <v>6144.2264000000005</v>
      </c>
      <c r="J54" s="152">
        <f t="shared" si="8"/>
        <v>4056.8320000000003</v>
      </c>
      <c r="K54" s="152">
        <f t="shared" si="8"/>
        <v>2887.7368000000001</v>
      </c>
      <c r="L54" s="152">
        <f t="shared" si="8"/>
        <v>1931.9560000000001</v>
      </c>
      <c r="M54" s="153">
        <f t="shared" si="8"/>
        <v>1542.8088</v>
      </c>
    </row>
    <row r="55" spans="1:13" s="107" customFormat="1" ht="20.100000000000001" customHeight="1" x14ac:dyDescent="0.25">
      <c r="A55" s="208"/>
      <c r="B55" s="208"/>
      <c r="C55" s="211"/>
      <c r="D55" s="211"/>
      <c r="E55" s="74"/>
      <c r="F55" s="220" t="s">
        <v>184</v>
      </c>
      <c r="G55" s="220"/>
      <c r="H55" s="220"/>
      <c r="I55" s="220"/>
      <c r="J55" s="220"/>
      <c r="K55" s="220"/>
      <c r="L55" s="220"/>
      <c r="M55" s="220"/>
    </row>
    <row r="56" spans="1:13" s="107" customFormat="1" ht="20.100000000000001" customHeight="1" x14ac:dyDescent="0.2">
      <c r="A56" s="208"/>
      <c r="B56" s="208"/>
      <c r="C56" s="211"/>
      <c r="D56" s="211"/>
      <c r="E56" s="75"/>
      <c r="F56" s="102"/>
      <c r="G56" s="102"/>
      <c r="H56" s="102"/>
      <c r="I56" s="102"/>
      <c r="J56" s="102"/>
      <c r="K56" s="102"/>
      <c r="L56" s="102"/>
      <c r="M56" s="102"/>
    </row>
    <row r="57" spans="1:13" ht="20.100000000000001" customHeight="1" x14ac:dyDescent="0.2">
      <c r="A57" s="219"/>
      <c r="B57" s="219"/>
      <c r="C57" s="209"/>
      <c r="D57" s="209"/>
      <c r="E57" s="75"/>
      <c r="F57" s="218" t="s">
        <v>175</v>
      </c>
      <c r="G57" s="218"/>
      <c r="H57" s="218"/>
      <c r="I57" s="218"/>
      <c r="J57" s="218"/>
      <c r="K57" s="218"/>
      <c r="L57" s="218"/>
      <c r="M57" s="218"/>
    </row>
    <row r="58" spans="1:13" x14ac:dyDescent="0.2">
      <c r="A58" s="219"/>
      <c r="B58" s="219"/>
      <c r="C58" s="209"/>
      <c r="D58" s="209"/>
      <c r="F58" s="218"/>
      <c r="G58" s="218"/>
      <c r="H58" s="218"/>
      <c r="I58" s="218"/>
      <c r="J58" s="218"/>
      <c r="K58" s="218"/>
      <c r="L58" s="218"/>
      <c r="M58" s="218"/>
    </row>
    <row r="59" spans="1:13" ht="15.75" customHeight="1" x14ac:dyDescent="0.2">
      <c r="A59" s="111"/>
      <c r="B59" s="111"/>
      <c r="C59" s="111"/>
      <c r="D59" s="111"/>
      <c r="F59" s="218"/>
      <c r="G59" s="218"/>
      <c r="H59" s="218"/>
      <c r="I59" s="218"/>
      <c r="J59" s="218"/>
      <c r="K59" s="218"/>
      <c r="L59" s="218"/>
      <c r="M59" s="218"/>
    </row>
    <row r="60" spans="1:13" x14ac:dyDescent="0.2">
      <c r="B60" s="100" t="s">
        <v>5</v>
      </c>
      <c r="F60" s="102"/>
      <c r="G60" s="102"/>
      <c r="H60" s="102"/>
      <c r="I60" s="102"/>
      <c r="J60" s="102"/>
      <c r="K60" s="102"/>
      <c r="L60" s="102"/>
      <c r="M60" s="102"/>
    </row>
    <row r="61" spans="1:13" x14ac:dyDescent="0.2">
      <c r="B61" s="100" t="s">
        <v>5</v>
      </c>
      <c r="F61" s="102"/>
      <c r="G61" s="102"/>
      <c r="H61" s="102"/>
      <c r="I61" s="102"/>
      <c r="J61" s="102"/>
      <c r="K61" s="102"/>
      <c r="L61" s="102"/>
      <c r="M61" s="102"/>
    </row>
    <row r="62" spans="1:13" x14ac:dyDescent="0.2">
      <c r="F62" s="102"/>
      <c r="G62" s="102"/>
      <c r="H62" s="102"/>
      <c r="I62" s="102"/>
      <c r="J62" s="102"/>
      <c r="K62" s="102"/>
      <c r="L62" s="102"/>
      <c r="M62" s="102"/>
    </row>
  </sheetData>
  <sheetProtection algorithmName="SHA-512" hashValue="L8OmeuXYUBIbo8ysSJsOBmGsS4VGYGFqaOp8SnIPKwxtdKyqqoORgt3Hu7w2NTr/xwtCWhCxI0j/0FBsWjATXQ==" saltValue="zMQu9hjsMzGOAOyyzg8/wg==" spinCount="100000" sheet="1" objects="1" scenarios="1"/>
  <mergeCells count="86">
    <mergeCell ref="A49:B49"/>
    <mergeCell ref="F57:M59"/>
    <mergeCell ref="C55:D55"/>
    <mergeCell ref="A56:B56"/>
    <mergeCell ref="C56:D56"/>
    <mergeCell ref="C52:D52"/>
    <mergeCell ref="C57:D58"/>
    <mergeCell ref="A57:B58"/>
    <mergeCell ref="A52:B52"/>
    <mergeCell ref="A54:B54"/>
    <mergeCell ref="C54:D54"/>
    <mergeCell ref="A55:B55"/>
    <mergeCell ref="A53:B53"/>
    <mergeCell ref="A51:B51"/>
    <mergeCell ref="C49:D49"/>
    <mergeCell ref="A35:B35"/>
    <mergeCell ref="A36:B37"/>
    <mergeCell ref="C32:D32"/>
    <mergeCell ref="C44:D44"/>
    <mergeCell ref="A47:B47"/>
    <mergeCell ref="A45:B45"/>
    <mergeCell ref="C45:D45"/>
    <mergeCell ref="A39:B39"/>
    <mergeCell ref="A40:B40"/>
    <mergeCell ref="A41:B41"/>
    <mergeCell ref="A43:B43"/>
    <mergeCell ref="A46:B46"/>
    <mergeCell ref="A42:B42"/>
    <mergeCell ref="C46:D46"/>
    <mergeCell ref="C47:D47"/>
    <mergeCell ref="A25:B25"/>
    <mergeCell ref="A29:B29"/>
    <mergeCell ref="C29:D29"/>
    <mergeCell ref="A34:B34"/>
    <mergeCell ref="C34:D34"/>
    <mergeCell ref="A30:B30"/>
    <mergeCell ref="C31:D31"/>
    <mergeCell ref="A26:B27"/>
    <mergeCell ref="A28:B28"/>
    <mergeCell ref="C10:M10"/>
    <mergeCell ref="F55:M55"/>
    <mergeCell ref="C14:D14"/>
    <mergeCell ref="C15:D15"/>
    <mergeCell ref="C16:D16"/>
    <mergeCell ref="C17:D17"/>
    <mergeCell ref="C18:D18"/>
    <mergeCell ref="C41:D41"/>
    <mergeCell ref="C53:D53"/>
    <mergeCell ref="C23:D23"/>
    <mergeCell ref="C24:D24"/>
    <mergeCell ref="C27:D27"/>
    <mergeCell ref="C51:D51"/>
    <mergeCell ref="H13:M13"/>
    <mergeCell ref="C28:D28"/>
    <mergeCell ref="A13:D13"/>
    <mergeCell ref="A17:B17"/>
    <mergeCell ref="A18:B18"/>
    <mergeCell ref="A19:B20"/>
    <mergeCell ref="A14:B14"/>
    <mergeCell ref="A15:B15"/>
    <mergeCell ref="A16:B16"/>
    <mergeCell ref="C19:D20"/>
    <mergeCell ref="C42:D42"/>
    <mergeCell ref="C43:D43"/>
    <mergeCell ref="H15:M15"/>
    <mergeCell ref="F19:G19"/>
    <mergeCell ref="F18:G18"/>
    <mergeCell ref="C25:D25"/>
    <mergeCell ref="C26:D26"/>
    <mergeCell ref="C30:D30"/>
    <mergeCell ref="C48:D48"/>
    <mergeCell ref="A44:B44"/>
    <mergeCell ref="A48:B48"/>
    <mergeCell ref="A12:D12"/>
    <mergeCell ref="F31:M31"/>
    <mergeCell ref="F43:M43"/>
    <mergeCell ref="A23:B23"/>
    <mergeCell ref="A24:B24"/>
    <mergeCell ref="C35:D35"/>
    <mergeCell ref="C39:D39"/>
    <mergeCell ref="C40:D40"/>
    <mergeCell ref="A32:B32"/>
    <mergeCell ref="A33:B33"/>
    <mergeCell ref="A31:B31"/>
    <mergeCell ref="C36:D37"/>
    <mergeCell ref="C33:D33"/>
  </mergeCells>
  <phoneticPr fontId="6" type="noConversion"/>
  <conditionalFormatting sqref="J17">
    <cfRule type="cellIs" dxfId="59" priority="2" stopIfTrue="1" operator="greaterThan">
      <formula>2</formula>
    </cfRule>
    <cfRule type="cellIs" dxfId="58" priority="3" stopIfTrue="1" operator="lessThan">
      <formula>1</formula>
    </cfRule>
  </conditionalFormatting>
  <conditionalFormatting sqref="M17 M19">
    <cfRule type="cellIs" dxfId="57" priority="5" stopIfTrue="1" operator="lessThan">
      <formula>18</formula>
    </cfRule>
  </conditionalFormatting>
  <conditionalFormatting sqref="M21">
    <cfRule type="cellIs" dxfId="56" priority="1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2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06" r:id="rId3" name="Check Box 10">
              <controlPr locked="0" defaultSize="0" autoFill="0" autoLine="0" autoPict="0">
                <anchor moveWithCells="1">
                  <from>
                    <xdr:col>9</xdr:col>
                    <xdr:colOff>790575</xdr:colOff>
                    <xdr:row>22</xdr:row>
                    <xdr:rowOff>66675</xdr:rowOff>
                  </from>
                  <to>
                    <xdr:col>9</xdr:col>
                    <xdr:colOff>1057275</xdr:colOff>
                    <xdr:row>23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pageSetUpPr fitToPage="1"/>
  </sheetPr>
  <dimension ref="A1:M60"/>
  <sheetViews>
    <sheetView showGridLines="0" zoomScaleNormal="100" zoomScalePageLayoutView="70" workbookViewId="0">
      <selection activeCell="M21" sqref="M21"/>
    </sheetView>
  </sheetViews>
  <sheetFormatPr baseColWidth="10" defaultColWidth="8.7109375" defaultRowHeight="12.75" x14ac:dyDescent="0.2"/>
  <cols>
    <col min="1" max="1" width="33.7109375" style="100" customWidth="1"/>
    <col min="2" max="2" width="12.42578125" style="100" customWidth="1"/>
    <col min="3" max="3" width="22.7109375" style="100" customWidth="1"/>
    <col min="4" max="4" width="25.42578125" style="100" customWidth="1"/>
    <col min="5" max="5" width="1.42578125" style="110" customWidth="1"/>
    <col min="6" max="7" width="16.7109375" style="100" customWidth="1"/>
    <col min="8" max="8" width="20.140625" style="100" bestFit="1" customWidth="1"/>
    <col min="9" max="9" width="16.7109375" style="100" customWidth="1"/>
    <col min="10" max="10" width="18.85546875" style="100" customWidth="1"/>
    <col min="11" max="11" width="16.7109375" style="100" customWidth="1"/>
    <col min="12" max="12" width="18.85546875" style="100" customWidth="1"/>
    <col min="13" max="13" width="23.85546875" style="100" customWidth="1"/>
    <col min="14" max="16384" width="8.7109375" style="100"/>
  </cols>
  <sheetData>
    <row r="1" spans="1:13" ht="12.75" customHeight="1" x14ac:dyDescent="0.2">
      <c r="A1" s="34"/>
      <c r="B1" s="35"/>
      <c r="C1" s="35"/>
      <c r="D1" s="35"/>
      <c r="E1" s="36"/>
      <c r="F1" s="35"/>
      <c r="G1" s="35"/>
      <c r="H1" s="35"/>
      <c r="I1" s="35"/>
      <c r="J1" s="35"/>
      <c r="K1" s="35"/>
      <c r="L1" s="35"/>
      <c r="M1" s="35"/>
    </row>
    <row r="2" spans="1:13" x14ac:dyDescent="0.2">
      <c r="A2" s="35"/>
      <c r="B2" s="35"/>
      <c r="C2" s="35"/>
      <c r="D2" s="35"/>
      <c r="E2" s="36"/>
      <c r="F2" s="35"/>
      <c r="G2" s="35"/>
      <c r="H2" s="35"/>
      <c r="I2" s="35"/>
      <c r="J2" s="35" t="s">
        <v>5</v>
      </c>
      <c r="K2" s="35" t="s">
        <v>5</v>
      </c>
      <c r="L2" s="35" t="s">
        <v>5</v>
      </c>
      <c r="M2" s="35"/>
    </row>
    <row r="3" spans="1:13" x14ac:dyDescent="0.2">
      <c r="A3" s="35"/>
      <c r="B3" s="35"/>
      <c r="C3" s="35"/>
      <c r="D3" s="35"/>
      <c r="E3" s="36"/>
      <c r="F3" s="35"/>
      <c r="G3" s="35"/>
      <c r="H3" s="35"/>
      <c r="I3" s="35"/>
      <c r="J3" s="35"/>
      <c r="K3" s="35"/>
      <c r="L3" s="35"/>
      <c r="M3" s="35"/>
    </row>
    <row r="4" spans="1:13" x14ac:dyDescent="0.2">
      <c r="A4" s="35"/>
      <c r="B4" s="35"/>
      <c r="C4" s="35"/>
      <c r="D4" s="35"/>
      <c r="E4" s="36"/>
      <c r="F4" s="35"/>
      <c r="G4" s="35"/>
      <c r="H4" s="35"/>
      <c r="I4" s="35"/>
      <c r="J4" s="35"/>
      <c r="K4" s="35"/>
      <c r="L4" s="35"/>
      <c r="M4" s="35"/>
    </row>
    <row r="5" spans="1:13" x14ac:dyDescent="0.2">
      <c r="A5" s="35"/>
      <c r="B5" s="35"/>
      <c r="C5" s="35"/>
      <c r="D5" s="35"/>
      <c r="E5" s="36"/>
      <c r="F5" s="35"/>
      <c r="G5" s="35"/>
      <c r="H5" s="35"/>
      <c r="I5" s="35"/>
      <c r="J5" s="35"/>
      <c r="K5" s="35"/>
      <c r="L5" s="35"/>
      <c r="M5" s="35"/>
    </row>
    <row r="6" spans="1:13" ht="15" x14ac:dyDescent="0.2">
      <c r="A6" s="35"/>
      <c r="B6" s="35"/>
      <c r="C6" s="35"/>
      <c r="D6" s="35"/>
      <c r="E6" s="36"/>
      <c r="F6" s="35"/>
      <c r="G6" s="35"/>
      <c r="H6" s="35"/>
      <c r="I6" s="35"/>
      <c r="J6" s="38" t="s">
        <v>5</v>
      </c>
      <c r="K6" s="38" t="s">
        <v>5</v>
      </c>
      <c r="L6" s="38" t="s">
        <v>5</v>
      </c>
      <c r="M6" s="39" t="s">
        <v>5</v>
      </c>
    </row>
    <row r="7" spans="1:13" ht="20.25" x14ac:dyDescent="0.3">
      <c r="A7" s="35"/>
      <c r="B7" s="35"/>
      <c r="C7" s="35"/>
      <c r="D7" s="112"/>
      <c r="E7" s="36"/>
      <c r="F7" s="35"/>
      <c r="G7" s="35"/>
      <c r="H7" s="35"/>
      <c r="I7" s="35"/>
      <c r="J7" s="35"/>
      <c r="K7" s="35"/>
      <c r="L7" s="35"/>
      <c r="M7" s="35"/>
    </row>
    <row r="8" spans="1:13" x14ac:dyDescent="0.2">
      <c r="A8" s="35"/>
      <c r="B8" s="35"/>
      <c r="C8" s="35"/>
      <c r="D8" s="35"/>
      <c r="E8" s="36"/>
      <c r="F8" s="35"/>
      <c r="G8" s="35"/>
      <c r="H8" s="35"/>
      <c r="I8" s="35"/>
      <c r="J8" s="35"/>
      <c r="K8" s="35"/>
      <c r="L8" s="35"/>
      <c r="M8" s="35"/>
    </row>
    <row r="9" spans="1:13" x14ac:dyDescent="0.2">
      <c r="A9" s="35"/>
      <c r="B9" s="35"/>
      <c r="C9" s="35"/>
      <c r="D9" s="35"/>
      <c r="E9" s="36"/>
      <c r="F9" s="35"/>
      <c r="G9" s="35"/>
      <c r="H9" s="35"/>
      <c r="I9" s="35"/>
      <c r="J9" s="35"/>
      <c r="K9" s="35"/>
      <c r="L9" s="35"/>
      <c r="M9" s="35"/>
    </row>
    <row r="10" spans="1:13" ht="23.25" x14ac:dyDescent="0.35">
      <c r="A10" s="40"/>
      <c r="B10" s="40"/>
      <c r="C10" s="217" t="s">
        <v>187</v>
      </c>
      <c r="D10" s="217"/>
      <c r="E10" s="217"/>
      <c r="F10" s="217"/>
      <c r="G10" s="217"/>
      <c r="H10" s="217"/>
      <c r="I10" s="217"/>
      <c r="J10" s="217"/>
      <c r="K10" s="217"/>
      <c r="L10" s="217"/>
      <c r="M10" s="217"/>
    </row>
    <row r="11" spans="1:13" ht="23.25" x14ac:dyDescent="0.35">
      <c r="A11" s="76"/>
      <c r="B11" s="76"/>
      <c r="C11" s="76"/>
      <c r="D11" s="76"/>
      <c r="E11" s="41"/>
      <c r="F11" s="76"/>
      <c r="G11" s="76"/>
      <c r="H11" s="76"/>
      <c r="I11" s="76"/>
      <c r="J11" s="76"/>
      <c r="K11" s="76"/>
      <c r="L11" s="76"/>
      <c r="M11" s="76"/>
    </row>
    <row r="12" spans="1:13" ht="20.100000000000001" customHeight="1" x14ac:dyDescent="0.35">
      <c r="A12" s="225" t="s">
        <v>119</v>
      </c>
      <c r="B12" s="225"/>
      <c r="C12" s="225"/>
      <c r="D12" s="225"/>
      <c r="E12" s="42"/>
      <c r="F12" s="76"/>
      <c r="G12" s="90" t="s">
        <v>185</v>
      </c>
      <c r="H12" s="214" t="str">
        <f>+'INGRESO DE DATOS'!$D$12</f>
        <v>NOMBRE Y APELLIDO</v>
      </c>
      <c r="I12" s="214"/>
      <c r="J12" s="214"/>
      <c r="K12" s="214"/>
      <c r="L12" s="214"/>
      <c r="M12" s="214"/>
    </row>
    <row r="13" spans="1:13" ht="20.100000000000001" customHeight="1" x14ac:dyDescent="0.2">
      <c r="A13" s="208"/>
      <c r="B13" s="208"/>
      <c r="C13" s="211"/>
      <c r="D13" s="211"/>
      <c r="E13" s="74"/>
      <c r="F13" s="35"/>
      <c r="G13" s="35"/>
      <c r="H13" s="35"/>
      <c r="I13" s="35"/>
      <c r="J13" s="35"/>
      <c r="K13" s="35"/>
      <c r="L13" s="35"/>
      <c r="M13" s="35"/>
    </row>
    <row r="14" spans="1:13" ht="20.100000000000001" customHeight="1" x14ac:dyDescent="0.35">
      <c r="A14" s="208"/>
      <c r="B14" s="208"/>
      <c r="C14" s="211"/>
      <c r="D14" s="211"/>
      <c r="E14" s="74"/>
      <c r="F14" s="76"/>
      <c r="G14" s="90" t="s">
        <v>178</v>
      </c>
      <c r="H14" s="214" t="str">
        <f>+'INGRESO DE DATOS'!$D$23</f>
        <v>AGENCIA</v>
      </c>
      <c r="I14" s="214"/>
      <c r="J14" s="214"/>
      <c r="K14" s="214"/>
      <c r="L14" s="214"/>
      <c r="M14" s="214"/>
    </row>
    <row r="15" spans="1:13" ht="20.100000000000001" customHeight="1" x14ac:dyDescent="0.35">
      <c r="A15" s="208"/>
      <c r="B15" s="208"/>
      <c r="C15" s="211"/>
      <c r="D15" s="211"/>
      <c r="E15" s="74"/>
      <c r="F15" s="76"/>
      <c r="G15" s="76"/>
      <c r="H15" s="35"/>
      <c r="I15" s="35"/>
      <c r="J15" s="35"/>
      <c r="K15" s="35"/>
      <c r="L15" s="35"/>
      <c r="M15" s="35"/>
    </row>
    <row r="16" spans="1:13" ht="20.100000000000001" customHeight="1" x14ac:dyDescent="0.25">
      <c r="A16" s="208"/>
      <c r="B16" s="208"/>
      <c r="C16" s="211"/>
      <c r="D16" s="211"/>
      <c r="E16" s="74"/>
      <c r="F16" s="35"/>
      <c r="G16" s="35"/>
      <c r="H16" s="35"/>
      <c r="I16" s="90" t="s">
        <v>179</v>
      </c>
      <c r="J16" s="89">
        <f>+'INGRESO DE DATOS'!$G$14</f>
        <v>1</v>
      </c>
      <c r="K16" s="35"/>
      <c r="L16" s="90" t="s">
        <v>181</v>
      </c>
      <c r="M16" s="89">
        <f>+'INGRESO DE DATOS'!$G$16</f>
        <v>18</v>
      </c>
    </row>
    <row r="17" spans="1:13" s="102" customFormat="1" ht="20.100000000000001" customHeight="1" x14ac:dyDescent="0.2">
      <c r="A17" s="208"/>
      <c r="B17" s="208"/>
      <c r="C17" s="211"/>
      <c r="D17" s="211"/>
      <c r="E17" s="74"/>
      <c r="F17" s="215"/>
      <c r="G17" s="215"/>
      <c r="H17" s="43"/>
      <c r="I17" s="43"/>
      <c r="J17" s="43"/>
      <c r="K17" s="43"/>
      <c r="L17" s="43"/>
      <c r="M17" s="43"/>
    </row>
    <row r="18" spans="1:13" s="102" customFormat="1" ht="20.100000000000001" customHeight="1" x14ac:dyDescent="0.25">
      <c r="A18" s="208"/>
      <c r="B18" s="208"/>
      <c r="C18" s="209"/>
      <c r="D18" s="209"/>
      <c r="E18" s="75"/>
      <c r="F18" s="223"/>
      <c r="G18" s="224"/>
      <c r="H18" s="43"/>
      <c r="I18" s="90" t="s">
        <v>180</v>
      </c>
      <c r="J18" s="89">
        <f>+'INGRESO DE DATOS'!$J$14</f>
        <v>0</v>
      </c>
      <c r="K18" s="43"/>
      <c r="L18" s="90" t="s">
        <v>182</v>
      </c>
      <c r="M18" s="89">
        <f>+'INGRESO DE DATOS'!$J$16</f>
        <v>18</v>
      </c>
    </row>
    <row r="19" spans="1:13" s="47" customFormat="1" ht="20.100000000000001" customHeight="1" x14ac:dyDescent="0.2">
      <c r="A19" s="208"/>
      <c r="B19" s="208"/>
      <c r="C19" s="209"/>
      <c r="D19" s="209"/>
      <c r="E19" s="75"/>
      <c r="F19" s="43"/>
      <c r="G19" s="45"/>
      <c r="H19" s="46"/>
      <c r="I19" s="43"/>
      <c r="J19" s="43" t="s">
        <v>5</v>
      </c>
      <c r="K19" s="43" t="s">
        <v>5</v>
      </c>
      <c r="L19" s="43" t="s">
        <v>5</v>
      </c>
      <c r="M19" s="43"/>
    </row>
    <row r="20" spans="1:13" s="47" customFormat="1" ht="20.100000000000001" customHeight="1" x14ac:dyDescent="0.3">
      <c r="A20" s="71"/>
      <c r="B20" s="71"/>
      <c r="C20" s="75"/>
      <c r="D20" s="75"/>
      <c r="E20" s="75"/>
      <c r="F20" s="43"/>
      <c r="G20" s="45"/>
      <c r="H20" s="46"/>
      <c r="I20" s="90" t="s">
        <v>183</v>
      </c>
      <c r="J20" s="91">
        <f ca="1">+TODAY()</f>
        <v>44572</v>
      </c>
      <c r="K20" s="43"/>
      <c r="L20" s="199" t="s">
        <v>198</v>
      </c>
      <c r="M20" s="89" t="str">
        <f>'INGRESO DE DATOS'!G18</f>
        <v>Guayas/Santa Elena</v>
      </c>
    </row>
    <row r="21" spans="1:13" s="47" customFormat="1" ht="20.100000000000001" customHeight="1" x14ac:dyDescent="0.2">
      <c r="A21" s="71"/>
      <c r="B21" s="71"/>
      <c r="C21" s="75"/>
      <c r="D21" s="75"/>
      <c r="E21" s="75"/>
      <c r="F21" s="43"/>
      <c r="G21" s="45"/>
      <c r="H21" s="46"/>
      <c r="I21" s="43"/>
      <c r="J21" s="43"/>
      <c r="K21" s="43"/>
      <c r="L21" s="43"/>
      <c r="M21" s="43"/>
    </row>
    <row r="22" spans="1:13" s="47" customFormat="1" ht="20.100000000000001" customHeight="1" x14ac:dyDescent="0.2">
      <c r="A22" s="208"/>
      <c r="B22" s="208"/>
      <c r="C22" s="211"/>
      <c r="D22" s="211"/>
      <c r="E22" s="74"/>
      <c r="F22" s="43"/>
      <c r="G22" s="43"/>
      <c r="H22" s="43"/>
      <c r="I22" s="48" t="b">
        <v>1</v>
      </c>
      <c r="J22" s="43"/>
      <c r="K22" s="50" t="s">
        <v>99</v>
      </c>
      <c r="L22" s="43"/>
      <c r="M22" s="43"/>
    </row>
    <row r="23" spans="1:13" s="47" customFormat="1" ht="20.100000000000001" customHeight="1" x14ac:dyDescent="0.2">
      <c r="A23" s="208"/>
      <c r="B23" s="208"/>
      <c r="C23" s="211"/>
      <c r="D23" s="211"/>
      <c r="E23" s="74"/>
      <c r="F23" s="43"/>
      <c r="G23" s="43"/>
      <c r="H23" s="43"/>
      <c r="I23" s="43"/>
      <c r="J23" s="43"/>
      <c r="K23" s="50"/>
      <c r="L23" s="43"/>
      <c r="M23" s="51"/>
    </row>
    <row r="24" spans="1:13" s="53" customFormat="1" ht="20.100000000000001" customHeight="1" x14ac:dyDescent="0.2">
      <c r="A24" s="208"/>
      <c r="B24" s="208"/>
      <c r="C24" s="211"/>
      <c r="D24" s="211"/>
      <c r="E24" s="74"/>
      <c r="F24" s="35"/>
      <c r="G24" s="54" t="s">
        <v>5</v>
      </c>
      <c r="H24" s="55" t="s">
        <v>171</v>
      </c>
      <c r="I24" s="35"/>
      <c r="J24" s="35"/>
      <c r="K24" s="35"/>
      <c r="L24" s="35"/>
      <c r="M24" s="35"/>
    </row>
    <row r="25" spans="1:13" s="105" customFormat="1" ht="20.100000000000001" customHeight="1" x14ac:dyDescent="0.25">
      <c r="A25" s="208"/>
      <c r="B25" s="208"/>
      <c r="C25" s="211"/>
      <c r="D25" s="211"/>
      <c r="E25" s="74"/>
      <c r="F25" s="98" t="s">
        <v>107</v>
      </c>
      <c r="G25" s="99"/>
      <c r="H25" s="99" t="s">
        <v>101</v>
      </c>
      <c r="I25" s="99" t="s">
        <v>102</v>
      </c>
      <c r="J25" s="99" t="s">
        <v>103</v>
      </c>
      <c r="K25" s="99" t="s">
        <v>104</v>
      </c>
      <c r="L25" s="99" t="s">
        <v>105</v>
      </c>
      <c r="M25" s="99" t="s">
        <v>106</v>
      </c>
    </row>
    <row r="26" spans="1:13" s="106" customFormat="1" ht="20.100000000000001" customHeight="1" x14ac:dyDescent="0.2">
      <c r="A26" s="208"/>
      <c r="B26" s="208"/>
      <c r="C26" s="211"/>
      <c r="D26" s="211"/>
      <c r="E26" s="74"/>
      <c r="F26" s="133" t="s">
        <v>165</v>
      </c>
      <c r="G26" s="134"/>
      <c r="H26" s="135">
        <v>0</v>
      </c>
      <c r="I26" s="134">
        <v>1000</v>
      </c>
      <c r="J26" s="134">
        <v>2000</v>
      </c>
      <c r="K26" s="134">
        <v>5000</v>
      </c>
      <c r="L26" s="134">
        <v>10000</v>
      </c>
      <c r="M26" s="136">
        <v>20000</v>
      </c>
    </row>
    <row r="27" spans="1:13" s="106" customFormat="1" ht="20.100000000000001" customHeight="1" x14ac:dyDescent="0.2">
      <c r="A27" s="208"/>
      <c r="B27" s="208"/>
      <c r="C27" s="211"/>
      <c r="D27" s="211"/>
      <c r="E27" s="74"/>
      <c r="F27" s="137" t="s">
        <v>166</v>
      </c>
      <c r="G27" s="138"/>
      <c r="H27" s="139">
        <v>1000</v>
      </c>
      <c r="I27" s="138">
        <v>2000</v>
      </c>
      <c r="J27" s="138">
        <v>3000</v>
      </c>
      <c r="K27" s="138">
        <v>5000</v>
      </c>
      <c r="L27" s="138">
        <v>10000</v>
      </c>
      <c r="M27" s="140">
        <v>20000</v>
      </c>
    </row>
    <row r="28" spans="1:13" s="106" customFormat="1" ht="20.100000000000001" customHeight="1" x14ac:dyDescent="0.2">
      <c r="A28" s="208"/>
      <c r="B28" s="208"/>
      <c r="C28" s="213"/>
      <c r="D28" s="211"/>
      <c r="E28" s="74"/>
      <c r="F28" s="58"/>
      <c r="G28" s="58"/>
      <c r="H28" s="58"/>
      <c r="I28" s="58"/>
      <c r="J28" s="58"/>
      <c r="K28" s="58"/>
      <c r="L28" s="58"/>
      <c r="M28" s="58"/>
    </row>
    <row r="29" spans="1:13" s="106" customFormat="1" ht="20.100000000000001" customHeight="1" x14ac:dyDescent="0.2">
      <c r="A29" s="208"/>
      <c r="B29" s="208"/>
      <c r="C29" s="211"/>
      <c r="D29" s="211"/>
      <c r="E29" s="74"/>
      <c r="F29" s="59"/>
      <c r="G29" s="59"/>
      <c r="H29" s="59"/>
      <c r="I29" s="59"/>
      <c r="J29" s="59"/>
      <c r="K29" s="59"/>
      <c r="L29" s="59"/>
      <c r="M29" s="59"/>
    </row>
    <row r="30" spans="1:13" s="107" customFormat="1" ht="20.100000000000001" customHeight="1" x14ac:dyDescent="0.2">
      <c r="A30" s="208"/>
      <c r="B30" s="208"/>
      <c r="C30" s="211"/>
      <c r="D30" s="211"/>
      <c r="E30" s="74"/>
      <c r="F30" s="212" t="s">
        <v>29</v>
      </c>
      <c r="G30" s="212"/>
      <c r="H30" s="212"/>
      <c r="I30" s="212"/>
      <c r="J30" s="212"/>
      <c r="K30" s="212"/>
      <c r="L30" s="212"/>
      <c r="M30" s="212"/>
    </row>
    <row r="31" spans="1:13" s="106" customFormat="1" ht="20.100000000000001" customHeight="1" x14ac:dyDescent="0.2">
      <c r="A31" s="208"/>
      <c r="B31" s="208"/>
      <c r="C31" s="211"/>
      <c r="D31" s="211"/>
      <c r="E31" s="74"/>
      <c r="F31" s="141" t="s">
        <v>16</v>
      </c>
      <c r="G31" s="142"/>
      <c r="H31" s="143">
        <f>VLOOKUP($M$16,Tablas!$A$140:$H$163,3,TRUE)+75</f>
        <v>20135</v>
      </c>
      <c r="I31" s="142">
        <f>VLOOKUP($M$16,Tablas!$A$140:$H$163,4,TRUE)+75</f>
        <v>12264</v>
      </c>
      <c r="J31" s="142">
        <f>VLOOKUP($M$16,Tablas!$A$140:$H$163,5,TRUE)+75</f>
        <v>8452</v>
      </c>
      <c r="K31" s="142">
        <f>VLOOKUP($M$16,Tablas!$A$140:$H$163,6,TRUE)+75</f>
        <v>5754</v>
      </c>
      <c r="L31" s="142">
        <f>VLOOKUP($M$16,Tablas!$A$140:$H$163,7,TRUE)+75</f>
        <v>3788</v>
      </c>
      <c r="M31" s="144">
        <f>VLOOKUP($M$16,Tablas!$A$140:$H$163,8,TRUE)+75</f>
        <v>2901</v>
      </c>
    </row>
    <row r="32" spans="1:13" s="106" customFormat="1" ht="20.100000000000001" customHeight="1" x14ac:dyDescent="0.2">
      <c r="A32" s="208"/>
      <c r="B32" s="208"/>
      <c r="C32" s="211"/>
      <c r="D32" s="211"/>
      <c r="E32" s="73"/>
      <c r="F32" s="145" t="s">
        <v>17</v>
      </c>
      <c r="G32" s="61"/>
      <c r="H32" s="64">
        <f>IF($J$16=1,0,(VLOOKUP($M$18,Tablas!$A$140:$H$163,3,TRUE)))</f>
        <v>0</v>
      </c>
      <c r="I32" s="61">
        <f>IF($J$16=1,0,(VLOOKUP($M$18,Tablas!$A$140:$H$163,4,TRUE)))</f>
        <v>0</v>
      </c>
      <c r="J32" s="61">
        <f>IF($J$16=1,0,(VLOOKUP($M$18,Tablas!$A$140:$H$163,5,TRUE)))</f>
        <v>0</v>
      </c>
      <c r="K32" s="61">
        <f>IF($J$16=1,0,(VLOOKUP($M$18,Tablas!$A$140:$H$163,6,TRUE)))</f>
        <v>0</v>
      </c>
      <c r="L32" s="61">
        <f>IF($J$16=1,0,(VLOOKUP($M$18,Tablas!$A$140:$H$163,7,TRUE)))</f>
        <v>0</v>
      </c>
      <c r="M32" s="146">
        <f>IF($J$16=1,0,(VLOOKUP($M$18,Tablas!$A$140:$H$163,8,TRUE)))</f>
        <v>0</v>
      </c>
    </row>
    <row r="33" spans="1:13" s="106" customFormat="1" ht="20.100000000000001" customHeight="1" x14ac:dyDescent="0.2">
      <c r="A33" s="208"/>
      <c r="B33" s="208"/>
      <c r="C33" s="213"/>
      <c r="D33" s="211"/>
      <c r="E33" s="74"/>
      <c r="F33" s="147" t="s">
        <v>18</v>
      </c>
      <c r="G33" s="62"/>
      <c r="H33" s="64">
        <f>IF($J$18=0,0,(VLOOKUP($J$18,Tablas!$A$164:$H$166,3,TRUE)))</f>
        <v>0</v>
      </c>
      <c r="I33" s="62">
        <f>IF($J$18=0,0,(VLOOKUP($J$18,Tablas!$A$164:$H$166,4,TRUE)))</f>
        <v>0</v>
      </c>
      <c r="J33" s="62">
        <f>IF($J$18=0,0,(VLOOKUP($J$18,Tablas!$A$164:$H$166,5,TRUE)))</f>
        <v>0</v>
      </c>
      <c r="K33" s="62">
        <f>IF($J$18=0,0,(VLOOKUP($J$18,Tablas!$A$164:$H$166,6,TRUE)))</f>
        <v>0</v>
      </c>
      <c r="L33" s="62">
        <f>IF($J$18=0,0,(VLOOKUP($J$18,Tablas!$A$164:$H$166,7,TRUE)))</f>
        <v>0</v>
      </c>
      <c r="M33" s="148">
        <f>IF($J$18=0,0,(VLOOKUP($J$18,Tablas!$A$164:$H$166,8,TRUE)))</f>
        <v>0</v>
      </c>
    </row>
    <row r="34" spans="1:13" s="106" customFormat="1" ht="20.100000000000001" customHeight="1" x14ac:dyDescent="0.2">
      <c r="A34" s="208"/>
      <c r="B34" s="208"/>
      <c r="C34" s="210"/>
      <c r="D34" s="210"/>
      <c r="E34" s="74"/>
      <c r="F34" s="145" t="s">
        <v>21</v>
      </c>
      <c r="G34" s="61"/>
      <c r="H34" s="64">
        <f>+IF($I$22=FALSE,0,Tablas!C$167)</f>
        <v>0</v>
      </c>
      <c r="I34" s="61">
        <f>+IF($I$22=FALSE,0,Tablas!D$167)</f>
        <v>0</v>
      </c>
      <c r="J34" s="61">
        <f>+IF($I$22=FALSE,0,Tablas!E$167)</f>
        <v>0</v>
      </c>
      <c r="K34" s="61">
        <f>+IF($I$22=FALSE,0,Tablas!F$167)</f>
        <v>225</v>
      </c>
      <c r="L34" s="61">
        <f>+IF($I$22=FALSE,0,Tablas!G$167)</f>
        <v>225</v>
      </c>
      <c r="M34" s="146">
        <f>+IF($I$22=FALSE,0,Tablas!H$167)</f>
        <v>225</v>
      </c>
    </row>
    <row r="35" spans="1:13" s="106" customFormat="1" ht="20.100000000000001" customHeight="1" x14ac:dyDescent="0.2">
      <c r="A35" s="208"/>
      <c r="B35" s="208"/>
      <c r="C35" s="209"/>
      <c r="D35" s="209"/>
      <c r="E35" s="74"/>
      <c r="F35" s="145" t="s">
        <v>122</v>
      </c>
      <c r="G35" s="61"/>
      <c r="H35" s="64">
        <v>0</v>
      </c>
      <c r="I35" s="61">
        <v>0</v>
      </c>
      <c r="J35" s="61">
        <v>0</v>
      </c>
      <c r="K35" s="61">
        <v>0</v>
      </c>
      <c r="L35" s="61">
        <v>0</v>
      </c>
      <c r="M35" s="146">
        <v>0</v>
      </c>
    </row>
    <row r="36" spans="1:13" s="107" customFormat="1" ht="20.100000000000001" customHeight="1" x14ac:dyDescent="0.2">
      <c r="A36" s="208"/>
      <c r="B36" s="208"/>
      <c r="C36" s="209"/>
      <c r="D36" s="209"/>
      <c r="E36" s="74"/>
      <c r="F36" s="149" t="s">
        <v>20</v>
      </c>
      <c r="G36" s="95"/>
      <c r="H36" s="96">
        <f t="shared" ref="H36:M36" si="0">SUM(H31:H35)</f>
        <v>20135</v>
      </c>
      <c r="I36" s="95">
        <f t="shared" si="0"/>
        <v>12264</v>
      </c>
      <c r="J36" s="95">
        <f t="shared" si="0"/>
        <v>8452</v>
      </c>
      <c r="K36" s="95">
        <f t="shared" si="0"/>
        <v>5979</v>
      </c>
      <c r="L36" s="95">
        <f t="shared" si="0"/>
        <v>4013</v>
      </c>
      <c r="M36" s="150">
        <f t="shared" si="0"/>
        <v>3126</v>
      </c>
    </row>
    <row r="37" spans="1:13" s="106" customFormat="1" ht="20.100000000000001" hidden="1" customHeight="1" x14ac:dyDescent="0.2">
      <c r="A37" s="108"/>
      <c r="B37" s="108"/>
      <c r="C37" s="108"/>
      <c r="D37" s="108"/>
      <c r="E37" s="74"/>
      <c r="F37" s="145" t="s">
        <v>22</v>
      </c>
      <c r="G37" s="61"/>
      <c r="H37" s="64">
        <v>0</v>
      </c>
      <c r="I37" s="61">
        <v>0</v>
      </c>
      <c r="J37" s="61">
        <v>0</v>
      </c>
      <c r="K37" s="61">
        <v>0</v>
      </c>
      <c r="L37" s="61">
        <v>0</v>
      </c>
      <c r="M37" s="146">
        <v>0</v>
      </c>
    </row>
    <row r="38" spans="1:13" s="106" customFormat="1" ht="20.100000000000001" customHeight="1" x14ac:dyDescent="0.2">
      <c r="A38" s="208"/>
      <c r="B38" s="208"/>
      <c r="C38" s="211"/>
      <c r="D38" s="211"/>
      <c r="E38" s="63"/>
      <c r="F38" s="145" t="s">
        <v>163</v>
      </c>
      <c r="G38" s="61"/>
      <c r="H38" s="64">
        <f t="shared" ref="H38:M38" si="1">+H36*3.5%</f>
        <v>704.72500000000002</v>
      </c>
      <c r="I38" s="61">
        <f t="shared" si="1"/>
        <v>429.24000000000007</v>
      </c>
      <c r="J38" s="61">
        <f t="shared" si="1"/>
        <v>295.82000000000005</v>
      </c>
      <c r="K38" s="61">
        <f t="shared" si="1"/>
        <v>209.26500000000001</v>
      </c>
      <c r="L38" s="61">
        <f t="shared" si="1"/>
        <v>140.45500000000001</v>
      </c>
      <c r="M38" s="146">
        <f t="shared" si="1"/>
        <v>109.41000000000001</v>
      </c>
    </row>
    <row r="39" spans="1:13" s="106" customFormat="1" ht="20.100000000000001" customHeight="1" x14ac:dyDescent="0.2">
      <c r="A39" s="208"/>
      <c r="B39" s="208"/>
      <c r="C39" s="213"/>
      <c r="D39" s="211"/>
      <c r="E39" s="63"/>
      <c r="F39" s="145" t="s">
        <v>164</v>
      </c>
      <c r="G39" s="61"/>
      <c r="H39" s="64">
        <f t="shared" ref="H39:M39" si="2">+H36*0.5%</f>
        <v>100.675</v>
      </c>
      <c r="I39" s="61">
        <f t="shared" si="2"/>
        <v>61.32</v>
      </c>
      <c r="J39" s="61">
        <f t="shared" si="2"/>
        <v>42.26</v>
      </c>
      <c r="K39" s="61">
        <f t="shared" si="2"/>
        <v>29.895</v>
      </c>
      <c r="L39" s="61">
        <f t="shared" si="2"/>
        <v>20.065000000000001</v>
      </c>
      <c r="M39" s="146">
        <f t="shared" si="2"/>
        <v>15.63</v>
      </c>
    </row>
    <row r="40" spans="1:13" s="106" customFormat="1" ht="20.100000000000001" customHeight="1" x14ac:dyDescent="0.2">
      <c r="A40" s="208"/>
      <c r="B40" s="208"/>
      <c r="C40" s="210"/>
      <c r="D40" s="211"/>
      <c r="E40" s="72"/>
      <c r="F40" s="151" t="s">
        <v>19</v>
      </c>
      <c r="G40" s="152"/>
      <c r="H40" s="152">
        <f t="shared" ref="H40:M40" si="3">SUM(H36:H39)</f>
        <v>20940.399999999998</v>
      </c>
      <c r="I40" s="152">
        <f t="shared" si="3"/>
        <v>12754.56</v>
      </c>
      <c r="J40" s="152">
        <f t="shared" si="3"/>
        <v>8790.08</v>
      </c>
      <c r="K40" s="152">
        <f t="shared" si="3"/>
        <v>6218.1600000000008</v>
      </c>
      <c r="L40" s="152">
        <f t="shared" si="3"/>
        <v>4173.5199999999995</v>
      </c>
      <c r="M40" s="153">
        <f t="shared" si="3"/>
        <v>3251.04</v>
      </c>
    </row>
    <row r="41" spans="1:13" s="107" customFormat="1" ht="20.100000000000001" customHeight="1" x14ac:dyDescent="0.2">
      <c r="A41" s="208"/>
      <c r="B41" s="208"/>
      <c r="C41" s="221"/>
      <c r="D41" s="222"/>
      <c r="E41" s="72"/>
      <c r="F41" s="59"/>
      <c r="G41" s="59"/>
      <c r="H41" s="59"/>
      <c r="I41" s="59"/>
      <c r="J41" s="59"/>
      <c r="K41" s="59"/>
      <c r="L41" s="59"/>
      <c r="M41" s="59"/>
    </row>
    <row r="42" spans="1:13" s="106" customFormat="1" ht="20.100000000000001" customHeight="1" x14ac:dyDescent="0.2">
      <c r="A42" s="208"/>
      <c r="B42" s="208"/>
      <c r="C42" s="210"/>
      <c r="D42" s="211"/>
      <c r="E42" s="72"/>
      <c r="F42" s="212" t="s">
        <v>28</v>
      </c>
      <c r="G42" s="212"/>
      <c r="H42" s="212"/>
      <c r="I42" s="212"/>
      <c r="J42" s="212"/>
      <c r="K42" s="212"/>
      <c r="L42" s="212"/>
      <c r="M42" s="212"/>
    </row>
    <row r="43" spans="1:13" s="107" customFormat="1" ht="20.100000000000001" customHeight="1" x14ac:dyDescent="0.2">
      <c r="A43" s="208"/>
      <c r="B43" s="208"/>
      <c r="C43" s="206"/>
      <c r="D43" s="207"/>
      <c r="E43" s="72"/>
      <c r="F43" s="154" t="s">
        <v>16</v>
      </c>
      <c r="G43" s="155"/>
      <c r="H43" s="143">
        <f>VLOOKUP($M$16,Tablas!$A$173:$H$196,3,TRUE)+75</f>
        <v>10706.800000000001</v>
      </c>
      <c r="I43" s="155">
        <f>VLOOKUP($M$16,Tablas!$A$173:$H$196,4,TRUE)+75</f>
        <v>6535.17</v>
      </c>
      <c r="J43" s="155">
        <f>VLOOKUP($M$16,Tablas!$A$173:$H$196,5,TRUE)+75</f>
        <v>4514.8100000000004</v>
      </c>
      <c r="K43" s="155">
        <f>VLOOKUP($M$16,Tablas!$A$173:$H$196,6,TRUE)+75</f>
        <v>3084.8700000000003</v>
      </c>
      <c r="L43" s="155">
        <f>VLOOKUP($M$16,Tablas!$A$173:$H$196,7,TRUE)+75</f>
        <v>2042.89</v>
      </c>
      <c r="M43" s="156">
        <f>VLOOKUP($M$16,Tablas!$A$173:$H$196,8,TRUE)+75</f>
        <v>1572.78</v>
      </c>
    </row>
    <row r="44" spans="1:13" s="106" customFormat="1" ht="20.100000000000001" customHeight="1" x14ac:dyDescent="0.2">
      <c r="A44" s="208"/>
      <c r="B44" s="208"/>
      <c r="C44" s="210"/>
      <c r="D44" s="211"/>
      <c r="E44" s="74"/>
      <c r="F44" s="145" t="s">
        <v>17</v>
      </c>
      <c r="G44" s="61"/>
      <c r="H44" s="64">
        <f>IF($J$16=1,0,(VLOOKUP($M$18,Tablas!$A$173:$H$196,3,TRUE)))</f>
        <v>0</v>
      </c>
      <c r="I44" s="61">
        <f>IF($J$16=1,0,(VLOOKUP($M$18,Tablas!$A$173:$H$196,4,TRUE)))</f>
        <v>0</v>
      </c>
      <c r="J44" s="61">
        <f>IF($J$16=1,0,(VLOOKUP($M$18,Tablas!$A$173:$H$196,5,TRUE)))</f>
        <v>0</v>
      </c>
      <c r="K44" s="61">
        <f>IF($J$16=1,0,(VLOOKUP($M$18,Tablas!$A$173:$H$196,6,TRUE)))</f>
        <v>0</v>
      </c>
      <c r="L44" s="61">
        <f>IF($J$16=1,0,(VLOOKUP($M$18,Tablas!$A$173:$H$196,7,TRUE)))</f>
        <v>0</v>
      </c>
      <c r="M44" s="146">
        <f>IF($J$16=1,0,(VLOOKUP($M$18,Tablas!$A$173:$H$196,8,TRUE)))</f>
        <v>0</v>
      </c>
    </row>
    <row r="45" spans="1:13" s="106" customFormat="1" ht="20.100000000000001" customHeight="1" x14ac:dyDescent="0.2">
      <c r="A45" s="208"/>
      <c r="B45" s="208"/>
      <c r="C45" s="206"/>
      <c r="D45" s="207"/>
      <c r="E45" s="74"/>
      <c r="F45" s="145" t="s">
        <v>18</v>
      </c>
      <c r="G45" s="61"/>
      <c r="H45" s="64">
        <f>IF($J$18=0,0,(VLOOKUP($J$18,Tablas!$A$197:$H$199,3,TRUE)))</f>
        <v>0</v>
      </c>
      <c r="I45" s="61">
        <f>IF($J$18=0,0,(VLOOKUP($J$18,Tablas!$A$197:$H$199,4,TRUE)))</f>
        <v>0</v>
      </c>
      <c r="J45" s="61">
        <f>IF($J$18=0,0,(VLOOKUP($J$18,Tablas!$A$197:$H$199,5,TRUE)))</f>
        <v>0</v>
      </c>
      <c r="K45" s="61">
        <f>IF($J$18=0,0,(VLOOKUP($J$18,Tablas!$A$197:$H$199,6,TRUE)))</f>
        <v>0</v>
      </c>
      <c r="L45" s="61">
        <f>IF($J$18=0,0,(VLOOKUP($J$18,Tablas!$A$197:$H$199,7,TRUE)))</f>
        <v>0</v>
      </c>
      <c r="M45" s="146">
        <f>IF($J$18=0,0,(VLOOKUP($J$18,Tablas!$A$197:$H$199,8,TRUE)))</f>
        <v>0</v>
      </c>
    </row>
    <row r="46" spans="1:13" s="106" customFormat="1" ht="20.100000000000001" customHeight="1" x14ac:dyDescent="0.2">
      <c r="A46" s="208"/>
      <c r="B46" s="208"/>
      <c r="C46" s="211"/>
      <c r="D46" s="211"/>
      <c r="E46" s="74"/>
      <c r="F46" s="145" t="s">
        <v>21</v>
      </c>
      <c r="G46" s="61"/>
      <c r="H46" s="64">
        <f>+IF($I$22=FALSE,0,Tablas!C$200)</f>
        <v>0</v>
      </c>
      <c r="I46" s="61">
        <f>+IF($I$22=FALSE,0,Tablas!D$200)</f>
        <v>0</v>
      </c>
      <c r="J46" s="61">
        <f>+IF($I$22=FALSE,0,Tablas!E$200)</f>
        <v>0</v>
      </c>
      <c r="K46" s="61">
        <f>+IF($I$22=FALSE,0,Tablas!F$200)</f>
        <v>119.25</v>
      </c>
      <c r="L46" s="61">
        <f>+IF($I$22=FALSE,0,Tablas!G$200)</f>
        <v>119.25</v>
      </c>
      <c r="M46" s="146">
        <f>+IF($I$22=FALSE,0,Tablas!H$200)</f>
        <v>119.25</v>
      </c>
    </row>
    <row r="47" spans="1:13" s="106" customFormat="1" ht="20.100000000000001" customHeight="1" x14ac:dyDescent="0.2">
      <c r="A47" s="208"/>
      <c r="B47" s="208"/>
      <c r="C47" s="211"/>
      <c r="D47" s="211"/>
      <c r="E47" s="74"/>
      <c r="F47" s="145" t="s">
        <v>122</v>
      </c>
      <c r="G47" s="61"/>
      <c r="H47" s="64">
        <v>0</v>
      </c>
      <c r="I47" s="61">
        <v>0</v>
      </c>
      <c r="J47" s="61">
        <v>0</v>
      </c>
      <c r="K47" s="61">
        <v>0</v>
      </c>
      <c r="L47" s="61">
        <v>0</v>
      </c>
      <c r="M47" s="146">
        <v>0</v>
      </c>
    </row>
    <row r="48" spans="1:13" s="106" customFormat="1" ht="20.100000000000001" customHeight="1" x14ac:dyDescent="0.2">
      <c r="A48" s="208"/>
      <c r="B48" s="208"/>
      <c r="C48" s="211"/>
      <c r="D48" s="211"/>
      <c r="E48" s="74"/>
      <c r="F48" s="149" t="s">
        <v>20</v>
      </c>
      <c r="G48" s="95"/>
      <c r="H48" s="96">
        <f t="shared" ref="H48:M48" si="4">SUM(H43:H47)</f>
        <v>10706.800000000001</v>
      </c>
      <c r="I48" s="95">
        <f t="shared" si="4"/>
        <v>6535.17</v>
      </c>
      <c r="J48" s="95">
        <f t="shared" si="4"/>
        <v>4514.8100000000004</v>
      </c>
      <c r="K48" s="95">
        <f t="shared" si="4"/>
        <v>3204.1200000000003</v>
      </c>
      <c r="L48" s="95">
        <f t="shared" si="4"/>
        <v>2162.1400000000003</v>
      </c>
      <c r="M48" s="150">
        <f t="shared" si="4"/>
        <v>1692.03</v>
      </c>
    </row>
    <row r="49" spans="1:13" s="107" customFormat="1" ht="20.100000000000001" hidden="1" customHeight="1" x14ac:dyDescent="0.2">
      <c r="A49" s="109"/>
      <c r="B49" s="109"/>
      <c r="C49" s="109"/>
      <c r="D49" s="109"/>
      <c r="E49" s="74"/>
      <c r="F49" s="145" t="s">
        <v>22</v>
      </c>
      <c r="G49" s="61"/>
      <c r="H49" s="64">
        <v>0</v>
      </c>
      <c r="I49" s="61">
        <v>0</v>
      </c>
      <c r="J49" s="61">
        <v>0</v>
      </c>
      <c r="K49" s="61">
        <v>0</v>
      </c>
      <c r="L49" s="61">
        <v>0</v>
      </c>
      <c r="M49" s="146">
        <v>0</v>
      </c>
    </row>
    <row r="50" spans="1:13" s="106" customFormat="1" ht="20.100000000000001" customHeight="1" x14ac:dyDescent="0.2">
      <c r="A50" s="208"/>
      <c r="B50" s="208"/>
      <c r="C50" s="211"/>
      <c r="D50" s="211"/>
      <c r="E50" s="74"/>
      <c r="F50" s="145" t="s">
        <v>163</v>
      </c>
      <c r="G50" s="61"/>
      <c r="H50" s="64">
        <f t="shared" ref="H50:M50" si="5">+H48*3.5%</f>
        <v>374.73800000000006</v>
      </c>
      <c r="I50" s="61">
        <f t="shared" si="5"/>
        <v>228.73095000000004</v>
      </c>
      <c r="J50" s="61">
        <f t="shared" si="5"/>
        <v>158.01835000000003</v>
      </c>
      <c r="K50" s="61">
        <f t="shared" si="5"/>
        <v>112.14420000000003</v>
      </c>
      <c r="L50" s="61">
        <f t="shared" si="5"/>
        <v>75.674900000000022</v>
      </c>
      <c r="M50" s="146">
        <f t="shared" si="5"/>
        <v>59.221050000000005</v>
      </c>
    </row>
    <row r="51" spans="1:13" s="106" customFormat="1" ht="20.100000000000001" customHeight="1" x14ac:dyDescent="0.2">
      <c r="A51" s="208"/>
      <c r="B51" s="208"/>
      <c r="C51" s="210"/>
      <c r="D51" s="211"/>
      <c r="E51" s="63"/>
      <c r="F51" s="145" t="s">
        <v>164</v>
      </c>
      <c r="G51" s="61"/>
      <c r="H51" s="64">
        <f t="shared" ref="H51:M51" si="6">+H48*0.5%</f>
        <v>53.534000000000006</v>
      </c>
      <c r="I51" s="61">
        <f t="shared" si="6"/>
        <v>32.675850000000004</v>
      </c>
      <c r="J51" s="61">
        <f t="shared" si="6"/>
        <v>22.574050000000003</v>
      </c>
      <c r="K51" s="61">
        <f t="shared" si="6"/>
        <v>16.020600000000002</v>
      </c>
      <c r="L51" s="61">
        <f t="shared" si="6"/>
        <v>10.810700000000002</v>
      </c>
      <c r="M51" s="146">
        <f t="shared" si="6"/>
        <v>8.4601500000000005</v>
      </c>
    </row>
    <row r="52" spans="1:13" s="106" customFormat="1" ht="20.100000000000001" customHeight="1" x14ac:dyDescent="0.2">
      <c r="A52" s="208"/>
      <c r="B52" s="208"/>
      <c r="C52" s="211"/>
      <c r="D52" s="211"/>
      <c r="E52" s="63"/>
      <c r="F52" s="157" t="s">
        <v>24</v>
      </c>
      <c r="G52" s="97"/>
      <c r="H52" s="97">
        <f t="shared" ref="H52:M52" si="7">SUM(H48:H51)</f>
        <v>11135.072</v>
      </c>
      <c r="I52" s="97">
        <f t="shared" si="7"/>
        <v>6796.5767999999998</v>
      </c>
      <c r="J52" s="97">
        <f t="shared" si="7"/>
        <v>4695.4024000000009</v>
      </c>
      <c r="K52" s="97">
        <f t="shared" si="7"/>
        <v>3332.2848000000004</v>
      </c>
      <c r="L52" s="97">
        <f t="shared" si="7"/>
        <v>2248.6256000000003</v>
      </c>
      <c r="M52" s="158">
        <f t="shared" si="7"/>
        <v>1759.7112000000002</v>
      </c>
    </row>
    <row r="53" spans="1:13" s="106" customFormat="1" ht="20.100000000000001" customHeight="1" x14ac:dyDescent="0.2">
      <c r="A53" s="208"/>
      <c r="B53" s="208"/>
      <c r="C53" s="211"/>
      <c r="D53" s="211"/>
      <c r="E53" s="65"/>
      <c r="F53" s="151" t="s">
        <v>25</v>
      </c>
      <c r="G53" s="152"/>
      <c r="H53" s="152">
        <f t="shared" ref="H53:M53" si="8">+(H48+H50+H51)*1-78</f>
        <v>11057.072</v>
      </c>
      <c r="I53" s="152">
        <f t="shared" si="8"/>
        <v>6718.5767999999998</v>
      </c>
      <c r="J53" s="152">
        <f t="shared" si="8"/>
        <v>4617.4024000000009</v>
      </c>
      <c r="K53" s="152">
        <f t="shared" si="8"/>
        <v>3254.2848000000004</v>
      </c>
      <c r="L53" s="152">
        <f t="shared" si="8"/>
        <v>2170.6256000000003</v>
      </c>
      <c r="M53" s="153">
        <f t="shared" si="8"/>
        <v>1681.7112000000002</v>
      </c>
    </row>
    <row r="54" spans="1:13" s="107" customFormat="1" ht="20.100000000000001" customHeight="1" x14ac:dyDescent="0.25">
      <c r="A54" s="208"/>
      <c r="B54" s="208"/>
      <c r="C54" s="211"/>
      <c r="D54" s="211"/>
      <c r="E54" s="74"/>
      <c r="F54" s="220" t="s">
        <v>184</v>
      </c>
      <c r="G54" s="220"/>
      <c r="H54" s="220"/>
      <c r="I54" s="220"/>
      <c r="J54" s="220"/>
      <c r="K54" s="220"/>
      <c r="L54" s="220"/>
      <c r="M54" s="220"/>
    </row>
    <row r="55" spans="1:13" s="107" customFormat="1" ht="20.100000000000001" customHeight="1" x14ac:dyDescent="0.2">
      <c r="A55" s="208"/>
      <c r="B55" s="208"/>
      <c r="C55" s="211"/>
      <c r="D55" s="211"/>
      <c r="E55" s="75"/>
      <c r="F55" s="102"/>
      <c r="G55" s="102"/>
      <c r="H55" s="102"/>
      <c r="I55" s="102"/>
      <c r="J55" s="102"/>
      <c r="K55" s="102"/>
      <c r="L55" s="102"/>
      <c r="M55" s="102"/>
    </row>
    <row r="56" spans="1:13" ht="20.100000000000001" customHeight="1" x14ac:dyDescent="0.2">
      <c r="A56" s="219"/>
      <c r="B56" s="219"/>
      <c r="C56" s="209"/>
      <c r="D56" s="209"/>
      <c r="E56" s="75"/>
      <c r="F56" s="218" t="s">
        <v>175</v>
      </c>
      <c r="G56" s="218"/>
      <c r="H56" s="218"/>
      <c r="I56" s="218"/>
      <c r="J56" s="218"/>
      <c r="K56" s="218"/>
      <c r="L56" s="218"/>
      <c r="M56" s="218"/>
    </row>
    <row r="57" spans="1:13" x14ac:dyDescent="0.2">
      <c r="A57" s="219"/>
      <c r="B57" s="219"/>
      <c r="C57" s="209"/>
      <c r="D57" s="209"/>
      <c r="F57" s="218"/>
      <c r="G57" s="218"/>
      <c r="H57" s="218"/>
      <c r="I57" s="218"/>
      <c r="J57" s="218"/>
      <c r="K57" s="218"/>
      <c r="L57" s="218"/>
      <c r="M57" s="218"/>
    </row>
    <row r="58" spans="1:13" x14ac:dyDescent="0.2">
      <c r="A58" s="111"/>
      <c r="B58" s="111"/>
      <c r="C58" s="111"/>
      <c r="D58" s="111"/>
      <c r="F58" s="218"/>
      <c r="G58" s="218"/>
      <c r="H58" s="218"/>
      <c r="I58" s="218"/>
      <c r="J58" s="218"/>
      <c r="K58" s="218"/>
      <c r="L58" s="218"/>
      <c r="M58" s="218"/>
    </row>
    <row r="59" spans="1:13" x14ac:dyDescent="0.2">
      <c r="A59" s="111"/>
      <c r="B59" s="111"/>
      <c r="C59" s="111"/>
      <c r="D59" s="111"/>
      <c r="F59" s="102"/>
      <c r="G59" s="102"/>
      <c r="H59" s="102"/>
      <c r="I59" s="102"/>
      <c r="J59" s="102"/>
      <c r="K59" s="102"/>
      <c r="L59" s="102"/>
      <c r="M59" s="102"/>
    </row>
    <row r="60" spans="1:13" x14ac:dyDescent="0.2">
      <c r="B60" s="100" t="s">
        <v>5</v>
      </c>
      <c r="F60" s="102"/>
      <c r="G60" s="102"/>
      <c r="H60" s="102"/>
      <c r="I60" s="102"/>
      <c r="J60" s="102"/>
      <c r="K60" s="102"/>
      <c r="L60" s="102"/>
      <c r="M60" s="102"/>
    </row>
  </sheetData>
  <sheetProtection algorithmName="SHA-512" hashValue="nEnm6NzKD752v7lTFVJELcKvhg5CBnYAvJHBhABRaeqt3j2BfqTFa6bsgDbAv/Xr0dm7lAa47VGhGMfeM5bJ2Q==" saltValue="4RMKZOGWIoDfYVQSKDGTAA==" spinCount="100000" sheet="1" objects="1" scenarios="1"/>
  <mergeCells count="85">
    <mergeCell ref="F56:M58"/>
    <mergeCell ref="H12:M12"/>
    <mergeCell ref="H14:M14"/>
    <mergeCell ref="F18:G18"/>
    <mergeCell ref="F17:G17"/>
    <mergeCell ref="F54:M54"/>
    <mergeCell ref="F30:M30"/>
    <mergeCell ref="F42:M42"/>
    <mergeCell ref="A12:D12"/>
    <mergeCell ref="A18:B19"/>
    <mergeCell ref="A13:B13"/>
    <mergeCell ref="A14:B14"/>
    <mergeCell ref="A15:B15"/>
    <mergeCell ref="C13:D13"/>
    <mergeCell ref="C14:D14"/>
    <mergeCell ref="C15:D15"/>
    <mergeCell ref="C16:D16"/>
    <mergeCell ref="C17:D17"/>
    <mergeCell ref="A32:B32"/>
    <mergeCell ref="A35:B36"/>
    <mergeCell ref="A28:B28"/>
    <mergeCell ref="A56:B57"/>
    <mergeCell ref="C32:D32"/>
    <mergeCell ref="C34:D34"/>
    <mergeCell ref="A38:B38"/>
    <mergeCell ref="C56:D57"/>
    <mergeCell ref="A54:B54"/>
    <mergeCell ref="C54:D54"/>
    <mergeCell ref="A55:B55"/>
    <mergeCell ref="C55:D55"/>
    <mergeCell ref="A40:B40"/>
    <mergeCell ref="A34:B34"/>
    <mergeCell ref="A52:B52"/>
    <mergeCell ref="A53:B53"/>
    <mergeCell ref="C22:D22"/>
    <mergeCell ref="C23:D23"/>
    <mergeCell ref="C52:D52"/>
    <mergeCell ref="C18:D19"/>
    <mergeCell ref="C26:D26"/>
    <mergeCell ref="C27:D27"/>
    <mergeCell ref="C29:D29"/>
    <mergeCell ref="C31:D31"/>
    <mergeCell ref="C30:D30"/>
    <mergeCell ref="C38:D38"/>
    <mergeCell ref="C39:D39"/>
    <mergeCell ref="C24:D24"/>
    <mergeCell ref="C25:D25"/>
    <mergeCell ref="C28:D28"/>
    <mergeCell ref="C46:D46"/>
    <mergeCell ref="C47:D47"/>
    <mergeCell ref="A23:B23"/>
    <mergeCell ref="A30:B30"/>
    <mergeCell ref="A24:B24"/>
    <mergeCell ref="A31:B31"/>
    <mergeCell ref="A25:B26"/>
    <mergeCell ref="A27:B27"/>
    <mergeCell ref="A29:B29"/>
    <mergeCell ref="C53:D53"/>
    <mergeCell ref="C48:D48"/>
    <mergeCell ref="C50:D50"/>
    <mergeCell ref="A50:B50"/>
    <mergeCell ref="A51:B51"/>
    <mergeCell ref="C51:D51"/>
    <mergeCell ref="C10:M10"/>
    <mergeCell ref="C40:D40"/>
    <mergeCell ref="A48:B48"/>
    <mergeCell ref="A33:B33"/>
    <mergeCell ref="C33:D33"/>
    <mergeCell ref="A41:B41"/>
    <mergeCell ref="C41:D41"/>
    <mergeCell ref="C35:D36"/>
    <mergeCell ref="A46:B46"/>
    <mergeCell ref="A47:B47"/>
    <mergeCell ref="A16:B16"/>
    <mergeCell ref="A17:B17"/>
    <mergeCell ref="A22:B22"/>
    <mergeCell ref="A39:B39"/>
    <mergeCell ref="A45:B45"/>
    <mergeCell ref="C45:D45"/>
    <mergeCell ref="A42:B42"/>
    <mergeCell ref="C42:D42"/>
    <mergeCell ref="A43:B43"/>
    <mergeCell ref="C43:D43"/>
    <mergeCell ref="A44:B44"/>
    <mergeCell ref="C44:D44"/>
  </mergeCells>
  <phoneticPr fontId="6" type="noConversion"/>
  <conditionalFormatting sqref="J16">
    <cfRule type="cellIs" dxfId="55" priority="2" stopIfTrue="1" operator="greaterThan">
      <formula>2</formula>
    </cfRule>
    <cfRule type="cellIs" dxfId="54" priority="3" stopIfTrue="1" operator="lessThan">
      <formula>1</formula>
    </cfRule>
  </conditionalFormatting>
  <conditionalFormatting sqref="M16 M18">
    <cfRule type="cellIs" dxfId="53" priority="5" stopIfTrue="1" operator="lessThan">
      <formula>18</formula>
    </cfRule>
  </conditionalFormatting>
  <conditionalFormatting sqref="M20">
    <cfRule type="cellIs" dxfId="52" priority="1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1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30" r:id="rId3" name="Check Box 10">
              <controlPr locked="0" defaultSize="0" autoFill="0" autoLine="0" autoPict="0">
                <anchor moveWithCells="1">
                  <from>
                    <xdr:col>9</xdr:col>
                    <xdr:colOff>828675</xdr:colOff>
                    <xdr:row>21</xdr:row>
                    <xdr:rowOff>66675</xdr:rowOff>
                  </from>
                  <to>
                    <xdr:col>9</xdr:col>
                    <xdr:colOff>1104900</xdr:colOff>
                    <xdr:row>22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pageSetUpPr fitToPage="1"/>
  </sheetPr>
  <dimension ref="A1:M61"/>
  <sheetViews>
    <sheetView showGridLines="0" zoomScaleNormal="100" zoomScalePageLayoutView="70" workbookViewId="0">
      <selection activeCell="M21" sqref="M21"/>
    </sheetView>
  </sheetViews>
  <sheetFormatPr baseColWidth="10" defaultColWidth="8.7109375" defaultRowHeight="12.75" x14ac:dyDescent="0.2"/>
  <cols>
    <col min="1" max="1" width="33.7109375" style="100" customWidth="1"/>
    <col min="2" max="2" width="12.42578125" style="100" customWidth="1"/>
    <col min="3" max="4" width="22.7109375" style="100" customWidth="1"/>
    <col min="5" max="5" width="1.42578125" style="110" customWidth="1"/>
    <col min="6" max="7" width="16.7109375" style="100" customWidth="1"/>
    <col min="8" max="8" width="20.140625" style="100" bestFit="1" customWidth="1"/>
    <col min="9" max="9" width="16.7109375" style="100" customWidth="1"/>
    <col min="10" max="10" width="19.7109375" style="100" customWidth="1"/>
    <col min="11" max="11" width="16.7109375" style="100" customWidth="1"/>
    <col min="12" max="12" width="18.42578125" style="100" customWidth="1"/>
    <col min="13" max="13" width="24.42578125" style="100" customWidth="1"/>
    <col min="14" max="16384" width="8.7109375" style="100"/>
  </cols>
  <sheetData>
    <row r="1" spans="1:13" ht="12.75" customHeight="1" x14ac:dyDescent="0.2">
      <c r="A1" s="34"/>
      <c r="B1" s="35"/>
      <c r="C1" s="35"/>
      <c r="D1" s="35"/>
      <c r="E1" s="36"/>
      <c r="F1" s="35"/>
      <c r="G1" s="35"/>
      <c r="H1" s="35"/>
      <c r="I1" s="35"/>
      <c r="J1" s="35"/>
      <c r="K1" s="35"/>
      <c r="L1" s="35"/>
      <c r="M1" s="35"/>
    </row>
    <row r="2" spans="1:13" x14ac:dyDescent="0.2">
      <c r="A2" s="35"/>
      <c r="B2" s="35"/>
      <c r="C2" s="35"/>
      <c r="D2" s="35"/>
      <c r="E2" s="36"/>
      <c r="F2" s="35"/>
      <c r="G2" s="35"/>
      <c r="H2" s="35"/>
      <c r="I2" s="35"/>
      <c r="J2" s="35" t="s">
        <v>5</v>
      </c>
      <c r="K2" s="35" t="s">
        <v>5</v>
      </c>
      <c r="L2" s="35" t="s">
        <v>5</v>
      </c>
      <c r="M2" s="35"/>
    </row>
    <row r="3" spans="1:13" x14ac:dyDescent="0.2">
      <c r="A3" s="35"/>
      <c r="B3" s="35"/>
      <c r="C3" s="35"/>
      <c r="D3" s="35"/>
      <c r="E3" s="36"/>
      <c r="F3" s="35"/>
      <c r="G3" s="35"/>
      <c r="H3" s="35"/>
      <c r="I3" s="35"/>
      <c r="J3" s="35"/>
      <c r="K3" s="35"/>
      <c r="L3" s="35"/>
      <c r="M3" s="35"/>
    </row>
    <row r="4" spans="1:13" x14ac:dyDescent="0.2">
      <c r="A4" s="35"/>
      <c r="B4" s="35"/>
      <c r="C4" s="35"/>
      <c r="D4" s="35"/>
      <c r="E4" s="36"/>
      <c r="F4" s="35"/>
      <c r="G4" s="35"/>
      <c r="H4" s="35"/>
      <c r="I4" s="35"/>
      <c r="J4" s="35"/>
      <c r="K4" s="35"/>
      <c r="L4" s="35"/>
      <c r="M4" s="35"/>
    </row>
    <row r="5" spans="1:13" x14ac:dyDescent="0.2">
      <c r="A5" s="35"/>
      <c r="B5" s="35"/>
      <c r="C5" s="35"/>
      <c r="D5" s="35"/>
      <c r="E5" s="36"/>
      <c r="F5" s="35"/>
      <c r="G5" s="35"/>
      <c r="H5" s="35"/>
      <c r="I5" s="35"/>
      <c r="J5" s="35"/>
      <c r="K5" s="35"/>
      <c r="L5" s="35"/>
      <c r="M5" s="35"/>
    </row>
    <row r="6" spans="1:13" ht="15" x14ac:dyDescent="0.2">
      <c r="A6" s="35"/>
      <c r="B6" s="35"/>
      <c r="C6" s="35"/>
      <c r="D6" s="35"/>
      <c r="E6" s="36"/>
      <c r="F6" s="35"/>
      <c r="G6" s="35"/>
      <c r="H6" s="35"/>
      <c r="I6" s="35"/>
      <c r="J6" s="38" t="s">
        <v>5</v>
      </c>
      <c r="K6" s="38" t="s">
        <v>5</v>
      </c>
      <c r="L6" s="38" t="s">
        <v>5</v>
      </c>
      <c r="M6" s="39" t="s">
        <v>5</v>
      </c>
    </row>
    <row r="7" spans="1:13" x14ac:dyDescent="0.2">
      <c r="B7" s="35"/>
      <c r="C7" s="35"/>
      <c r="D7" s="35"/>
      <c r="E7" s="36"/>
      <c r="F7" s="35"/>
      <c r="G7" s="35"/>
      <c r="H7" s="35"/>
      <c r="I7" s="35"/>
      <c r="J7" s="35"/>
      <c r="K7" s="35"/>
      <c r="L7" s="35"/>
      <c r="M7" s="35"/>
    </row>
    <row r="8" spans="1:13" ht="15.75" customHeight="1" x14ac:dyDescent="0.2">
      <c r="A8" s="35"/>
      <c r="B8" s="35"/>
      <c r="C8" s="35"/>
      <c r="D8" s="35"/>
      <c r="E8" s="36"/>
      <c r="F8" s="35"/>
      <c r="G8" s="35"/>
      <c r="H8" s="35"/>
      <c r="I8" s="35"/>
      <c r="J8" s="35"/>
      <c r="K8" s="35"/>
      <c r="L8" s="35"/>
      <c r="M8" s="35"/>
    </row>
    <row r="9" spans="1:13" x14ac:dyDescent="0.2">
      <c r="A9" s="35"/>
      <c r="B9" s="35"/>
      <c r="C9" s="35"/>
      <c r="D9" s="35"/>
      <c r="E9" s="36"/>
      <c r="F9" s="35"/>
      <c r="G9" s="35"/>
      <c r="H9" s="35"/>
      <c r="I9" s="35"/>
      <c r="J9" s="35"/>
      <c r="K9" s="35"/>
      <c r="L9" s="35"/>
      <c r="M9" s="35"/>
    </row>
    <row r="10" spans="1:13" ht="23.25" x14ac:dyDescent="0.35">
      <c r="A10" s="40"/>
      <c r="B10" s="40"/>
      <c r="C10" s="217" t="s">
        <v>188</v>
      </c>
      <c r="D10" s="217"/>
      <c r="E10" s="217"/>
      <c r="F10" s="217"/>
      <c r="G10" s="217"/>
      <c r="H10" s="217"/>
      <c r="I10" s="217"/>
      <c r="J10" s="217"/>
      <c r="K10" s="217"/>
      <c r="L10" s="217"/>
      <c r="M10" s="217"/>
    </row>
    <row r="11" spans="1:13" ht="23.25" x14ac:dyDescent="0.35">
      <c r="A11" s="101" t="s">
        <v>172</v>
      </c>
      <c r="B11" s="76"/>
      <c r="C11" s="76"/>
      <c r="D11" s="76"/>
      <c r="E11" s="41"/>
      <c r="F11" s="76"/>
      <c r="G11" s="76"/>
      <c r="H11" s="76"/>
      <c r="I11" s="76"/>
      <c r="J11" s="76"/>
      <c r="K11" s="76"/>
      <c r="L11" s="76"/>
      <c r="M11" s="76"/>
    </row>
    <row r="12" spans="1:13" ht="20.100000000000001" customHeight="1" x14ac:dyDescent="0.35">
      <c r="A12" s="226" t="s">
        <v>168</v>
      </c>
      <c r="B12" s="226"/>
      <c r="C12" s="226"/>
      <c r="D12" s="226"/>
      <c r="E12" s="42"/>
      <c r="F12" s="76"/>
      <c r="G12" s="90" t="s">
        <v>185</v>
      </c>
      <c r="H12" s="214" t="str">
        <f>+'INGRESO DE DATOS'!$D$12</f>
        <v>NOMBRE Y APELLIDO</v>
      </c>
      <c r="I12" s="214"/>
      <c r="J12" s="214"/>
      <c r="K12" s="214"/>
      <c r="L12" s="214"/>
      <c r="M12" s="214"/>
    </row>
    <row r="13" spans="1:13" ht="20.100000000000001" customHeight="1" x14ac:dyDescent="0.2">
      <c r="A13" s="208"/>
      <c r="B13" s="208"/>
      <c r="C13" s="211"/>
      <c r="D13" s="211"/>
      <c r="E13" s="74"/>
      <c r="F13" s="35"/>
      <c r="G13" s="35"/>
      <c r="H13" s="35"/>
      <c r="I13" s="35"/>
      <c r="J13" s="35"/>
      <c r="K13" s="35"/>
      <c r="L13" s="35"/>
      <c r="M13" s="35"/>
    </row>
    <row r="14" spans="1:13" ht="20.100000000000001" customHeight="1" x14ac:dyDescent="0.35">
      <c r="A14" s="208"/>
      <c r="B14" s="208"/>
      <c r="C14" s="211"/>
      <c r="D14" s="211"/>
      <c r="E14" s="74"/>
      <c r="F14" s="76"/>
      <c r="G14" s="90" t="s">
        <v>178</v>
      </c>
      <c r="H14" s="214" t="str">
        <f>+'INGRESO DE DATOS'!$D$23</f>
        <v>AGENCIA</v>
      </c>
      <c r="I14" s="214"/>
      <c r="J14" s="214"/>
      <c r="K14" s="214"/>
      <c r="L14" s="214"/>
      <c r="M14" s="214"/>
    </row>
    <row r="15" spans="1:13" ht="20.100000000000001" customHeight="1" x14ac:dyDescent="0.35">
      <c r="A15" s="208"/>
      <c r="B15" s="208"/>
      <c r="C15" s="211"/>
      <c r="D15" s="211"/>
      <c r="E15" s="74"/>
      <c r="F15" s="76"/>
      <c r="G15" s="76"/>
      <c r="H15" s="35"/>
      <c r="I15" s="35"/>
      <c r="J15" s="35"/>
      <c r="K15" s="35"/>
      <c r="L15" s="35"/>
      <c r="M15" s="35"/>
    </row>
    <row r="16" spans="1:13" ht="20.100000000000001" customHeight="1" x14ac:dyDescent="0.25">
      <c r="A16" s="208"/>
      <c r="B16" s="208"/>
      <c r="C16" s="211"/>
      <c r="D16" s="211"/>
      <c r="E16" s="74"/>
      <c r="F16" s="35"/>
      <c r="G16" s="35"/>
      <c r="H16" s="35"/>
      <c r="I16" s="90" t="s">
        <v>179</v>
      </c>
      <c r="J16" s="89">
        <f>+'INGRESO DE DATOS'!$G$14</f>
        <v>1</v>
      </c>
      <c r="K16" s="35"/>
      <c r="L16" s="90" t="s">
        <v>181</v>
      </c>
      <c r="M16" s="89">
        <f>+'INGRESO DE DATOS'!$G$16</f>
        <v>18</v>
      </c>
    </row>
    <row r="17" spans="1:13" s="102" customFormat="1" ht="20.100000000000001" customHeight="1" x14ac:dyDescent="0.2">
      <c r="A17" s="208"/>
      <c r="B17" s="208"/>
      <c r="C17" s="211"/>
      <c r="D17" s="211"/>
      <c r="E17" s="74"/>
      <c r="F17" s="215"/>
      <c r="G17" s="215"/>
      <c r="H17" s="43"/>
      <c r="I17" s="43"/>
      <c r="J17" s="43"/>
      <c r="K17" s="43"/>
      <c r="L17" s="43"/>
      <c r="M17" s="43"/>
    </row>
    <row r="18" spans="1:13" s="102" customFormat="1" ht="20.100000000000001" customHeight="1" x14ac:dyDescent="0.25">
      <c r="A18" s="208"/>
      <c r="B18" s="208"/>
      <c r="C18" s="209"/>
      <c r="D18" s="209"/>
      <c r="E18" s="75"/>
      <c r="F18" s="223"/>
      <c r="G18" s="224"/>
      <c r="H18" s="43"/>
      <c r="I18" s="90" t="s">
        <v>180</v>
      </c>
      <c r="J18" s="89">
        <f>+'INGRESO DE DATOS'!$J$14</f>
        <v>0</v>
      </c>
      <c r="K18" s="43"/>
      <c r="L18" s="90" t="s">
        <v>182</v>
      </c>
      <c r="M18" s="89">
        <f>+'INGRESO DE DATOS'!$J$16</f>
        <v>18</v>
      </c>
    </row>
    <row r="19" spans="1:13" s="47" customFormat="1" ht="20.100000000000001" customHeight="1" x14ac:dyDescent="0.2">
      <c r="A19" s="208"/>
      <c r="B19" s="208"/>
      <c r="C19" s="209"/>
      <c r="D19" s="209"/>
      <c r="E19" s="75"/>
      <c r="F19" s="43"/>
      <c r="G19" s="45"/>
      <c r="H19" s="46"/>
      <c r="I19" s="43"/>
      <c r="J19" s="43" t="s">
        <v>5</v>
      </c>
      <c r="K19" s="43" t="s">
        <v>5</v>
      </c>
      <c r="L19" s="43" t="s">
        <v>5</v>
      </c>
      <c r="M19" s="43"/>
    </row>
    <row r="20" spans="1:13" s="47" customFormat="1" ht="20.100000000000001" customHeight="1" x14ac:dyDescent="0.3">
      <c r="A20" s="71"/>
      <c r="B20" s="71"/>
      <c r="C20" s="75"/>
      <c r="D20" s="75"/>
      <c r="E20" s="75"/>
      <c r="F20" s="43"/>
      <c r="G20" s="45"/>
      <c r="H20" s="46"/>
      <c r="I20" s="90" t="s">
        <v>183</v>
      </c>
      <c r="J20" s="91">
        <f ca="1">+TODAY()</f>
        <v>44572</v>
      </c>
      <c r="K20" s="43"/>
      <c r="L20" s="199" t="s">
        <v>198</v>
      </c>
      <c r="M20" s="89" t="str">
        <f>'INGRESO DE DATOS'!G18</f>
        <v>Guayas/Santa Elena</v>
      </c>
    </row>
    <row r="21" spans="1:13" s="47" customFormat="1" ht="20.100000000000001" customHeight="1" x14ac:dyDescent="0.2">
      <c r="A21" s="71"/>
      <c r="B21" s="71"/>
      <c r="C21" s="75"/>
      <c r="D21" s="75"/>
      <c r="E21" s="75"/>
      <c r="F21" s="43"/>
      <c r="G21" s="45"/>
      <c r="H21" s="46"/>
      <c r="I21" s="43"/>
      <c r="J21" s="43"/>
      <c r="K21" s="43"/>
      <c r="L21" s="43"/>
      <c r="M21" s="43"/>
    </row>
    <row r="22" spans="1:13" s="47" customFormat="1" ht="20.100000000000001" customHeight="1" x14ac:dyDescent="0.2">
      <c r="A22" s="208"/>
      <c r="B22" s="208"/>
      <c r="C22" s="211"/>
      <c r="D22" s="211"/>
      <c r="E22" s="74"/>
      <c r="F22" s="43"/>
      <c r="G22" s="43"/>
      <c r="H22" s="43"/>
      <c r="I22" s="48" t="b">
        <v>1</v>
      </c>
      <c r="J22" s="43"/>
      <c r="K22" s="50" t="s">
        <v>99</v>
      </c>
      <c r="L22" s="43"/>
      <c r="M22" s="43"/>
    </row>
    <row r="23" spans="1:13" s="53" customFormat="1" ht="20.100000000000001" customHeight="1" x14ac:dyDescent="0.2">
      <c r="A23" s="208"/>
      <c r="B23" s="208"/>
      <c r="C23" s="211"/>
      <c r="D23" s="211"/>
      <c r="E23" s="74"/>
      <c r="F23" s="35"/>
      <c r="G23" s="35"/>
      <c r="H23" s="35"/>
      <c r="I23" s="35"/>
      <c r="J23" s="51"/>
      <c r="K23" s="52"/>
      <c r="L23" s="35"/>
      <c r="M23" s="35"/>
    </row>
    <row r="24" spans="1:13" s="53" customFormat="1" ht="20.100000000000001" customHeight="1" x14ac:dyDescent="0.2">
      <c r="A24" s="208"/>
      <c r="B24" s="208"/>
      <c r="C24" s="211"/>
      <c r="D24" s="211"/>
      <c r="E24" s="74"/>
      <c r="F24" s="43"/>
      <c r="G24" s="103" t="s">
        <v>5</v>
      </c>
      <c r="H24" s="104" t="s">
        <v>171</v>
      </c>
      <c r="I24" s="43"/>
      <c r="J24" s="43"/>
      <c r="K24" s="43"/>
      <c r="L24" s="43"/>
      <c r="M24" s="43"/>
    </row>
    <row r="25" spans="1:13" s="105" customFormat="1" ht="20.100000000000001" customHeight="1" x14ac:dyDescent="0.25">
      <c r="A25" s="208"/>
      <c r="B25" s="208"/>
      <c r="C25" s="211"/>
      <c r="D25" s="211"/>
      <c r="E25" s="74"/>
      <c r="F25" s="98" t="s">
        <v>107</v>
      </c>
      <c r="G25" s="99"/>
      <c r="H25" s="99" t="s">
        <v>101</v>
      </c>
      <c r="I25" s="99" t="s">
        <v>102</v>
      </c>
      <c r="J25" s="99" t="s">
        <v>103</v>
      </c>
      <c r="K25" s="99" t="s">
        <v>104</v>
      </c>
      <c r="L25" s="99" t="s">
        <v>105</v>
      </c>
      <c r="M25" s="99" t="s">
        <v>106</v>
      </c>
    </row>
    <row r="26" spans="1:13" s="106" customFormat="1" ht="20.100000000000001" customHeight="1" x14ac:dyDescent="0.2">
      <c r="A26" s="208"/>
      <c r="B26" s="208"/>
      <c r="C26" s="211"/>
      <c r="D26" s="211"/>
      <c r="E26" s="74"/>
      <c r="F26" s="133" t="s">
        <v>165</v>
      </c>
      <c r="G26" s="134"/>
      <c r="H26" s="135">
        <v>0</v>
      </c>
      <c r="I26" s="134">
        <v>1000</v>
      </c>
      <c r="J26" s="134">
        <v>2000</v>
      </c>
      <c r="K26" s="134">
        <v>5000</v>
      </c>
      <c r="L26" s="134">
        <v>10000</v>
      </c>
      <c r="M26" s="136">
        <v>20000</v>
      </c>
    </row>
    <row r="27" spans="1:13" s="106" customFormat="1" ht="20.100000000000001" customHeight="1" x14ac:dyDescent="0.2">
      <c r="A27" s="208"/>
      <c r="B27" s="208"/>
      <c r="C27" s="211"/>
      <c r="D27" s="211"/>
      <c r="E27" s="74"/>
      <c r="F27" s="137" t="s">
        <v>166</v>
      </c>
      <c r="G27" s="138"/>
      <c r="H27" s="139">
        <v>1000</v>
      </c>
      <c r="I27" s="138">
        <v>2000</v>
      </c>
      <c r="J27" s="138">
        <v>3000</v>
      </c>
      <c r="K27" s="138">
        <v>5000</v>
      </c>
      <c r="L27" s="138">
        <v>10000</v>
      </c>
      <c r="M27" s="140">
        <v>20000</v>
      </c>
    </row>
    <row r="28" spans="1:13" s="106" customFormat="1" ht="20.100000000000001" customHeight="1" x14ac:dyDescent="0.2">
      <c r="A28" s="208"/>
      <c r="B28" s="208"/>
      <c r="C28" s="213"/>
      <c r="D28" s="211"/>
      <c r="E28" s="74"/>
      <c r="F28" s="58"/>
      <c r="G28" s="58"/>
      <c r="H28" s="58"/>
      <c r="I28" s="58"/>
      <c r="J28" s="58"/>
      <c r="K28" s="58"/>
      <c r="L28" s="58"/>
      <c r="M28" s="58"/>
    </row>
    <row r="29" spans="1:13" s="106" customFormat="1" ht="20.100000000000001" customHeight="1" x14ac:dyDescent="0.2">
      <c r="A29" s="208"/>
      <c r="B29" s="208"/>
      <c r="C29" s="211"/>
      <c r="D29" s="211"/>
      <c r="E29" s="74"/>
      <c r="F29" s="59"/>
      <c r="G29" s="59"/>
      <c r="H29" s="59"/>
      <c r="I29" s="59"/>
      <c r="J29" s="59"/>
      <c r="K29" s="59"/>
      <c r="L29" s="59"/>
      <c r="M29" s="59"/>
    </row>
    <row r="30" spans="1:13" s="107" customFormat="1" ht="20.100000000000001" customHeight="1" x14ac:dyDescent="0.2">
      <c r="A30" s="208"/>
      <c r="B30" s="208"/>
      <c r="C30" s="211"/>
      <c r="D30" s="211"/>
      <c r="E30" s="74"/>
      <c r="F30" s="212" t="s">
        <v>29</v>
      </c>
      <c r="G30" s="212"/>
      <c r="H30" s="212"/>
      <c r="I30" s="212"/>
      <c r="J30" s="212"/>
      <c r="K30" s="212"/>
      <c r="L30" s="212"/>
      <c r="M30" s="212"/>
    </row>
    <row r="31" spans="1:13" s="106" customFormat="1" ht="20.100000000000001" customHeight="1" x14ac:dyDescent="0.2">
      <c r="A31" s="208"/>
      <c r="B31" s="208"/>
      <c r="C31" s="211"/>
      <c r="D31" s="211"/>
      <c r="E31" s="74"/>
      <c r="F31" s="141" t="s">
        <v>16</v>
      </c>
      <c r="G31" s="142"/>
      <c r="H31" s="143">
        <f>VLOOKUP($M$16,Tablas!$A$207:$H$230,3,TRUE)+75</f>
        <v>15520</v>
      </c>
      <c r="I31" s="142">
        <f>VLOOKUP($M$16,Tablas!$A$207:$H$230,4,TRUE)+75</f>
        <v>9448</v>
      </c>
      <c r="J31" s="142">
        <f>VLOOKUP($M$16,Tablas!$A$207:$H$230,5,TRUE)+75</f>
        <v>6512</v>
      </c>
      <c r="K31" s="142">
        <f>VLOOKUP($M$16,Tablas!$A$207:$H$230,6,TRUE)+75</f>
        <v>4430</v>
      </c>
      <c r="L31" s="142">
        <f>VLOOKUP($M$16,Tablas!$A$207:$H$230,7,TRUE)+75</f>
        <v>2915</v>
      </c>
      <c r="M31" s="144">
        <f>VLOOKUP($M$16,Tablas!$A$207:$H$230,8,TRUE)+75</f>
        <v>2233</v>
      </c>
    </row>
    <row r="32" spans="1:13" s="106" customFormat="1" ht="20.100000000000001" customHeight="1" x14ac:dyDescent="0.2">
      <c r="A32" s="208"/>
      <c r="B32" s="208"/>
      <c r="C32" s="211"/>
      <c r="D32" s="211"/>
      <c r="E32" s="73"/>
      <c r="F32" s="145" t="s">
        <v>17</v>
      </c>
      <c r="G32" s="61"/>
      <c r="H32" s="64">
        <f>IF($J$16=1,0,(VLOOKUP($M$18,Tablas!$A$207:$H$230,3,TRUE)))</f>
        <v>0</v>
      </c>
      <c r="I32" s="61">
        <f>IF($J$16=1,0,(VLOOKUP($M$18,Tablas!$A$207:$H$230,4,TRUE)))</f>
        <v>0</v>
      </c>
      <c r="J32" s="61">
        <f>IF($J$16=1,0,(VLOOKUP($M$18,Tablas!$A$207:$H$230,5,TRUE)))</f>
        <v>0</v>
      </c>
      <c r="K32" s="61">
        <f>IF($J$16=1,0,(VLOOKUP($M$18,Tablas!$A$207:$H$230,6,TRUE)))</f>
        <v>0</v>
      </c>
      <c r="L32" s="61">
        <f>IF($J$16=1,0,(VLOOKUP($M$18,Tablas!$A$207:$H$230,7,TRUE)))</f>
        <v>0</v>
      </c>
      <c r="M32" s="146">
        <f>IF($J$16=1,0,(VLOOKUP($M$18,Tablas!$A$207:$H$230,8,TRUE)))</f>
        <v>0</v>
      </c>
    </row>
    <row r="33" spans="1:13" s="106" customFormat="1" ht="20.100000000000001" customHeight="1" x14ac:dyDescent="0.2">
      <c r="A33" s="208"/>
      <c r="B33" s="208"/>
      <c r="C33" s="213"/>
      <c r="D33" s="211"/>
      <c r="E33" s="74"/>
      <c r="F33" s="147" t="s">
        <v>18</v>
      </c>
      <c r="G33" s="62"/>
      <c r="H33" s="64">
        <f>IF($J$18=0,0,(VLOOKUP($J$18,Tablas!$A$231:$H$233,3,TRUE)))</f>
        <v>0</v>
      </c>
      <c r="I33" s="62">
        <f>IF($J$18=0,0,(VLOOKUP($J$18,Tablas!$A$231:$H$233,4,TRUE)))</f>
        <v>0</v>
      </c>
      <c r="J33" s="62">
        <f>IF($J$18=0,0,(VLOOKUP($J$18,Tablas!$A$231:$H$233,5,TRUE)))</f>
        <v>0</v>
      </c>
      <c r="K33" s="62">
        <f>IF($J$18=0,0,(VLOOKUP($J$18,Tablas!$A$231:$H$233,6,TRUE)))</f>
        <v>0</v>
      </c>
      <c r="L33" s="62">
        <f>IF($J$18=0,0,(VLOOKUP($J$18,Tablas!$A$231:$H$233,7,TRUE)))</f>
        <v>0</v>
      </c>
      <c r="M33" s="148">
        <f>IF($J$18=0,0,(VLOOKUP($J$18,Tablas!$A$231:$H$233,8,TRUE)))</f>
        <v>0</v>
      </c>
    </row>
    <row r="34" spans="1:13" s="106" customFormat="1" ht="20.100000000000001" customHeight="1" x14ac:dyDescent="0.2">
      <c r="A34" s="208"/>
      <c r="B34" s="208"/>
      <c r="C34" s="210"/>
      <c r="D34" s="210"/>
      <c r="E34" s="74"/>
      <c r="F34" s="145" t="s">
        <v>21</v>
      </c>
      <c r="G34" s="61"/>
      <c r="H34" s="64">
        <f>+IF($I$22=FALSE,0,Tablas!C$234)</f>
        <v>0</v>
      </c>
      <c r="I34" s="61">
        <f>+IF($I$22=FALSE,0,Tablas!D$234)</f>
        <v>0</v>
      </c>
      <c r="J34" s="61">
        <f>+IF($I$22=FALSE,0,Tablas!E$234)</f>
        <v>0</v>
      </c>
      <c r="K34" s="61">
        <f>+IF($I$22=FALSE,0,Tablas!F$234)</f>
        <v>225</v>
      </c>
      <c r="L34" s="61">
        <f>+IF($I$22=FALSE,0,Tablas!G$234)</f>
        <v>225</v>
      </c>
      <c r="M34" s="146">
        <f>+IF($I$22=FALSE,0,Tablas!H$234)</f>
        <v>225</v>
      </c>
    </row>
    <row r="35" spans="1:13" s="106" customFormat="1" ht="20.100000000000001" customHeight="1" x14ac:dyDescent="0.2">
      <c r="A35" s="208"/>
      <c r="B35" s="208"/>
      <c r="C35" s="209"/>
      <c r="D35" s="209"/>
      <c r="E35" s="74"/>
      <c r="F35" s="145" t="s">
        <v>122</v>
      </c>
      <c r="G35" s="61"/>
      <c r="H35" s="64">
        <v>0</v>
      </c>
      <c r="I35" s="61">
        <v>0</v>
      </c>
      <c r="J35" s="61">
        <v>0</v>
      </c>
      <c r="K35" s="61">
        <v>0</v>
      </c>
      <c r="L35" s="61">
        <v>0</v>
      </c>
      <c r="M35" s="146">
        <v>0</v>
      </c>
    </row>
    <row r="36" spans="1:13" s="107" customFormat="1" ht="20.100000000000001" customHeight="1" x14ac:dyDescent="0.2">
      <c r="A36" s="208"/>
      <c r="B36" s="208"/>
      <c r="C36" s="209"/>
      <c r="D36" s="209"/>
      <c r="E36" s="74"/>
      <c r="F36" s="149" t="s">
        <v>20</v>
      </c>
      <c r="G36" s="95"/>
      <c r="H36" s="96">
        <f t="shared" ref="H36:M36" si="0">SUM(H31:H35)</f>
        <v>15520</v>
      </c>
      <c r="I36" s="95">
        <f t="shared" si="0"/>
        <v>9448</v>
      </c>
      <c r="J36" s="95">
        <f t="shared" si="0"/>
        <v>6512</v>
      </c>
      <c r="K36" s="95">
        <f t="shared" si="0"/>
        <v>4655</v>
      </c>
      <c r="L36" s="95">
        <f t="shared" si="0"/>
        <v>3140</v>
      </c>
      <c r="M36" s="150">
        <f t="shared" si="0"/>
        <v>2458</v>
      </c>
    </row>
    <row r="37" spans="1:13" s="106" customFormat="1" ht="20.100000000000001" hidden="1" customHeight="1" x14ac:dyDescent="0.2">
      <c r="A37" s="108"/>
      <c r="B37" s="108"/>
      <c r="C37" s="108"/>
      <c r="D37" s="108"/>
      <c r="E37" s="74"/>
      <c r="F37" s="145" t="s">
        <v>22</v>
      </c>
      <c r="G37" s="61"/>
      <c r="H37" s="64">
        <v>0</v>
      </c>
      <c r="I37" s="61">
        <v>0</v>
      </c>
      <c r="J37" s="61">
        <v>0</v>
      </c>
      <c r="K37" s="61">
        <v>0</v>
      </c>
      <c r="L37" s="61">
        <v>0</v>
      </c>
      <c r="M37" s="146">
        <v>0</v>
      </c>
    </row>
    <row r="38" spans="1:13" s="106" customFormat="1" ht="20.100000000000001" customHeight="1" x14ac:dyDescent="0.2">
      <c r="A38" s="208"/>
      <c r="B38" s="208"/>
      <c r="C38" s="211"/>
      <c r="D38" s="211"/>
      <c r="E38" s="63"/>
      <c r="F38" s="145" t="s">
        <v>163</v>
      </c>
      <c r="G38" s="61"/>
      <c r="H38" s="64">
        <f t="shared" ref="H38:M38" si="1">+H36*3.5%</f>
        <v>543.20000000000005</v>
      </c>
      <c r="I38" s="61">
        <f t="shared" si="1"/>
        <v>330.68</v>
      </c>
      <c r="J38" s="61">
        <f t="shared" si="1"/>
        <v>227.92000000000002</v>
      </c>
      <c r="K38" s="61">
        <f t="shared" si="1"/>
        <v>162.92500000000001</v>
      </c>
      <c r="L38" s="61">
        <f t="shared" si="1"/>
        <v>109.9</v>
      </c>
      <c r="M38" s="146">
        <f t="shared" si="1"/>
        <v>86.03</v>
      </c>
    </row>
    <row r="39" spans="1:13" s="106" customFormat="1" ht="20.100000000000001" customHeight="1" x14ac:dyDescent="0.2">
      <c r="A39" s="208"/>
      <c r="B39" s="208"/>
      <c r="C39" s="213"/>
      <c r="D39" s="211"/>
      <c r="E39" s="63"/>
      <c r="F39" s="145" t="s">
        <v>164</v>
      </c>
      <c r="G39" s="61"/>
      <c r="H39" s="64">
        <f t="shared" ref="H39:M39" si="2">+H36*0.5%</f>
        <v>77.600000000000009</v>
      </c>
      <c r="I39" s="61">
        <f t="shared" si="2"/>
        <v>47.24</v>
      </c>
      <c r="J39" s="61">
        <f t="shared" si="2"/>
        <v>32.56</v>
      </c>
      <c r="K39" s="61">
        <f t="shared" si="2"/>
        <v>23.275000000000002</v>
      </c>
      <c r="L39" s="61">
        <f t="shared" si="2"/>
        <v>15.700000000000001</v>
      </c>
      <c r="M39" s="146">
        <f t="shared" si="2"/>
        <v>12.290000000000001</v>
      </c>
    </row>
    <row r="40" spans="1:13" s="106" customFormat="1" ht="20.100000000000001" customHeight="1" x14ac:dyDescent="0.2">
      <c r="A40" s="208"/>
      <c r="B40" s="208"/>
      <c r="C40" s="210"/>
      <c r="D40" s="211"/>
      <c r="E40" s="72"/>
      <c r="F40" s="151" t="s">
        <v>19</v>
      </c>
      <c r="G40" s="152"/>
      <c r="H40" s="152">
        <f t="shared" ref="H40:M40" si="3">SUM(H36:H39)</f>
        <v>16140.800000000001</v>
      </c>
      <c r="I40" s="152">
        <f t="shared" si="3"/>
        <v>9825.92</v>
      </c>
      <c r="J40" s="152">
        <f t="shared" si="3"/>
        <v>6772.4800000000005</v>
      </c>
      <c r="K40" s="152">
        <f t="shared" si="3"/>
        <v>4841.2</v>
      </c>
      <c r="L40" s="152">
        <f t="shared" si="3"/>
        <v>3265.6</v>
      </c>
      <c r="M40" s="153">
        <f t="shared" si="3"/>
        <v>2556.3200000000002</v>
      </c>
    </row>
    <row r="41" spans="1:13" s="107" customFormat="1" ht="20.100000000000001" customHeight="1" x14ac:dyDescent="0.2">
      <c r="A41" s="208"/>
      <c r="B41" s="208"/>
      <c r="C41" s="221"/>
      <c r="D41" s="222"/>
      <c r="E41" s="72"/>
      <c r="F41" s="59"/>
      <c r="G41" s="59"/>
      <c r="H41" s="59"/>
      <c r="I41" s="59"/>
      <c r="J41" s="59"/>
      <c r="K41" s="59"/>
      <c r="L41" s="59"/>
      <c r="M41" s="59"/>
    </row>
    <row r="42" spans="1:13" s="106" customFormat="1" ht="20.100000000000001" customHeight="1" x14ac:dyDescent="0.2">
      <c r="A42" s="208"/>
      <c r="B42" s="208"/>
      <c r="C42" s="210"/>
      <c r="D42" s="211"/>
      <c r="E42" s="72"/>
      <c r="F42" s="212" t="s">
        <v>28</v>
      </c>
      <c r="G42" s="212"/>
      <c r="H42" s="212"/>
      <c r="I42" s="212"/>
      <c r="J42" s="212"/>
      <c r="K42" s="212"/>
      <c r="L42" s="212"/>
      <c r="M42" s="212"/>
    </row>
    <row r="43" spans="1:13" s="107" customFormat="1" ht="20.100000000000001" customHeight="1" x14ac:dyDescent="0.2">
      <c r="A43" s="208"/>
      <c r="B43" s="208"/>
      <c r="C43" s="206"/>
      <c r="D43" s="207"/>
      <c r="E43" s="72"/>
      <c r="F43" s="154" t="s">
        <v>16</v>
      </c>
      <c r="G43" s="155"/>
      <c r="H43" s="143">
        <f>VLOOKUP($M$16,Tablas!$A$240:$H$263,3,TRUE)+75</f>
        <v>8260.85</v>
      </c>
      <c r="I43" s="155">
        <f>VLOOKUP($M$16,Tablas!$A$240:$H$263,4,TRUE)+75</f>
        <v>5042.6900000000005</v>
      </c>
      <c r="J43" s="155">
        <f>VLOOKUP($M$16,Tablas!$A$240:$H$263,5,TRUE)+75</f>
        <v>3486.61</v>
      </c>
      <c r="K43" s="155">
        <f>VLOOKUP($M$16,Tablas!$A$240:$H$263,6,TRUE)+75</f>
        <v>2383.15</v>
      </c>
      <c r="L43" s="155">
        <f>VLOOKUP($M$16,Tablas!$A$240:$H$263,7,TRUE)+75</f>
        <v>1580.2</v>
      </c>
      <c r="M43" s="156">
        <f>VLOOKUP($M$16,Tablas!$A$240:$H$263,8,TRUE)+75</f>
        <v>1218.74</v>
      </c>
    </row>
    <row r="44" spans="1:13" s="106" customFormat="1" ht="20.100000000000001" customHeight="1" x14ac:dyDescent="0.2">
      <c r="A44" s="208"/>
      <c r="B44" s="208"/>
      <c r="C44" s="210"/>
      <c r="D44" s="211"/>
      <c r="E44" s="74"/>
      <c r="F44" s="145" t="s">
        <v>17</v>
      </c>
      <c r="G44" s="61"/>
      <c r="H44" s="64">
        <f>IF($J$16=1,0,(VLOOKUP($M$18,Tablas!$A$240:$H$263,3,TRUE)))</f>
        <v>0</v>
      </c>
      <c r="I44" s="61">
        <f>IF($J$16=1,0,(VLOOKUP($M$18,Tablas!$A$240:$H$263,4,TRUE)))</f>
        <v>0</v>
      </c>
      <c r="J44" s="61">
        <f>IF($J$16=1,0,(VLOOKUP($M$18,Tablas!$A$240:$H$263,5,TRUE)))</f>
        <v>0</v>
      </c>
      <c r="K44" s="61">
        <f>IF($J$16=1,0,(VLOOKUP($M$18,Tablas!$A$240:$H$263,6,TRUE)))</f>
        <v>0</v>
      </c>
      <c r="L44" s="61">
        <f>IF($J$16=1,0,(VLOOKUP($M$18,Tablas!$A$240:$H$263,7,TRUE)))</f>
        <v>0</v>
      </c>
      <c r="M44" s="146">
        <f>IF($J$16=1,0,(VLOOKUP($M$18,Tablas!$A$240:$H$263,8,TRUE)))</f>
        <v>0</v>
      </c>
    </row>
    <row r="45" spans="1:13" s="106" customFormat="1" ht="20.100000000000001" customHeight="1" x14ac:dyDescent="0.2">
      <c r="A45" s="208"/>
      <c r="B45" s="208"/>
      <c r="C45" s="206"/>
      <c r="D45" s="207"/>
      <c r="E45" s="74"/>
      <c r="F45" s="145" t="s">
        <v>18</v>
      </c>
      <c r="G45" s="61"/>
      <c r="H45" s="64">
        <f>IF($J$18=0,0,(VLOOKUP($J$18,Tablas!$A$264:$H$266,3,TRUE)))</f>
        <v>0</v>
      </c>
      <c r="I45" s="61">
        <f>IF($J$18=0,0,(VLOOKUP($J$18,Tablas!$A$264:$H$266,4,TRUE)))</f>
        <v>0</v>
      </c>
      <c r="J45" s="61">
        <f>IF($J$18=0,0,(VLOOKUP($J$18,Tablas!$A$264:$H$266,5,TRUE)))</f>
        <v>0</v>
      </c>
      <c r="K45" s="61">
        <f>IF($J$18=0,0,(VLOOKUP($J$18,Tablas!$A$264:$H$266,6,TRUE)))</f>
        <v>0</v>
      </c>
      <c r="L45" s="61">
        <f>IF($J$18=0,0,(VLOOKUP($J$18,Tablas!$A$264:$H$266,7,TRUE)))</f>
        <v>0</v>
      </c>
      <c r="M45" s="146">
        <f>IF($J$18=0,0,(VLOOKUP($J$18,Tablas!$A$264:$H$266,8,TRUE)))</f>
        <v>0</v>
      </c>
    </row>
    <row r="46" spans="1:13" s="106" customFormat="1" ht="20.100000000000001" customHeight="1" x14ac:dyDescent="0.2">
      <c r="A46" s="208"/>
      <c r="B46" s="208"/>
      <c r="C46" s="211"/>
      <c r="D46" s="211"/>
      <c r="E46" s="74"/>
      <c r="F46" s="145" t="s">
        <v>21</v>
      </c>
      <c r="G46" s="61"/>
      <c r="H46" s="64">
        <f>+IF($I$22=FALSE,0,Tablas!C$267)</f>
        <v>0</v>
      </c>
      <c r="I46" s="61">
        <f>+IF($I$22=FALSE,0,Tablas!D$267)</f>
        <v>0</v>
      </c>
      <c r="J46" s="61">
        <f>+IF($I$22=FALSE,0,Tablas!E$267)</f>
        <v>0</v>
      </c>
      <c r="K46" s="61">
        <f>+IF($I$22=FALSE,0,Tablas!F$267)</f>
        <v>119.25</v>
      </c>
      <c r="L46" s="61">
        <f>+IF($I$22=FALSE,0,Tablas!G$267)</f>
        <v>119.25</v>
      </c>
      <c r="M46" s="146">
        <f>+IF($I$22=FALSE,0,Tablas!H$267)</f>
        <v>119.25</v>
      </c>
    </row>
    <row r="47" spans="1:13" s="106" customFormat="1" ht="20.100000000000001" customHeight="1" x14ac:dyDescent="0.2">
      <c r="A47" s="208"/>
      <c r="B47" s="208"/>
      <c r="C47" s="211"/>
      <c r="D47" s="211"/>
      <c r="E47" s="74"/>
      <c r="F47" s="145" t="s">
        <v>122</v>
      </c>
      <c r="G47" s="61"/>
      <c r="H47" s="64">
        <v>0</v>
      </c>
      <c r="I47" s="61">
        <v>0</v>
      </c>
      <c r="J47" s="61">
        <v>0</v>
      </c>
      <c r="K47" s="61">
        <v>0</v>
      </c>
      <c r="L47" s="61">
        <v>0</v>
      </c>
      <c r="M47" s="146">
        <v>0</v>
      </c>
    </row>
    <row r="48" spans="1:13" s="106" customFormat="1" ht="20.100000000000001" customHeight="1" x14ac:dyDescent="0.2">
      <c r="A48" s="208"/>
      <c r="B48" s="208"/>
      <c r="C48" s="211"/>
      <c r="D48" s="211"/>
      <c r="E48" s="74"/>
      <c r="F48" s="149" t="s">
        <v>20</v>
      </c>
      <c r="G48" s="95"/>
      <c r="H48" s="96">
        <f t="shared" ref="H48:M48" si="4">SUM(H43:H47)</f>
        <v>8260.85</v>
      </c>
      <c r="I48" s="95">
        <f t="shared" si="4"/>
        <v>5042.6900000000005</v>
      </c>
      <c r="J48" s="95">
        <f t="shared" si="4"/>
        <v>3486.61</v>
      </c>
      <c r="K48" s="95">
        <f t="shared" si="4"/>
        <v>2502.4</v>
      </c>
      <c r="L48" s="95">
        <f t="shared" si="4"/>
        <v>1699.45</v>
      </c>
      <c r="M48" s="150">
        <f t="shared" si="4"/>
        <v>1337.99</v>
      </c>
    </row>
    <row r="49" spans="1:13" s="107" customFormat="1" ht="20.100000000000001" hidden="1" customHeight="1" x14ac:dyDescent="0.2">
      <c r="A49" s="109"/>
      <c r="B49" s="109"/>
      <c r="C49" s="109"/>
      <c r="D49" s="109"/>
      <c r="E49" s="74"/>
      <c r="F49" s="145" t="s">
        <v>22</v>
      </c>
      <c r="G49" s="61"/>
      <c r="H49" s="64">
        <v>0</v>
      </c>
      <c r="I49" s="61">
        <v>0</v>
      </c>
      <c r="J49" s="61">
        <v>0</v>
      </c>
      <c r="K49" s="61">
        <v>0</v>
      </c>
      <c r="L49" s="61">
        <v>0</v>
      </c>
      <c r="M49" s="146">
        <v>0</v>
      </c>
    </row>
    <row r="50" spans="1:13" s="106" customFormat="1" ht="20.100000000000001" customHeight="1" x14ac:dyDescent="0.2">
      <c r="A50" s="208"/>
      <c r="B50" s="208"/>
      <c r="C50" s="211"/>
      <c r="D50" s="211"/>
      <c r="E50" s="74"/>
      <c r="F50" s="145" t="s">
        <v>163</v>
      </c>
      <c r="G50" s="61"/>
      <c r="H50" s="64">
        <f t="shared" ref="H50:M50" si="5">+H48*3.5%</f>
        <v>289.12975000000006</v>
      </c>
      <c r="I50" s="61">
        <f t="shared" si="5"/>
        <v>176.49415000000005</v>
      </c>
      <c r="J50" s="61">
        <f t="shared" si="5"/>
        <v>122.03135000000002</v>
      </c>
      <c r="K50" s="61">
        <f t="shared" si="5"/>
        <v>87.584000000000017</v>
      </c>
      <c r="L50" s="61">
        <f t="shared" si="5"/>
        <v>59.480750000000008</v>
      </c>
      <c r="M50" s="146">
        <f t="shared" si="5"/>
        <v>46.829650000000008</v>
      </c>
    </row>
    <row r="51" spans="1:13" s="106" customFormat="1" ht="20.100000000000001" customHeight="1" x14ac:dyDescent="0.2">
      <c r="A51" s="208"/>
      <c r="B51" s="208"/>
      <c r="C51" s="210"/>
      <c r="D51" s="211"/>
      <c r="E51" s="63"/>
      <c r="F51" s="145" t="s">
        <v>164</v>
      </c>
      <c r="G51" s="61"/>
      <c r="H51" s="64">
        <f t="shared" ref="H51:M51" si="6">+H48*0.5%</f>
        <v>41.304250000000003</v>
      </c>
      <c r="I51" s="61">
        <f t="shared" si="6"/>
        <v>25.213450000000002</v>
      </c>
      <c r="J51" s="61">
        <f t="shared" si="6"/>
        <v>17.433050000000001</v>
      </c>
      <c r="K51" s="61">
        <f t="shared" si="6"/>
        <v>12.512</v>
      </c>
      <c r="L51" s="61">
        <f t="shared" si="6"/>
        <v>8.4972500000000011</v>
      </c>
      <c r="M51" s="146">
        <f t="shared" si="6"/>
        <v>6.6899500000000005</v>
      </c>
    </row>
    <row r="52" spans="1:13" s="106" customFormat="1" ht="20.100000000000001" customHeight="1" x14ac:dyDescent="0.2">
      <c r="A52" s="208"/>
      <c r="B52" s="208"/>
      <c r="C52" s="211"/>
      <c r="D52" s="211"/>
      <c r="E52" s="63"/>
      <c r="F52" s="157" t="s">
        <v>24</v>
      </c>
      <c r="G52" s="97"/>
      <c r="H52" s="97">
        <f t="shared" ref="H52:M52" si="7">SUM(H48:H51)</f>
        <v>8591.2839999999997</v>
      </c>
      <c r="I52" s="97">
        <f t="shared" si="7"/>
        <v>5244.3976000000011</v>
      </c>
      <c r="J52" s="97">
        <f t="shared" si="7"/>
        <v>3626.0744000000004</v>
      </c>
      <c r="K52" s="97">
        <f t="shared" si="7"/>
        <v>2602.4960000000001</v>
      </c>
      <c r="L52" s="97">
        <f t="shared" si="7"/>
        <v>1767.4279999999999</v>
      </c>
      <c r="M52" s="158">
        <f t="shared" si="7"/>
        <v>1391.5095999999999</v>
      </c>
    </row>
    <row r="53" spans="1:13" s="106" customFormat="1" ht="20.100000000000001" customHeight="1" x14ac:dyDescent="0.2">
      <c r="A53" s="208"/>
      <c r="B53" s="208"/>
      <c r="C53" s="211"/>
      <c r="D53" s="211"/>
      <c r="E53" s="65"/>
      <c r="F53" s="151" t="s">
        <v>25</v>
      </c>
      <c r="G53" s="152"/>
      <c r="H53" s="152">
        <f t="shared" ref="H53:M53" si="8">+(H48+H50+H51)*1-78</f>
        <v>8513.2839999999997</v>
      </c>
      <c r="I53" s="152">
        <f t="shared" si="8"/>
        <v>5166.3976000000011</v>
      </c>
      <c r="J53" s="152">
        <f t="shared" si="8"/>
        <v>3548.0744000000004</v>
      </c>
      <c r="K53" s="152">
        <f t="shared" si="8"/>
        <v>2524.4960000000001</v>
      </c>
      <c r="L53" s="152">
        <f t="shared" si="8"/>
        <v>1689.4279999999999</v>
      </c>
      <c r="M53" s="153">
        <f t="shared" si="8"/>
        <v>1313.5095999999999</v>
      </c>
    </row>
    <row r="54" spans="1:13" s="107" customFormat="1" ht="20.100000000000001" customHeight="1" x14ac:dyDescent="0.25">
      <c r="A54" s="208"/>
      <c r="B54" s="208"/>
      <c r="C54" s="211"/>
      <c r="D54" s="211"/>
      <c r="E54" s="74"/>
      <c r="F54" s="220" t="s">
        <v>184</v>
      </c>
      <c r="G54" s="220"/>
      <c r="H54" s="220"/>
      <c r="I54" s="220"/>
      <c r="J54" s="220"/>
      <c r="K54" s="220"/>
      <c r="L54" s="220"/>
      <c r="M54" s="220"/>
    </row>
    <row r="55" spans="1:13" s="107" customFormat="1" ht="20.100000000000001" customHeight="1" x14ac:dyDescent="0.2">
      <c r="A55" s="208"/>
      <c r="B55" s="208"/>
      <c r="C55" s="211"/>
      <c r="D55" s="211"/>
      <c r="E55" s="75"/>
      <c r="F55" s="102"/>
      <c r="G55" s="102"/>
      <c r="H55" s="102"/>
      <c r="I55" s="102"/>
      <c r="J55" s="102"/>
      <c r="K55" s="102"/>
      <c r="L55" s="102"/>
      <c r="M55" s="102"/>
    </row>
    <row r="56" spans="1:13" ht="20.100000000000001" customHeight="1" x14ac:dyDescent="0.2">
      <c r="A56" s="219"/>
      <c r="B56" s="219"/>
      <c r="C56" s="209"/>
      <c r="D56" s="209"/>
      <c r="E56" s="75"/>
      <c r="F56" s="218" t="s">
        <v>175</v>
      </c>
      <c r="G56" s="218"/>
      <c r="H56" s="218"/>
      <c r="I56" s="218"/>
      <c r="J56" s="218"/>
      <c r="K56" s="218"/>
      <c r="L56" s="218"/>
      <c r="M56" s="218"/>
    </row>
    <row r="57" spans="1:13" x14ac:dyDescent="0.2">
      <c r="A57" s="219"/>
      <c r="B57" s="219"/>
      <c r="C57" s="209"/>
      <c r="D57" s="209"/>
      <c r="F57" s="218"/>
      <c r="G57" s="218"/>
      <c r="H57" s="218"/>
      <c r="I57" s="218"/>
      <c r="J57" s="218"/>
      <c r="K57" s="218"/>
      <c r="L57" s="218"/>
      <c r="M57" s="218"/>
    </row>
    <row r="58" spans="1:13" x14ac:dyDescent="0.2">
      <c r="A58" s="111"/>
      <c r="B58" s="111"/>
      <c r="C58" s="111"/>
      <c r="D58" s="111"/>
      <c r="F58" s="218"/>
      <c r="G58" s="218"/>
      <c r="H58" s="218"/>
      <c r="I58" s="218"/>
      <c r="J58" s="218"/>
      <c r="K58" s="218"/>
      <c r="L58" s="218"/>
      <c r="M58" s="218"/>
    </row>
    <row r="59" spans="1:13" x14ac:dyDescent="0.2">
      <c r="A59" s="111"/>
      <c r="B59" s="111"/>
      <c r="C59" s="111"/>
      <c r="D59" s="111"/>
      <c r="F59" s="102"/>
      <c r="G59" s="102"/>
      <c r="H59" s="102"/>
      <c r="I59" s="102"/>
      <c r="J59" s="102"/>
      <c r="K59" s="102"/>
      <c r="L59" s="102"/>
      <c r="M59" s="102"/>
    </row>
    <row r="60" spans="1:13" x14ac:dyDescent="0.2">
      <c r="A60" s="111"/>
      <c r="B60" s="111"/>
      <c r="C60" s="111"/>
      <c r="D60" s="111"/>
      <c r="F60" s="102"/>
      <c r="G60" s="102"/>
      <c r="H60" s="102"/>
      <c r="I60" s="102"/>
      <c r="J60" s="102"/>
      <c r="K60" s="102"/>
      <c r="L60" s="102"/>
      <c r="M60" s="102"/>
    </row>
    <row r="61" spans="1:13" x14ac:dyDescent="0.2">
      <c r="F61" s="102"/>
      <c r="G61" s="102"/>
      <c r="H61" s="102"/>
      <c r="I61" s="102"/>
      <c r="J61" s="102"/>
      <c r="K61" s="102"/>
      <c r="L61" s="102"/>
      <c r="M61" s="102"/>
    </row>
  </sheetData>
  <sheetProtection algorithmName="SHA-512" hashValue="4fdY77kZjDpB8BYyNzXMoWB8ZX2U74KUo/5iQhiST8EEdXuRB1MuWwGdlKKd/ZlJb0GZvQwaglX/1cNYTwwWPQ==" saltValue="zHKKS91ZkETUs2sDAE+jvg==" spinCount="100000" sheet="1" objects="1" scenarios="1"/>
  <mergeCells count="84">
    <mergeCell ref="F56:M58"/>
    <mergeCell ref="A39:B39"/>
    <mergeCell ref="A53:B53"/>
    <mergeCell ref="A28:B28"/>
    <mergeCell ref="A29:B29"/>
    <mergeCell ref="C29:D29"/>
    <mergeCell ref="C47:D47"/>
    <mergeCell ref="A38:B38"/>
    <mergeCell ref="A30:B30"/>
    <mergeCell ref="A31:B31"/>
    <mergeCell ref="C31:D31"/>
    <mergeCell ref="A32:B32"/>
    <mergeCell ref="A46:B46"/>
    <mergeCell ref="A47:B47"/>
    <mergeCell ref="C46:D46"/>
    <mergeCell ref="A33:B33"/>
    <mergeCell ref="C10:M10"/>
    <mergeCell ref="A35:B36"/>
    <mergeCell ref="A22:B22"/>
    <mergeCell ref="A16:B16"/>
    <mergeCell ref="A12:D12"/>
    <mergeCell ref="A18:B19"/>
    <mergeCell ref="A13:B13"/>
    <mergeCell ref="A14:B14"/>
    <mergeCell ref="A15:B15"/>
    <mergeCell ref="A17:B17"/>
    <mergeCell ref="C18:D19"/>
    <mergeCell ref="H12:M12"/>
    <mergeCell ref="H14:M14"/>
    <mergeCell ref="F18:G18"/>
    <mergeCell ref="F17:G17"/>
    <mergeCell ref="C26:D26"/>
    <mergeCell ref="C23:D23"/>
    <mergeCell ref="A23:B24"/>
    <mergeCell ref="A25:B26"/>
    <mergeCell ref="A27:B27"/>
    <mergeCell ref="A55:B55"/>
    <mergeCell ref="C55:D55"/>
    <mergeCell ref="A44:B44"/>
    <mergeCell ref="C44:D44"/>
    <mergeCell ref="A56:B57"/>
    <mergeCell ref="C56:D57"/>
    <mergeCell ref="A41:B41"/>
    <mergeCell ref="C41:D41"/>
    <mergeCell ref="C50:D50"/>
    <mergeCell ref="C54:D54"/>
    <mergeCell ref="A52:B52"/>
    <mergeCell ref="C52:D52"/>
    <mergeCell ref="A54:B54"/>
    <mergeCell ref="A42:B42"/>
    <mergeCell ref="A51:B51"/>
    <mergeCell ref="C48:D48"/>
    <mergeCell ref="C51:D51"/>
    <mergeCell ref="C42:D42"/>
    <mergeCell ref="A43:B43"/>
    <mergeCell ref="C43:D43"/>
    <mergeCell ref="F54:M54"/>
    <mergeCell ref="C39:D39"/>
    <mergeCell ref="C53:D53"/>
    <mergeCell ref="C13:D13"/>
    <mergeCell ref="C14:D14"/>
    <mergeCell ref="C15:D15"/>
    <mergeCell ref="C16:D16"/>
    <mergeCell ref="C30:D30"/>
    <mergeCell ref="C22:D22"/>
    <mergeCell ref="C27:D27"/>
    <mergeCell ref="C28:D28"/>
    <mergeCell ref="C17:D17"/>
    <mergeCell ref="C24:D24"/>
    <mergeCell ref="C25:D25"/>
    <mergeCell ref="C35:D36"/>
    <mergeCell ref="C38:D38"/>
    <mergeCell ref="F30:M30"/>
    <mergeCell ref="F42:M42"/>
    <mergeCell ref="A45:B45"/>
    <mergeCell ref="C45:D45"/>
    <mergeCell ref="A50:B50"/>
    <mergeCell ref="A48:B48"/>
    <mergeCell ref="A40:B40"/>
    <mergeCell ref="C40:D40"/>
    <mergeCell ref="C34:D34"/>
    <mergeCell ref="C32:D32"/>
    <mergeCell ref="C33:D33"/>
    <mergeCell ref="A34:B34"/>
  </mergeCells>
  <phoneticPr fontId="6" type="noConversion"/>
  <conditionalFormatting sqref="J16">
    <cfRule type="cellIs" dxfId="51" priority="2" stopIfTrue="1" operator="greaterThan">
      <formula>2</formula>
    </cfRule>
    <cfRule type="cellIs" dxfId="50" priority="3" stopIfTrue="1" operator="lessThan">
      <formula>1</formula>
    </cfRule>
  </conditionalFormatting>
  <conditionalFormatting sqref="M16 M18">
    <cfRule type="cellIs" dxfId="49" priority="5" stopIfTrue="1" operator="lessThan">
      <formula>18</formula>
    </cfRule>
  </conditionalFormatting>
  <conditionalFormatting sqref="M20">
    <cfRule type="cellIs" dxfId="48" priority="1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3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54" r:id="rId3" name="Check Box 10">
              <controlPr locked="0" defaultSize="0" autoFill="0" autoLine="0" autoPict="0">
                <anchor moveWithCells="1">
                  <from>
                    <xdr:col>9</xdr:col>
                    <xdr:colOff>838200</xdr:colOff>
                    <xdr:row>21</xdr:row>
                    <xdr:rowOff>66675</xdr:rowOff>
                  </from>
                  <to>
                    <xdr:col>9</xdr:col>
                    <xdr:colOff>1114425</xdr:colOff>
                    <xdr:row>22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pageSetUpPr fitToPage="1"/>
  </sheetPr>
  <dimension ref="A1:M68"/>
  <sheetViews>
    <sheetView showGridLines="0" zoomScaleNormal="100" zoomScalePageLayoutView="70" workbookViewId="0">
      <selection activeCell="O16" sqref="O16"/>
    </sheetView>
  </sheetViews>
  <sheetFormatPr baseColWidth="10" defaultColWidth="8.7109375" defaultRowHeight="12.75" x14ac:dyDescent="0.2"/>
  <cols>
    <col min="1" max="1" width="33.7109375" style="100" customWidth="1"/>
    <col min="2" max="2" width="12.42578125" style="100" customWidth="1"/>
    <col min="3" max="3" width="22.7109375" style="100" customWidth="1"/>
    <col min="4" max="4" width="28.28515625" style="100" customWidth="1"/>
    <col min="5" max="5" width="1.42578125" style="110" customWidth="1"/>
    <col min="6" max="7" width="16.7109375" style="100" customWidth="1"/>
    <col min="8" max="8" width="20.140625" style="100" bestFit="1" customWidth="1"/>
    <col min="9" max="9" width="16.7109375" style="100" customWidth="1"/>
    <col min="10" max="10" width="20.7109375" style="100" customWidth="1"/>
    <col min="11" max="12" width="16.7109375" style="100" customWidth="1"/>
    <col min="13" max="13" width="24.42578125" style="100" customWidth="1"/>
    <col min="14" max="16384" width="8.7109375" style="100"/>
  </cols>
  <sheetData>
    <row r="1" spans="1:13" ht="12.75" customHeight="1" x14ac:dyDescent="0.2">
      <c r="A1" s="34"/>
      <c r="B1" s="35"/>
      <c r="C1" s="35"/>
      <c r="D1" s="35"/>
      <c r="E1" s="36"/>
      <c r="F1" s="35"/>
      <c r="G1" s="35"/>
      <c r="H1" s="35"/>
      <c r="I1" s="35"/>
      <c r="J1" s="35"/>
      <c r="K1" s="35"/>
      <c r="L1" s="35"/>
      <c r="M1" s="35"/>
    </row>
    <row r="2" spans="1:13" x14ac:dyDescent="0.2">
      <c r="A2" s="35"/>
      <c r="B2" s="35"/>
      <c r="C2" s="35"/>
      <c r="D2" s="35"/>
      <c r="E2" s="36"/>
      <c r="F2" s="35"/>
      <c r="G2" s="35"/>
      <c r="H2" s="35"/>
      <c r="I2" s="35"/>
      <c r="J2" s="35" t="s">
        <v>5</v>
      </c>
      <c r="K2" s="35" t="s">
        <v>5</v>
      </c>
      <c r="L2" s="35" t="s">
        <v>5</v>
      </c>
      <c r="M2" s="35"/>
    </row>
    <row r="3" spans="1:13" x14ac:dyDescent="0.2">
      <c r="A3" s="35"/>
      <c r="B3" s="35"/>
      <c r="C3" s="35"/>
      <c r="D3" s="35"/>
      <c r="E3" s="36"/>
      <c r="F3" s="35"/>
      <c r="G3" s="35"/>
      <c r="H3" s="35"/>
      <c r="I3" s="35"/>
      <c r="J3" s="35"/>
      <c r="K3" s="35"/>
      <c r="L3" s="35"/>
      <c r="M3" s="35"/>
    </row>
    <row r="4" spans="1:13" x14ac:dyDescent="0.2">
      <c r="A4" s="35"/>
      <c r="B4" s="35"/>
      <c r="C4" s="35"/>
      <c r="D4" s="35"/>
      <c r="E4" s="36"/>
      <c r="F4" s="35"/>
      <c r="G4" s="35"/>
      <c r="H4" s="35"/>
      <c r="I4" s="35"/>
      <c r="J4" s="35"/>
      <c r="K4" s="35"/>
      <c r="L4" s="35"/>
      <c r="M4" s="35"/>
    </row>
    <row r="5" spans="1:13" x14ac:dyDescent="0.2">
      <c r="A5" s="35"/>
      <c r="B5" s="35"/>
      <c r="C5" s="35"/>
      <c r="D5" s="35"/>
      <c r="E5" s="36"/>
      <c r="F5" s="35"/>
      <c r="G5" s="35"/>
      <c r="H5" s="35"/>
      <c r="I5" s="35"/>
      <c r="J5" s="35"/>
      <c r="K5" s="35"/>
      <c r="L5" s="35"/>
      <c r="M5" s="35"/>
    </row>
    <row r="6" spans="1:13" ht="15" x14ac:dyDescent="0.2">
      <c r="A6" s="35"/>
      <c r="B6" s="35"/>
      <c r="C6" s="35"/>
      <c r="D6" s="35"/>
      <c r="E6" s="36"/>
      <c r="F6" s="35"/>
      <c r="G6" s="35"/>
      <c r="H6" s="35"/>
      <c r="I6" s="35"/>
      <c r="J6" s="38" t="s">
        <v>5</v>
      </c>
      <c r="K6" s="38" t="s">
        <v>5</v>
      </c>
      <c r="L6" s="38" t="s">
        <v>5</v>
      </c>
      <c r="M6" s="39" t="s">
        <v>5</v>
      </c>
    </row>
    <row r="7" spans="1:13" x14ac:dyDescent="0.2">
      <c r="A7" s="35"/>
      <c r="B7" s="35"/>
      <c r="C7" s="35"/>
      <c r="D7" s="35"/>
      <c r="E7" s="36"/>
      <c r="F7" s="35"/>
      <c r="G7" s="35"/>
      <c r="H7" s="35"/>
      <c r="I7" s="35"/>
      <c r="J7" s="35"/>
      <c r="K7" s="35"/>
      <c r="L7" s="35"/>
      <c r="M7" s="35"/>
    </row>
    <row r="8" spans="1:13" x14ac:dyDescent="0.2">
      <c r="A8" s="35"/>
      <c r="B8" s="35"/>
      <c r="C8" s="35"/>
      <c r="D8" s="35"/>
      <c r="E8" s="36"/>
      <c r="F8" s="35"/>
      <c r="G8" s="35"/>
      <c r="H8" s="35"/>
      <c r="I8" s="35"/>
      <c r="J8" s="35"/>
      <c r="K8" s="35"/>
      <c r="L8" s="35"/>
      <c r="M8" s="35"/>
    </row>
    <row r="9" spans="1:13" x14ac:dyDescent="0.2">
      <c r="A9" s="35"/>
      <c r="B9" s="35"/>
      <c r="C9" s="35"/>
      <c r="D9" s="35"/>
      <c r="E9" s="36"/>
      <c r="F9" s="35"/>
      <c r="G9" s="35"/>
      <c r="H9" s="35"/>
      <c r="I9" s="35"/>
      <c r="J9" s="35"/>
      <c r="K9" s="35"/>
      <c r="L9" s="35"/>
      <c r="M9" s="35"/>
    </row>
    <row r="10" spans="1:13" ht="23.25" x14ac:dyDescent="0.35">
      <c r="A10" s="40"/>
      <c r="B10" s="40"/>
      <c r="C10" s="217" t="s">
        <v>189</v>
      </c>
      <c r="D10" s="217"/>
      <c r="E10" s="217"/>
      <c r="F10" s="217"/>
      <c r="G10" s="217"/>
      <c r="H10" s="217"/>
      <c r="I10" s="217"/>
      <c r="J10" s="217"/>
      <c r="K10" s="217"/>
      <c r="L10" s="217"/>
      <c r="M10" s="217"/>
    </row>
    <row r="11" spans="1:13" ht="23.25" x14ac:dyDescent="0.35">
      <c r="A11" s="76"/>
      <c r="B11" s="76"/>
      <c r="C11" s="76"/>
      <c r="D11" s="76"/>
      <c r="E11" s="41"/>
      <c r="F11" s="76"/>
      <c r="G11" s="76"/>
      <c r="H11" s="76"/>
      <c r="I11" s="76"/>
      <c r="J11" s="76"/>
      <c r="K11" s="76"/>
      <c r="L11" s="76"/>
      <c r="M11" s="76"/>
    </row>
    <row r="12" spans="1:13" ht="20.100000000000001" customHeight="1" x14ac:dyDescent="0.35">
      <c r="A12" s="226" t="s">
        <v>120</v>
      </c>
      <c r="B12" s="226"/>
      <c r="C12" s="226"/>
      <c r="D12" s="226"/>
      <c r="E12" s="42"/>
      <c r="F12" s="76"/>
      <c r="G12" s="90" t="s">
        <v>185</v>
      </c>
      <c r="H12" s="214" t="str">
        <f>+'INGRESO DE DATOS'!$D$12</f>
        <v>NOMBRE Y APELLIDO</v>
      </c>
      <c r="I12" s="214"/>
      <c r="J12" s="214"/>
      <c r="K12" s="214"/>
      <c r="L12" s="214"/>
      <c r="M12" s="214"/>
    </row>
    <row r="13" spans="1:13" ht="20.100000000000001" customHeight="1" x14ac:dyDescent="0.2">
      <c r="A13" s="208"/>
      <c r="B13" s="208"/>
      <c r="C13" s="213"/>
      <c r="D13" s="211"/>
      <c r="E13" s="74"/>
      <c r="F13" s="35"/>
      <c r="G13" s="35"/>
      <c r="H13" s="35"/>
      <c r="I13" s="35"/>
      <c r="J13" s="35"/>
      <c r="K13" s="35"/>
      <c r="L13" s="35"/>
      <c r="M13" s="35"/>
    </row>
    <row r="14" spans="1:13" ht="20.100000000000001" customHeight="1" x14ac:dyDescent="0.35">
      <c r="A14" s="208"/>
      <c r="B14" s="208"/>
      <c r="C14" s="211"/>
      <c r="D14" s="211"/>
      <c r="E14" s="74"/>
      <c r="F14" s="76"/>
      <c r="G14" s="90" t="s">
        <v>178</v>
      </c>
      <c r="H14" s="214" t="str">
        <f>+'INGRESO DE DATOS'!$D$23</f>
        <v>AGENCIA</v>
      </c>
      <c r="I14" s="214"/>
      <c r="J14" s="214"/>
      <c r="K14" s="214"/>
      <c r="L14" s="214"/>
      <c r="M14" s="214"/>
    </row>
    <row r="15" spans="1:13" ht="20.100000000000001" customHeight="1" x14ac:dyDescent="0.35">
      <c r="A15" s="208"/>
      <c r="B15" s="208"/>
      <c r="C15" s="211"/>
      <c r="D15" s="211"/>
      <c r="E15" s="74"/>
      <c r="F15" s="76"/>
      <c r="G15" s="76"/>
      <c r="H15" s="35"/>
      <c r="I15" s="35"/>
      <c r="J15" s="35"/>
      <c r="K15" s="35"/>
      <c r="L15" s="35"/>
      <c r="M15" s="35"/>
    </row>
    <row r="16" spans="1:13" ht="20.100000000000001" customHeight="1" x14ac:dyDescent="0.25">
      <c r="A16" s="208"/>
      <c r="B16" s="208"/>
      <c r="C16" s="211"/>
      <c r="D16" s="211"/>
      <c r="E16" s="74"/>
      <c r="F16" s="35"/>
      <c r="G16" s="35"/>
      <c r="H16" s="35"/>
      <c r="I16" s="90" t="s">
        <v>179</v>
      </c>
      <c r="J16" s="89">
        <f>+'INGRESO DE DATOS'!$G$14</f>
        <v>1</v>
      </c>
      <c r="K16" s="35"/>
      <c r="L16" s="90" t="s">
        <v>181</v>
      </c>
      <c r="M16" s="89">
        <f>+'INGRESO DE DATOS'!$G$16</f>
        <v>18</v>
      </c>
    </row>
    <row r="17" spans="1:13" s="102" customFormat="1" ht="20.100000000000001" customHeight="1" x14ac:dyDescent="0.2">
      <c r="A17" s="208"/>
      <c r="B17" s="208"/>
      <c r="C17" s="211"/>
      <c r="D17" s="211"/>
      <c r="E17" s="74"/>
      <c r="F17" s="215"/>
      <c r="G17" s="215"/>
      <c r="H17" s="43"/>
      <c r="I17" s="43"/>
      <c r="J17" s="43"/>
      <c r="K17" s="43"/>
      <c r="L17" s="43"/>
      <c r="M17" s="43"/>
    </row>
    <row r="18" spans="1:13" s="102" customFormat="1" ht="20.100000000000001" customHeight="1" x14ac:dyDescent="0.25">
      <c r="A18" s="208"/>
      <c r="B18" s="208"/>
      <c r="C18" s="209"/>
      <c r="D18" s="209"/>
      <c r="E18" s="75"/>
      <c r="F18" s="223"/>
      <c r="G18" s="224"/>
      <c r="H18" s="43"/>
      <c r="I18" s="90" t="s">
        <v>180</v>
      </c>
      <c r="J18" s="89">
        <f>+'INGRESO DE DATOS'!$J$14</f>
        <v>0</v>
      </c>
      <c r="K18" s="43"/>
      <c r="L18" s="90" t="s">
        <v>182</v>
      </c>
      <c r="M18" s="89">
        <f>+'INGRESO DE DATOS'!$J$16</f>
        <v>18</v>
      </c>
    </row>
    <row r="19" spans="1:13" s="47" customFormat="1" ht="20.100000000000001" customHeight="1" x14ac:dyDescent="0.2">
      <c r="A19" s="208"/>
      <c r="B19" s="208"/>
      <c r="C19" s="209"/>
      <c r="D19" s="209"/>
      <c r="E19" s="75"/>
      <c r="F19" s="43"/>
      <c r="G19" s="45"/>
      <c r="H19" s="46"/>
      <c r="I19" s="43"/>
      <c r="J19" s="43" t="s">
        <v>5</v>
      </c>
      <c r="K19" s="43" t="s">
        <v>5</v>
      </c>
      <c r="L19" s="43" t="s">
        <v>5</v>
      </c>
      <c r="M19" s="43"/>
    </row>
    <row r="20" spans="1:13" s="47" customFormat="1" ht="20.100000000000001" customHeight="1" x14ac:dyDescent="0.3">
      <c r="A20" s="71"/>
      <c r="B20" s="71"/>
      <c r="C20" s="75"/>
      <c r="D20" s="75"/>
      <c r="E20" s="75"/>
      <c r="F20" s="43"/>
      <c r="G20" s="45"/>
      <c r="H20" s="46"/>
      <c r="I20" s="90" t="s">
        <v>183</v>
      </c>
      <c r="J20" s="91">
        <f ca="1">+TODAY()</f>
        <v>44572</v>
      </c>
      <c r="K20" s="43"/>
      <c r="L20" s="199" t="s">
        <v>198</v>
      </c>
      <c r="M20" s="89" t="str">
        <f>'INGRESO DE DATOS'!G18</f>
        <v>Guayas/Santa Elena</v>
      </c>
    </row>
    <row r="21" spans="1:13" s="47" customFormat="1" ht="20.100000000000001" customHeight="1" x14ac:dyDescent="0.2">
      <c r="A21" s="71"/>
      <c r="B21" s="71"/>
      <c r="C21" s="75"/>
      <c r="D21" s="75"/>
      <c r="E21" s="75"/>
      <c r="F21" s="43"/>
      <c r="G21" s="45"/>
      <c r="H21" s="46"/>
      <c r="I21" s="43"/>
      <c r="J21" s="43"/>
      <c r="K21" s="43"/>
      <c r="L21" s="43"/>
      <c r="M21" s="43"/>
    </row>
    <row r="22" spans="1:13" s="47" customFormat="1" ht="20.100000000000001" customHeight="1" x14ac:dyDescent="0.2">
      <c r="A22" s="208"/>
      <c r="B22" s="208"/>
      <c r="C22" s="211"/>
      <c r="D22" s="211"/>
      <c r="E22" s="74"/>
      <c r="F22" s="43"/>
      <c r="G22" s="43"/>
      <c r="H22" s="43"/>
      <c r="I22" s="48" t="b">
        <v>1</v>
      </c>
      <c r="J22" s="43"/>
      <c r="K22" s="50" t="s">
        <v>99</v>
      </c>
      <c r="L22" s="43"/>
      <c r="M22" s="43"/>
    </row>
    <row r="23" spans="1:13" s="47" customFormat="1" ht="20.100000000000001" customHeight="1" x14ac:dyDescent="0.2">
      <c r="A23" s="208"/>
      <c r="B23" s="208"/>
      <c r="C23" s="211"/>
      <c r="D23" s="211"/>
      <c r="E23" s="74"/>
      <c r="F23" s="43"/>
      <c r="G23" s="43"/>
      <c r="H23" s="43"/>
      <c r="I23" s="113"/>
      <c r="J23" s="43"/>
      <c r="K23" s="50"/>
      <c r="L23" s="43"/>
      <c r="M23" s="51"/>
    </row>
    <row r="24" spans="1:13" s="53" customFormat="1" ht="20.100000000000001" customHeight="1" x14ac:dyDescent="0.2">
      <c r="A24" s="208"/>
      <c r="B24" s="208"/>
      <c r="C24" s="211"/>
      <c r="D24" s="211"/>
      <c r="E24" s="74"/>
      <c r="F24" s="35"/>
      <c r="G24" s="35"/>
      <c r="H24" s="35"/>
      <c r="I24" s="48" t="b">
        <v>1</v>
      </c>
      <c r="J24" s="35"/>
      <c r="K24" s="52" t="s">
        <v>100</v>
      </c>
      <c r="L24" s="35"/>
      <c r="M24" s="35"/>
    </row>
    <row r="25" spans="1:13" s="53" customFormat="1" ht="20.100000000000001" customHeight="1" x14ac:dyDescent="0.2">
      <c r="A25" s="208"/>
      <c r="B25" s="208"/>
      <c r="C25" s="211"/>
      <c r="D25" s="211"/>
      <c r="E25" s="74"/>
      <c r="F25" s="35"/>
      <c r="G25" s="35"/>
      <c r="H25" s="35"/>
      <c r="I25" s="35"/>
      <c r="J25" s="51"/>
      <c r="K25" s="52"/>
      <c r="L25" s="35"/>
      <c r="M25" s="35"/>
    </row>
    <row r="26" spans="1:13" s="53" customFormat="1" ht="20.100000000000001" customHeight="1" x14ac:dyDescent="0.2">
      <c r="A26" s="208"/>
      <c r="B26" s="208"/>
      <c r="C26" s="211"/>
      <c r="D26" s="211"/>
      <c r="E26" s="74"/>
      <c r="F26" s="43"/>
      <c r="G26" s="103" t="s">
        <v>5</v>
      </c>
      <c r="H26" s="104" t="s">
        <v>171</v>
      </c>
      <c r="I26" s="43"/>
      <c r="J26" s="43"/>
      <c r="K26" s="43"/>
      <c r="L26" s="43"/>
      <c r="M26" s="43"/>
    </row>
    <row r="27" spans="1:13" s="105" customFormat="1" ht="20.100000000000001" customHeight="1" x14ac:dyDescent="0.25">
      <c r="A27" s="208"/>
      <c r="B27" s="208"/>
      <c r="C27" s="211"/>
      <c r="D27" s="211"/>
      <c r="E27" s="74"/>
      <c r="F27" s="98" t="s">
        <v>107</v>
      </c>
      <c r="G27" s="99"/>
      <c r="H27" s="99" t="s">
        <v>101</v>
      </c>
      <c r="I27" s="99" t="s">
        <v>102</v>
      </c>
      <c r="J27" s="99" t="s">
        <v>103</v>
      </c>
      <c r="K27" s="99" t="s">
        <v>104</v>
      </c>
      <c r="L27" s="99" t="s">
        <v>105</v>
      </c>
      <c r="M27" s="99" t="s">
        <v>106</v>
      </c>
    </row>
    <row r="28" spans="1:13" s="106" customFormat="1" ht="20.100000000000001" customHeight="1" x14ac:dyDescent="0.2">
      <c r="A28" s="208"/>
      <c r="B28" s="208"/>
      <c r="C28" s="211"/>
      <c r="D28" s="211"/>
      <c r="E28" s="74"/>
      <c r="F28" s="133" t="s">
        <v>165</v>
      </c>
      <c r="G28" s="134"/>
      <c r="H28" s="135">
        <v>0</v>
      </c>
      <c r="I28" s="134">
        <v>1000</v>
      </c>
      <c r="J28" s="134">
        <v>2000</v>
      </c>
      <c r="K28" s="134">
        <v>5000</v>
      </c>
      <c r="L28" s="134">
        <v>10000</v>
      </c>
      <c r="M28" s="136">
        <v>20000</v>
      </c>
    </row>
    <row r="29" spans="1:13" s="106" customFormat="1" ht="20.100000000000001" customHeight="1" x14ac:dyDescent="0.2">
      <c r="A29" s="208"/>
      <c r="B29" s="208"/>
      <c r="C29" s="211"/>
      <c r="D29" s="211"/>
      <c r="E29" s="74"/>
      <c r="F29" s="137" t="s">
        <v>166</v>
      </c>
      <c r="G29" s="138"/>
      <c r="H29" s="139">
        <v>1000</v>
      </c>
      <c r="I29" s="138">
        <v>2000</v>
      </c>
      <c r="J29" s="138">
        <v>3000</v>
      </c>
      <c r="K29" s="138">
        <v>5000</v>
      </c>
      <c r="L29" s="138">
        <v>10000</v>
      </c>
      <c r="M29" s="140">
        <v>20000</v>
      </c>
    </row>
    <row r="30" spans="1:13" s="106" customFormat="1" ht="20.100000000000001" customHeight="1" x14ac:dyDescent="0.2">
      <c r="A30" s="208"/>
      <c r="B30" s="208"/>
      <c r="C30" s="213"/>
      <c r="D30" s="211"/>
      <c r="E30" s="74"/>
      <c r="F30" s="58"/>
      <c r="G30" s="58"/>
      <c r="H30" s="58"/>
      <c r="I30" s="58"/>
      <c r="J30" s="58"/>
      <c r="K30" s="58"/>
      <c r="L30" s="58"/>
      <c r="M30" s="58"/>
    </row>
    <row r="31" spans="1:13" s="106" customFormat="1" ht="20.100000000000001" customHeight="1" x14ac:dyDescent="0.2">
      <c r="A31" s="208"/>
      <c r="B31" s="208"/>
      <c r="C31" s="211"/>
      <c r="D31" s="211"/>
      <c r="E31" s="74"/>
      <c r="F31" s="59"/>
      <c r="G31" s="59"/>
      <c r="H31" s="59"/>
      <c r="I31" s="59"/>
      <c r="J31" s="59"/>
      <c r="K31" s="59"/>
      <c r="L31" s="59"/>
      <c r="M31" s="59"/>
    </row>
    <row r="32" spans="1:13" s="107" customFormat="1" ht="20.100000000000001" customHeight="1" x14ac:dyDescent="0.2">
      <c r="A32" s="208"/>
      <c r="B32" s="208"/>
      <c r="C32" s="211"/>
      <c r="D32" s="211"/>
      <c r="E32" s="74"/>
      <c r="F32" s="212" t="s">
        <v>29</v>
      </c>
      <c r="G32" s="212"/>
      <c r="H32" s="212"/>
      <c r="I32" s="212"/>
      <c r="J32" s="212"/>
      <c r="K32" s="212"/>
      <c r="L32" s="212"/>
      <c r="M32" s="212"/>
    </row>
    <row r="33" spans="1:13" s="106" customFormat="1" ht="20.100000000000001" customHeight="1" x14ac:dyDescent="0.2">
      <c r="A33" s="208"/>
      <c r="B33" s="208"/>
      <c r="C33" s="211"/>
      <c r="D33" s="211"/>
      <c r="E33" s="74"/>
      <c r="F33" s="141" t="s">
        <v>16</v>
      </c>
      <c r="G33" s="142"/>
      <c r="H33" s="143">
        <f>VLOOKUP($M$16,Tablas!$A$274:$H$297,3,TRUE)+75</f>
        <v>11123</v>
      </c>
      <c r="I33" s="142">
        <f>VLOOKUP($M$16,Tablas!$A$274:$H$297,4,TRUE)+75</f>
        <v>7960</v>
      </c>
      <c r="J33" s="142">
        <f>VLOOKUP($M$16,Tablas!$A$274:$H$297,5,TRUE)+75</f>
        <v>6003</v>
      </c>
      <c r="K33" s="142">
        <f>VLOOKUP($M$16,Tablas!$A$274:$H$297,6,TRUE)+75</f>
        <v>4376</v>
      </c>
      <c r="L33" s="142">
        <f>VLOOKUP($M$16,Tablas!$A$274:$H$297,7,TRUE)+75</f>
        <v>3121</v>
      </c>
      <c r="M33" s="144">
        <f>VLOOKUP($M$16,Tablas!$A$274:$H$297,8,TRUE)+75</f>
        <v>2488</v>
      </c>
    </row>
    <row r="34" spans="1:13" s="106" customFormat="1" ht="20.100000000000001" customHeight="1" x14ac:dyDescent="0.2">
      <c r="A34" s="208"/>
      <c r="B34" s="208"/>
      <c r="C34" s="211"/>
      <c r="D34" s="211"/>
      <c r="E34" s="73"/>
      <c r="F34" s="145" t="s">
        <v>17</v>
      </c>
      <c r="G34" s="61"/>
      <c r="H34" s="64">
        <f>IF($J$16=1,0,(VLOOKUP($M$18,Tablas!$A$274:$H$297,3,TRUE)))</f>
        <v>0</v>
      </c>
      <c r="I34" s="61">
        <f>IF($J$16=1,0,(VLOOKUP($M$18,Tablas!$A$274:$H$297,4,TRUE)))</f>
        <v>0</v>
      </c>
      <c r="J34" s="61">
        <f>IF($J$16=1,0,(VLOOKUP($M$18,Tablas!$A$274:$H$297,5,TRUE)))</f>
        <v>0</v>
      </c>
      <c r="K34" s="61">
        <f>IF($J$16=1,0,(VLOOKUP($M$18,Tablas!$A$274:$H$297,6,TRUE)))</f>
        <v>0</v>
      </c>
      <c r="L34" s="61">
        <f>IF($J$16=1,0,(VLOOKUP($M$18,Tablas!$A$274:$H$297,7,TRUE)))</f>
        <v>0</v>
      </c>
      <c r="M34" s="146">
        <f>IF($J$16=1,0,(VLOOKUP($M$18,Tablas!$A$274:$H$297,8,TRUE)))</f>
        <v>0</v>
      </c>
    </row>
    <row r="35" spans="1:13" s="106" customFormat="1" ht="20.100000000000001" customHeight="1" x14ac:dyDescent="0.2">
      <c r="A35" s="208"/>
      <c r="B35" s="208"/>
      <c r="C35" s="213"/>
      <c r="D35" s="211"/>
      <c r="E35" s="74"/>
      <c r="F35" s="147" t="s">
        <v>18</v>
      </c>
      <c r="G35" s="62"/>
      <c r="H35" s="64">
        <f>IF($J$18=0,0,(VLOOKUP($J$18,Tablas!$A$298:$H$300,3,TRUE)))</f>
        <v>0</v>
      </c>
      <c r="I35" s="62">
        <f>IF($J$18=0,0,(VLOOKUP($J$18,Tablas!$A$298:$H$300,4,TRUE)))</f>
        <v>0</v>
      </c>
      <c r="J35" s="62">
        <f>IF($J$18=0,0,(VLOOKUP($J$18,Tablas!$A$298:$H$300,5,TRUE)))</f>
        <v>0</v>
      </c>
      <c r="K35" s="62">
        <f>IF($J$18=0,0,(VLOOKUP($J$18,Tablas!$A$298:$H$300,6,TRUE)))</f>
        <v>0</v>
      </c>
      <c r="L35" s="62">
        <f>IF($J$18=0,0,(VLOOKUP($J$18,Tablas!$A$298:$H$300,7,TRUE)))</f>
        <v>0</v>
      </c>
      <c r="M35" s="148">
        <f>IF($J$18=0,0,(VLOOKUP($J$18,Tablas!$A$298:$H$300,8,TRUE)))</f>
        <v>0</v>
      </c>
    </row>
    <row r="36" spans="1:13" s="106" customFormat="1" ht="20.100000000000001" customHeight="1" x14ac:dyDescent="0.2">
      <c r="A36" s="208"/>
      <c r="B36" s="208"/>
      <c r="C36" s="210"/>
      <c r="D36" s="210"/>
      <c r="E36" s="74"/>
      <c r="F36" s="145" t="s">
        <v>21</v>
      </c>
      <c r="G36" s="61"/>
      <c r="H36" s="64">
        <f>+IF($I$22=FALSE,0,Tablas!C$301)</f>
        <v>225</v>
      </c>
      <c r="I36" s="61">
        <f>+IF($I$22=FALSE,0,Tablas!D$301)</f>
        <v>225</v>
      </c>
      <c r="J36" s="61">
        <f>+IF($I$22=FALSE,0,Tablas!E$301)</f>
        <v>225</v>
      </c>
      <c r="K36" s="61">
        <f>+IF($I$22=FALSE,0,Tablas!F$301)</f>
        <v>225</v>
      </c>
      <c r="L36" s="61">
        <f>+IF($I$22=FALSE,0,Tablas!G$301)</f>
        <v>225</v>
      </c>
      <c r="M36" s="146">
        <f>+IF($I$22=FALSE,0,Tablas!H$301)</f>
        <v>225</v>
      </c>
    </row>
    <row r="37" spans="1:13" s="106" customFormat="1" ht="20.100000000000001" customHeight="1" x14ac:dyDescent="0.2">
      <c r="A37" s="208"/>
      <c r="B37" s="208"/>
      <c r="C37" s="211"/>
      <c r="D37" s="211"/>
      <c r="E37" s="74"/>
      <c r="F37" s="145" t="s">
        <v>173</v>
      </c>
      <c r="G37" s="61"/>
      <c r="H37" s="64">
        <f>IF($I$24=FALSE,0,Tablas!C$302)</f>
        <v>300</v>
      </c>
      <c r="I37" s="61">
        <f>IF($I$24=FALSE,0,Tablas!D$302)</f>
        <v>300</v>
      </c>
      <c r="J37" s="61">
        <f>IF($I$24=FALSE,0,Tablas!E$302)</f>
        <v>300</v>
      </c>
      <c r="K37" s="61">
        <f>IF($I$24=FALSE,0,Tablas!F$302)</f>
        <v>300</v>
      </c>
      <c r="L37" s="61">
        <f>IF($I$24=FALSE,0,Tablas!G$302)</f>
        <v>300</v>
      </c>
      <c r="M37" s="146">
        <f>IF($I$24=FALSE,0,Tablas!H$302)</f>
        <v>300</v>
      </c>
    </row>
    <row r="38" spans="1:13" s="107" customFormat="1" ht="20.100000000000001" customHeight="1" x14ac:dyDescent="0.2">
      <c r="A38" s="208"/>
      <c r="B38" s="208"/>
      <c r="C38" s="211"/>
      <c r="D38" s="211"/>
      <c r="E38" s="74"/>
      <c r="F38" s="149" t="s">
        <v>20</v>
      </c>
      <c r="G38" s="95"/>
      <c r="H38" s="96">
        <f t="shared" ref="H38:M38" si="0">SUM(H33:H37)</f>
        <v>11648</v>
      </c>
      <c r="I38" s="95">
        <f t="shared" si="0"/>
        <v>8485</v>
      </c>
      <c r="J38" s="95">
        <f t="shared" si="0"/>
        <v>6528</v>
      </c>
      <c r="K38" s="95">
        <f t="shared" si="0"/>
        <v>4901</v>
      </c>
      <c r="L38" s="95">
        <f t="shared" si="0"/>
        <v>3646</v>
      </c>
      <c r="M38" s="150">
        <f t="shared" si="0"/>
        <v>3013</v>
      </c>
    </row>
    <row r="39" spans="1:13" s="106" customFormat="1" ht="20.100000000000001" hidden="1" customHeight="1" x14ac:dyDescent="0.2">
      <c r="A39" s="108"/>
      <c r="B39" s="108"/>
      <c r="C39" s="108"/>
      <c r="D39" s="108"/>
      <c r="E39" s="74"/>
      <c r="F39" s="145" t="s">
        <v>22</v>
      </c>
      <c r="G39" s="61"/>
      <c r="H39" s="64">
        <v>0</v>
      </c>
      <c r="I39" s="61">
        <v>0</v>
      </c>
      <c r="J39" s="61">
        <v>0</v>
      </c>
      <c r="K39" s="61">
        <v>0</v>
      </c>
      <c r="L39" s="61">
        <v>0</v>
      </c>
      <c r="M39" s="146">
        <v>0</v>
      </c>
    </row>
    <row r="40" spans="1:13" s="106" customFormat="1" ht="20.100000000000001" customHeight="1" x14ac:dyDescent="0.2">
      <c r="A40" s="208"/>
      <c r="B40" s="208"/>
      <c r="C40" s="211"/>
      <c r="D40" s="211"/>
      <c r="E40" s="63"/>
      <c r="F40" s="145" t="s">
        <v>163</v>
      </c>
      <c r="G40" s="61"/>
      <c r="H40" s="64">
        <f t="shared" ref="H40:M40" si="1">+H38*3.5%</f>
        <v>407.68000000000006</v>
      </c>
      <c r="I40" s="61">
        <f t="shared" si="1"/>
        <v>296.97500000000002</v>
      </c>
      <c r="J40" s="61">
        <f t="shared" si="1"/>
        <v>228.48000000000002</v>
      </c>
      <c r="K40" s="61">
        <f t="shared" si="1"/>
        <v>171.53500000000003</v>
      </c>
      <c r="L40" s="61">
        <f t="shared" si="1"/>
        <v>127.61000000000001</v>
      </c>
      <c r="M40" s="146">
        <f t="shared" si="1"/>
        <v>105.45500000000001</v>
      </c>
    </row>
    <row r="41" spans="1:13" s="106" customFormat="1" ht="20.100000000000001" customHeight="1" x14ac:dyDescent="0.2">
      <c r="A41" s="208"/>
      <c r="B41" s="208"/>
      <c r="C41" s="213"/>
      <c r="D41" s="211"/>
      <c r="E41" s="63"/>
      <c r="F41" s="145" t="s">
        <v>164</v>
      </c>
      <c r="G41" s="61"/>
      <c r="H41" s="64">
        <f t="shared" ref="H41:M41" si="2">+H38*0.5%</f>
        <v>58.24</v>
      </c>
      <c r="I41" s="61">
        <f t="shared" si="2"/>
        <v>42.425000000000004</v>
      </c>
      <c r="J41" s="61">
        <f t="shared" si="2"/>
        <v>32.64</v>
      </c>
      <c r="K41" s="61">
        <f t="shared" si="2"/>
        <v>24.504999999999999</v>
      </c>
      <c r="L41" s="61">
        <f t="shared" si="2"/>
        <v>18.23</v>
      </c>
      <c r="M41" s="146">
        <f t="shared" si="2"/>
        <v>15.065</v>
      </c>
    </row>
    <row r="42" spans="1:13" s="106" customFormat="1" ht="20.100000000000001" hidden="1" customHeight="1" x14ac:dyDescent="0.2">
      <c r="A42" s="208"/>
      <c r="B42" s="208"/>
      <c r="C42" s="210"/>
      <c r="D42" s="211"/>
      <c r="E42" s="72"/>
      <c r="F42" s="147" t="s">
        <v>26</v>
      </c>
      <c r="G42" s="62"/>
      <c r="H42" s="62"/>
      <c r="I42" s="62"/>
      <c r="J42" s="62"/>
      <c r="K42" s="62"/>
      <c r="L42" s="62"/>
      <c r="M42" s="148"/>
    </row>
    <row r="43" spans="1:13" s="107" customFormat="1" ht="20.100000000000001" customHeight="1" x14ac:dyDescent="0.2">
      <c r="A43" s="208"/>
      <c r="B43" s="208"/>
      <c r="C43" s="206"/>
      <c r="D43" s="207"/>
      <c r="E43" s="72"/>
      <c r="F43" s="151" t="s">
        <v>19</v>
      </c>
      <c r="G43" s="152"/>
      <c r="H43" s="152">
        <f t="shared" ref="H43:M43" si="3">SUM(H38:H42)</f>
        <v>12113.92</v>
      </c>
      <c r="I43" s="152">
        <f t="shared" si="3"/>
        <v>8824.4</v>
      </c>
      <c r="J43" s="152">
        <f t="shared" si="3"/>
        <v>6789.12</v>
      </c>
      <c r="K43" s="152">
        <f t="shared" si="3"/>
        <v>5097.04</v>
      </c>
      <c r="L43" s="152">
        <f t="shared" si="3"/>
        <v>3791.84</v>
      </c>
      <c r="M43" s="153">
        <f t="shared" si="3"/>
        <v>3133.52</v>
      </c>
    </row>
    <row r="44" spans="1:13" s="106" customFormat="1" ht="20.100000000000001" customHeight="1" x14ac:dyDescent="0.2">
      <c r="A44" s="208"/>
      <c r="B44" s="208"/>
      <c r="C44" s="206"/>
      <c r="D44" s="207"/>
      <c r="E44" s="72"/>
      <c r="F44" s="59"/>
      <c r="G44" s="59"/>
      <c r="H44" s="59"/>
      <c r="I44" s="59"/>
      <c r="J44" s="59"/>
      <c r="K44" s="59"/>
      <c r="L44" s="59"/>
      <c r="M44" s="59"/>
    </row>
    <row r="45" spans="1:13" s="107" customFormat="1" ht="20.100000000000001" customHeight="1" x14ac:dyDescent="0.2">
      <c r="A45" s="208"/>
      <c r="B45" s="208"/>
      <c r="C45" s="210"/>
      <c r="D45" s="211"/>
      <c r="E45" s="72"/>
      <c r="F45" s="212" t="s">
        <v>28</v>
      </c>
      <c r="G45" s="212"/>
      <c r="H45" s="212"/>
      <c r="I45" s="212"/>
      <c r="J45" s="212"/>
      <c r="K45" s="212"/>
      <c r="L45" s="212"/>
      <c r="M45" s="212"/>
    </row>
    <row r="46" spans="1:13" s="106" customFormat="1" ht="20.100000000000001" customHeight="1" x14ac:dyDescent="0.2">
      <c r="A46" s="208"/>
      <c r="B46" s="208"/>
      <c r="C46" s="206"/>
      <c r="D46" s="207"/>
      <c r="E46" s="74"/>
      <c r="F46" s="154" t="s">
        <v>16</v>
      </c>
      <c r="G46" s="155"/>
      <c r="H46" s="143">
        <f>VLOOKUP($M$16,Tablas!$A$307:$H$330,3,TRUE)+75</f>
        <v>5930.4400000000005</v>
      </c>
      <c r="I46" s="155">
        <f>VLOOKUP($M$16,Tablas!$A$307:$H$330,4,TRUE)+75</f>
        <v>4254.05</v>
      </c>
      <c r="J46" s="155">
        <f>VLOOKUP($M$16,Tablas!$A$307:$H$330,5,TRUE)+75</f>
        <v>3216.84</v>
      </c>
      <c r="K46" s="155">
        <f>VLOOKUP($M$16,Tablas!$A$307:$H$330,6,TRUE)+75</f>
        <v>2354.5300000000002</v>
      </c>
      <c r="L46" s="155">
        <f>VLOOKUP($M$16,Tablas!$A$307:$H$330,7,TRUE)+75</f>
        <v>1689.38</v>
      </c>
      <c r="M46" s="156">
        <f>VLOOKUP($M$16,Tablas!$A$307:$H$330,8,TRUE)+75</f>
        <v>1353.89</v>
      </c>
    </row>
    <row r="47" spans="1:13" s="106" customFormat="1" ht="20.100000000000001" customHeight="1" x14ac:dyDescent="0.2">
      <c r="A47" s="208"/>
      <c r="B47" s="208"/>
      <c r="C47" s="210"/>
      <c r="D47" s="211"/>
      <c r="E47" s="74"/>
      <c r="F47" s="145" t="s">
        <v>17</v>
      </c>
      <c r="G47" s="61"/>
      <c r="H47" s="64">
        <f>IF($J$16=1,0,(VLOOKUP($M$18,Tablas!$A$307:$H$330,3,TRUE)))</f>
        <v>0</v>
      </c>
      <c r="I47" s="61">
        <f>IF($J$16=1,0,(VLOOKUP($M$18,Tablas!$A$307:$H$330,4,TRUE)))</f>
        <v>0</v>
      </c>
      <c r="J47" s="61">
        <f>IF($J$16=1,0,(VLOOKUP($M$18,Tablas!$A$307:$H$330,5,TRUE)))</f>
        <v>0</v>
      </c>
      <c r="K47" s="61">
        <f>IF($J$16=1,0,(VLOOKUP($M$18,Tablas!$A$307:$H$330,6,TRUE)))</f>
        <v>0</v>
      </c>
      <c r="L47" s="61">
        <f>IF($J$16=1,0,(VLOOKUP($M$18,Tablas!$A$307:$H$330,7,TRUE)))</f>
        <v>0</v>
      </c>
      <c r="M47" s="146">
        <f>IF($J$16=1,0,(VLOOKUP($M$18,Tablas!$A$307:$H$330,8,TRUE)))</f>
        <v>0</v>
      </c>
    </row>
    <row r="48" spans="1:13" s="106" customFormat="1" ht="20.100000000000001" customHeight="1" x14ac:dyDescent="0.2">
      <c r="A48" s="211"/>
      <c r="B48" s="211"/>
      <c r="C48" s="207"/>
      <c r="D48" s="207"/>
      <c r="E48" s="74"/>
      <c r="F48" s="145" t="s">
        <v>18</v>
      </c>
      <c r="G48" s="61"/>
      <c r="H48" s="64">
        <f>IF($J$18=0,0,(VLOOKUP($J$18,Tablas!$A$331:$H$333,3,TRUE)))</f>
        <v>0</v>
      </c>
      <c r="I48" s="61">
        <f>IF($J$18=0,0,(VLOOKUP($J$18,Tablas!$A$331:$H$333,4,TRUE)))</f>
        <v>0</v>
      </c>
      <c r="J48" s="61">
        <f>IF($J$18=0,0,(VLOOKUP($J$18,Tablas!$A$331:$H$333,5,TRUE)))</f>
        <v>0</v>
      </c>
      <c r="K48" s="61">
        <f>IF($J$18=0,0,(VLOOKUP($J$18,Tablas!$A$331:$H$333,6,TRUE)))</f>
        <v>0</v>
      </c>
      <c r="L48" s="61">
        <f>IF($J$18=0,0,(VLOOKUP($J$18,Tablas!$A$331:$H$333,7,TRUE)))</f>
        <v>0</v>
      </c>
      <c r="M48" s="146">
        <f>IF($J$18=0,0,(VLOOKUP($J$18,Tablas!$A$331:$H$333,8,TRUE)))</f>
        <v>0</v>
      </c>
    </row>
    <row r="49" spans="1:13" s="106" customFormat="1" ht="20.100000000000001" customHeight="1" x14ac:dyDescent="0.2">
      <c r="A49" s="211"/>
      <c r="B49" s="211"/>
      <c r="C49" s="207"/>
      <c r="D49" s="207"/>
      <c r="E49" s="74"/>
      <c r="F49" s="145" t="s">
        <v>21</v>
      </c>
      <c r="G49" s="61"/>
      <c r="H49" s="64">
        <f>+IF($I$22=FALSE,0,Tablas!C$334)</f>
        <v>119.25</v>
      </c>
      <c r="I49" s="61">
        <f>+IF($I$22=FALSE,0,Tablas!D$334)</f>
        <v>119.25</v>
      </c>
      <c r="J49" s="61">
        <f>+IF($I$22=FALSE,0,Tablas!E$334)</f>
        <v>119.25</v>
      </c>
      <c r="K49" s="61">
        <f>+IF($I$22=FALSE,0,Tablas!F$334)</f>
        <v>119.25</v>
      </c>
      <c r="L49" s="61">
        <f>+IF($I$22=FALSE,0,Tablas!G$334)</f>
        <v>119.25</v>
      </c>
      <c r="M49" s="146">
        <f>+IF($I$22=FALSE,0,Tablas!H$334)</f>
        <v>119.25</v>
      </c>
    </row>
    <row r="50" spans="1:13" s="106" customFormat="1" ht="20.100000000000001" customHeight="1" x14ac:dyDescent="0.2">
      <c r="A50" s="211"/>
      <c r="B50" s="211"/>
      <c r="C50" s="207"/>
      <c r="D50" s="207"/>
      <c r="E50" s="74"/>
      <c r="F50" s="145" t="s">
        <v>23</v>
      </c>
      <c r="G50" s="61"/>
      <c r="H50" s="64">
        <f>IF($I$24=FALSE,0,Tablas!C$335)</f>
        <v>159</v>
      </c>
      <c r="I50" s="61">
        <f>IF($I$24=FALSE,0,Tablas!D$335)</f>
        <v>159</v>
      </c>
      <c r="J50" s="61">
        <f>IF($I$24=FALSE,0,Tablas!E$335)</f>
        <v>159</v>
      </c>
      <c r="K50" s="61">
        <f>IF($I$24=FALSE,0,Tablas!F$335)</f>
        <v>159</v>
      </c>
      <c r="L50" s="61">
        <f>IF($I$24=FALSE,0,Tablas!G$335)</f>
        <v>159</v>
      </c>
      <c r="M50" s="146">
        <f>IF($I$24=FALSE,0,Tablas!H$335)</f>
        <v>159</v>
      </c>
    </row>
    <row r="51" spans="1:13" s="107" customFormat="1" ht="20.100000000000001" customHeight="1" x14ac:dyDescent="0.2">
      <c r="A51" s="211"/>
      <c r="B51" s="211"/>
      <c r="C51" s="207"/>
      <c r="D51" s="207"/>
      <c r="E51" s="74"/>
      <c r="F51" s="149" t="s">
        <v>20</v>
      </c>
      <c r="G51" s="95"/>
      <c r="H51" s="96">
        <f t="shared" ref="H51:M51" si="4">SUM(H46:H50)</f>
        <v>6208.6900000000005</v>
      </c>
      <c r="I51" s="95">
        <f t="shared" si="4"/>
        <v>4532.3</v>
      </c>
      <c r="J51" s="95">
        <f t="shared" si="4"/>
        <v>3495.09</v>
      </c>
      <c r="K51" s="95">
        <f t="shared" si="4"/>
        <v>2632.78</v>
      </c>
      <c r="L51" s="95">
        <f t="shared" si="4"/>
        <v>1967.63</v>
      </c>
      <c r="M51" s="150">
        <f t="shared" si="4"/>
        <v>1632.14</v>
      </c>
    </row>
    <row r="52" spans="1:13" s="106" customFormat="1" ht="20.100000000000001" hidden="1" customHeight="1" thickBot="1" x14ac:dyDescent="0.25">
      <c r="A52" s="211"/>
      <c r="B52" s="211"/>
      <c r="C52" s="207"/>
      <c r="D52" s="207"/>
      <c r="E52" s="74"/>
      <c r="F52" s="159" t="s">
        <v>22</v>
      </c>
      <c r="G52" s="114"/>
      <c r="H52" s="114">
        <v>0</v>
      </c>
      <c r="I52" s="114">
        <v>0</v>
      </c>
      <c r="J52" s="114">
        <v>0</v>
      </c>
      <c r="K52" s="114">
        <v>0</v>
      </c>
      <c r="L52" s="114">
        <v>0</v>
      </c>
      <c r="M52" s="160">
        <v>0</v>
      </c>
    </row>
    <row r="53" spans="1:13" s="106" customFormat="1" ht="20.100000000000001" customHeight="1" x14ac:dyDescent="0.2">
      <c r="A53" s="211"/>
      <c r="B53" s="211"/>
      <c r="C53" s="209"/>
      <c r="D53" s="209"/>
      <c r="E53" s="63"/>
      <c r="F53" s="145" t="s">
        <v>163</v>
      </c>
      <c r="G53" s="61"/>
      <c r="H53" s="64">
        <f t="shared" ref="H53:M53" si="5">+H51*3.5%</f>
        <v>217.30415000000005</v>
      </c>
      <c r="I53" s="61">
        <f t="shared" si="5"/>
        <v>158.63050000000001</v>
      </c>
      <c r="J53" s="61">
        <f t="shared" si="5"/>
        <v>122.32815000000002</v>
      </c>
      <c r="K53" s="61">
        <f t="shared" si="5"/>
        <v>92.147300000000016</v>
      </c>
      <c r="L53" s="61">
        <f t="shared" si="5"/>
        <v>68.867050000000006</v>
      </c>
      <c r="M53" s="146">
        <f t="shared" si="5"/>
        <v>57.124900000000011</v>
      </c>
    </row>
    <row r="54" spans="1:13" s="106" customFormat="1" ht="20.100000000000001" customHeight="1" x14ac:dyDescent="0.2">
      <c r="A54" s="211"/>
      <c r="B54" s="211"/>
      <c r="C54" s="209"/>
      <c r="D54" s="209"/>
      <c r="E54" s="63"/>
      <c r="F54" s="145" t="s">
        <v>164</v>
      </c>
      <c r="G54" s="61"/>
      <c r="H54" s="64">
        <f t="shared" ref="H54:M54" si="6">+H51*0.5%</f>
        <v>31.043450000000004</v>
      </c>
      <c r="I54" s="61">
        <f t="shared" si="6"/>
        <v>22.6615</v>
      </c>
      <c r="J54" s="61">
        <f t="shared" si="6"/>
        <v>17.475450000000002</v>
      </c>
      <c r="K54" s="61">
        <f t="shared" si="6"/>
        <v>13.163900000000002</v>
      </c>
      <c r="L54" s="61">
        <f t="shared" si="6"/>
        <v>9.8381500000000006</v>
      </c>
      <c r="M54" s="146">
        <f t="shared" si="6"/>
        <v>8.1607000000000003</v>
      </c>
    </row>
    <row r="55" spans="1:13" s="106" customFormat="1" ht="20.100000000000001" hidden="1" customHeight="1" x14ac:dyDescent="0.2">
      <c r="A55" s="208"/>
      <c r="B55" s="208"/>
      <c r="C55" s="211"/>
      <c r="D55" s="211"/>
      <c r="E55" s="65"/>
      <c r="F55" s="145" t="s">
        <v>27</v>
      </c>
      <c r="G55" s="61"/>
      <c r="H55" s="61"/>
      <c r="I55" s="61"/>
      <c r="J55" s="61"/>
      <c r="K55" s="61"/>
      <c r="L55" s="61"/>
      <c r="M55" s="146"/>
    </row>
    <row r="56" spans="1:13" s="107" customFormat="1" ht="20.100000000000001" customHeight="1" x14ac:dyDescent="0.2">
      <c r="A56" s="208"/>
      <c r="B56" s="208"/>
      <c r="C56" s="211"/>
      <c r="D56" s="211"/>
      <c r="E56" s="74"/>
      <c r="F56" s="157" t="s">
        <v>24</v>
      </c>
      <c r="G56" s="97"/>
      <c r="H56" s="97">
        <f t="shared" ref="H56:M56" si="7">SUM(H51:H55)</f>
        <v>6457.0376000000006</v>
      </c>
      <c r="I56" s="97">
        <f t="shared" si="7"/>
        <v>4713.5920000000006</v>
      </c>
      <c r="J56" s="97">
        <f t="shared" si="7"/>
        <v>3634.8935999999999</v>
      </c>
      <c r="K56" s="97">
        <f t="shared" si="7"/>
        <v>2738.0912000000003</v>
      </c>
      <c r="L56" s="97">
        <f t="shared" si="7"/>
        <v>2046.3352000000002</v>
      </c>
      <c r="M56" s="158">
        <f t="shared" si="7"/>
        <v>1697.4256</v>
      </c>
    </row>
    <row r="57" spans="1:13" s="107" customFormat="1" ht="20.100000000000001" customHeight="1" x14ac:dyDescent="0.2">
      <c r="A57" s="208"/>
      <c r="B57" s="208"/>
      <c r="C57" s="211"/>
      <c r="D57" s="211"/>
      <c r="E57" s="75"/>
      <c r="F57" s="151" t="s">
        <v>25</v>
      </c>
      <c r="G57" s="152"/>
      <c r="H57" s="152">
        <f t="shared" ref="H57:M57" si="8">+(H51+H53+H54)*1-78</f>
        <v>6379.0376000000006</v>
      </c>
      <c r="I57" s="152">
        <f t="shared" si="8"/>
        <v>4635.5920000000006</v>
      </c>
      <c r="J57" s="152">
        <f t="shared" si="8"/>
        <v>3556.8935999999999</v>
      </c>
      <c r="K57" s="152">
        <f t="shared" si="8"/>
        <v>2660.0912000000003</v>
      </c>
      <c r="L57" s="152">
        <f t="shared" si="8"/>
        <v>1968.3352000000002</v>
      </c>
      <c r="M57" s="153">
        <f t="shared" si="8"/>
        <v>1619.4256</v>
      </c>
    </row>
    <row r="58" spans="1:13" ht="20.100000000000001" customHeight="1" x14ac:dyDescent="0.25">
      <c r="A58" s="208"/>
      <c r="B58" s="208"/>
      <c r="C58" s="211"/>
      <c r="D58" s="211"/>
      <c r="E58" s="75"/>
      <c r="F58" s="220" t="s">
        <v>184</v>
      </c>
      <c r="G58" s="220"/>
      <c r="H58" s="220"/>
      <c r="I58" s="220"/>
      <c r="J58" s="220"/>
      <c r="K58" s="220"/>
      <c r="L58" s="220"/>
      <c r="M58" s="220"/>
    </row>
    <row r="59" spans="1:13" ht="14.25" x14ac:dyDescent="0.2">
      <c r="A59" s="208"/>
      <c r="B59" s="208"/>
      <c r="C59" s="210"/>
      <c r="D59" s="211"/>
      <c r="F59" s="102"/>
      <c r="G59" s="102"/>
      <c r="H59" s="102"/>
      <c r="I59" s="102"/>
      <c r="J59" s="102"/>
      <c r="K59" s="102"/>
      <c r="L59" s="102"/>
      <c r="M59" s="102"/>
    </row>
    <row r="60" spans="1:13" ht="17.25" customHeight="1" x14ac:dyDescent="0.2">
      <c r="A60" s="208"/>
      <c r="B60" s="208"/>
      <c r="C60" s="211"/>
      <c r="D60" s="211"/>
      <c r="F60" s="218" t="s">
        <v>175</v>
      </c>
      <c r="G60" s="218"/>
      <c r="H60" s="218"/>
      <c r="I60" s="218"/>
      <c r="J60" s="218"/>
      <c r="K60" s="218"/>
      <c r="L60" s="218"/>
      <c r="M60" s="218"/>
    </row>
    <row r="61" spans="1:13" ht="17.25" customHeight="1" x14ac:dyDescent="0.2">
      <c r="A61" s="208"/>
      <c r="B61" s="208"/>
      <c r="C61" s="211"/>
      <c r="D61" s="211"/>
      <c r="F61" s="218"/>
      <c r="G61" s="218"/>
      <c r="H61" s="218"/>
      <c r="I61" s="218"/>
      <c r="J61" s="218"/>
      <c r="K61" s="218"/>
      <c r="L61" s="218"/>
      <c r="M61" s="218"/>
    </row>
    <row r="62" spans="1:13" ht="17.25" customHeight="1" x14ac:dyDescent="0.2">
      <c r="A62" s="208"/>
      <c r="B62" s="208"/>
      <c r="C62" s="211"/>
      <c r="D62" s="211"/>
      <c r="F62" s="218"/>
      <c r="G62" s="218"/>
      <c r="H62" s="218"/>
      <c r="I62" s="218"/>
      <c r="J62" s="218"/>
      <c r="K62" s="218"/>
      <c r="L62" s="218"/>
      <c r="M62" s="218"/>
    </row>
    <row r="63" spans="1:13" ht="14.25" x14ac:dyDescent="0.2">
      <c r="A63" s="208"/>
      <c r="B63" s="208"/>
      <c r="C63" s="211"/>
      <c r="D63" s="211"/>
      <c r="F63" s="102"/>
      <c r="G63" s="102"/>
      <c r="H63" s="102"/>
      <c r="I63" s="102"/>
      <c r="J63" s="102"/>
      <c r="K63" s="102"/>
      <c r="L63" s="102"/>
      <c r="M63" s="102"/>
    </row>
    <row r="64" spans="1:13" x14ac:dyDescent="0.2">
      <c r="A64" s="219"/>
      <c r="B64" s="219"/>
      <c r="C64" s="209"/>
      <c r="D64" s="209"/>
      <c r="F64" s="102"/>
      <c r="G64" s="102"/>
      <c r="H64" s="102"/>
      <c r="I64" s="102"/>
      <c r="J64" s="102"/>
      <c r="K64" s="102"/>
      <c r="L64" s="102"/>
      <c r="M64" s="102"/>
    </row>
    <row r="65" spans="1:4" x14ac:dyDescent="0.2">
      <c r="A65" s="219"/>
      <c r="B65" s="219"/>
      <c r="C65" s="209"/>
      <c r="D65" s="209"/>
    </row>
    <row r="66" spans="1:4" x14ac:dyDescent="0.2">
      <c r="A66" s="111"/>
      <c r="B66" s="111"/>
      <c r="C66" s="111"/>
      <c r="D66" s="111"/>
    </row>
    <row r="67" spans="1:4" x14ac:dyDescent="0.2">
      <c r="A67" s="111"/>
      <c r="B67" s="111"/>
      <c r="C67" s="111"/>
      <c r="D67" s="111"/>
    </row>
    <row r="68" spans="1:4" x14ac:dyDescent="0.2">
      <c r="B68" s="100" t="s">
        <v>5</v>
      </c>
    </row>
  </sheetData>
  <sheetProtection algorithmName="SHA-512" hashValue="sf/O+aDesT+bgan4HNSyC+tnKPzy+TK71Cpbf4OhUo4iglIBma7tJUscs37r+vfJ2yz0BhhtThTAis3Xv/zWkQ==" saltValue="o6up+iIeXTTHawbB4PnOTw==" spinCount="100000" sheet="1" objects="1" scenarios="1"/>
  <mergeCells count="92">
    <mergeCell ref="F60:M62"/>
    <mergeCell ref="C10:M10"/>
    <mergeCell ref="A62:B62"/>
    <mergeCell ref="C62:D62"/>
    <mergeCell ref="A63:B63"/>
    <mergeCell ref="C63:D63"/>
    <mergeCell ref="C58:D58"/>
    <mergeCell ref="H12:M12"/>
    <mergeCell ref="H14:M14"/>
    <mergeCell ref="F18:G18"/>
    <mergeCell ref="F17:G17"/>
    <mergeCell ref="A12:D12"/>
    <mergeCell ref="A18:B19"/>
    <mergeCell ref="A13:B13"/>
    <mergeCell ref="A14:B14"/>
    <mergeCell ref="A15:B15"/>
    <mergeCell ref="C60:D60"/>
    <mergeCell ref="C18:D19"/>
    <mergeCell ref="C24:D24"/>
    <mergeCell ref="C41:D41"/>
    <mergeCell ref="C26:D26"/>
    <mergeCell ref="C27:D27"/>
    <mergeCell ref="C38:D38"/>
    <mergeCell ref="C25:D25"/>
    <mergeCell ref="C44:D44"/>
    <mergeCell ref="C45:D45"/>
    <mergeCell ref="C46:D46"/>
    <mergeCell ref="C35:D35"/>
    <mergeCell ref="C48:D52"/>
    <mergeCell ref="C57:D57"/>
    <mergeCell ref="F58:M58"/>
    <mergeCell ref="C13:D13"/>
    <mergeCell ref="C14:D14"/>
    <mergeCell ref="C15:D15"/>
    <mergeCell ref="C16:D16"/>
    <mergeCell ref="C17:D17"/>
    <mergeCell ref="C22:D22"/>
    <mergeCell ref="C23:D23"/>
    <mergeCell ref="C32:D32"/>
    <mergeCell ref="C31:D31"/>
    <mergeCell ref="C33:D33"/>
    <mergeCell ref="C28:D28"/>
    <mergeCell ref="C29:D29"/>
    <mergeCell ref="C30:D30"/>
    <mergeCell ref="C42:D42"/>
    <mergeCell ref="C43:D43"/>
    <mergeCell ref="A33:B33"/>
    <mergeCell ref="A34:B34"/>
    <mergeCell ref="A37:B38"/>
    <mergeCell ref="A16:B16"/>
    <mergeCell ref="A17:B17"/>
    <mergeCell ref="A22:B22"/>
    <mergeCell ref="A23:B23"/>
    <mergeCell ref="A24:B24"/>
    <mergeCell ref="A32:B32"/>
    <mergeCell ref="A25:B26"/>
    <mergeCell ref="A27:B28"/>
    <mergeCell ref="A29:B29"/>
    <mergeCell ref="A31:B31"/>
    <mergeCell ref="A30:B30"/>
    <mergeCell ref="C64:D65"/>
    <mergeCell ref="A64:B65"/>
    <mergeCell ref="C34:D34"/>
    <mergeCell ref="C36:D36"/>
    <mergeCell ref="C37:D37"/>
    <mergeCell ref="C53:D54"/>
    <mergeCell ref="C47:D47"/>
    <mergeCell ref="C40:D40"/>
    <mergeCell ref="A40:B40"/>
    <mergeCell ref="A41:B41"/>
    <mergeCell ref="A47:B47"/>
    <mergeCell ref="A48:B54"/>
    <mergeCell ref="C55:D55"/>
    <mergeCell ref="C56:D56"/>
    <mergeCell ref="C61:D61"/>
    <mergeCell ref="C59:D59"/>
    <mergeCell ref="F32:M32"/>
    <mergeCell ref="F45:M45"/>
    <mergeCell ref="A61:B61"/>
    <mergeCell ref="A35:B35"/>
    <mergeCell ref="A42:B42"/>
    <mergeCell ref="A43:B43"/>
    <mergeCell ref="A44:B44"/>
    <mergeCell ref="A45:B45"/>
    <mergeCell ref="A46:B46"/>
    <mergeCell ref="A60:B60"/>
    <mergeCell ref="A55:B55"/>
    <mergeCell ref="A58:B58"/>
    <mergeCell ref="A59:B59"/>
    <mergeCell ref="A36:B36"/>
    <mergeCell ref="A56:B56"/>
    <mergeCell ref="A57:B57"/>
  </mergeCells>
  <phoneticPr fontId="6" type="noConversion"/>
  <conditionalFormatting sqref="J16">
    <cfRule type="cellIs" dxfId="47" priority="2" stopIfTrue="1" operator="greaterThan">
      <formula>2</formula>
    </cfRule>
    <cfRule type="cellIs" dxfId="46" priority="3" stopIfTrue="1" operator="lessThan">
      <formula>1</formula>
    </cfRule>
  </conditionalFormatting>
  <conditionalFormatting sqref="M16 M18">
    <cfRule type="cellIs" dxfId="45" priority="5" stopIfTrue="1" operator="lessThan">
      <formula>18</formula>
    </cfRule>
  </conditionalFormatting>
  <conditionalFormatting sqref="M20">
    <cfRule type="cellIs" dxfId="44" priority="1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2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8" r:id="rId3" name="Check Box 10">
              <controlPr locked="0" defaultSize="0" autoFill="0" autoLine="0" autoPict="0">
                <anchor moveWithCells="1">
                  <from>
                    <xdr:col>9</xdr:col>
                    <xdr:colOff>828675</xdr:colOff>
                    <xdr:row>21</xdr:row>
                    <xdr:rowOff>66675</xdr:rowOff>
                  </from>
                  <to>
                    <xdr:col>9</xdr:col>
                    <xdr:colOff>1104900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4" name="Check Box 11">
              <controlPr locked="0" defaultSize="0" autoFill="0" autoLine="0" autoPict="0">
                <anchor moveWithCells="1">
                  <from>
                    <xdr:col>9</xdr:col>
                    <xdr:colOff>828675</xdr:colOff>
                    <xdr:row>23</xdr:row>
                    <xdr:rowOff>104775</xdr:rowOff>
                  </from>
                  <to>
                    <xdr:col>9</xdr:col>
                    <xdr:colOff>1104900</xdr:colOff>
                    <xdr:row>24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pageSetUpPr fitToPage="1"/>
  </sheetPr>
  <dimension ref="A1:M66"/>
  <sheetViews>
    <sheetView showGridLines="0" zoomScaleNormal="100" zoomScalePageLayoutView="70" workbookViewId="0"/>
  </sheetViews>
  <sheetFormatPr baseColWidth="10" defaultColWidth="8.7109375" defaultRowHeight="12.75" x14ac:dyDescent="0.2"/>
  <cols>
    <col min="1" max="1" width="35" style="100" customWidth="1"/>
    <col min="2" max="2" width="12.42578125" style="100" customWidth="1"/>
    <col min="3" max="3" width="22.7109375" style="100" customWidth="1"/>
    <col min="4" max="4" width="26.7109375" style="100" customWidth="1"/>
    <col min="5" max="5" width="1.42578125" style="110" customWidth="1"/>
    <col min="6" max="7" width="16.7109375" style="100" customWidth="1"/>
    <col min="8" max="8" width="20.140625" style="100" bestFit="1" customWidth="1"/>
    <col min="9" max="9" width="16.7109375" style="100" customWidth="1"/>
    <col min="10" max="10" width="20.85546875" style="100" customWidth="1"/>
    <col min="11" max="12" width="16.7109375" style="100" customWidth="1"/>
    <col min="13" max="13" width="23.7109375" style="100" customWidth="1"/>
    <col min="14" max="16384" width="8.7109375" style="100"/>
  </cols>
  <sheetData>
    <row r="1" spans="1:13" ht="12.75" customHeight="1" x14ac:dyDescent="0.2">
      <c r="A1" s="34"/>
      <c r="B1" s="35"/>
      <c r="C1" s="35"/>
      <c r="D1" s="35"/>
      <c r="E1" s="36"/>
      <c r="F1" s="35"/>
      <c r="G1" s="35"/>
      <c r="H1" s="35"/>
      <c r="I1" s="35"/>
      <c r="J1" s="35"/>
      <c r="K1" s="35"/>
      <c r="L1" s="35"/>
      <c r="M1" s="35"/>
    </row>
    <row r="2" spans="1:13" x14ac:dyDescent="0.2">
      <c r="A2" s="35"/>
      <c r="B2" s="35"/>
      <c r="C2" s="35"/>
      <c r="D2" s="35"/>
      <c r="E2" s="36"/>
      <c r="F2" s="35"/>
      <c r="G2" s="35"/>
      <c r="H2" s="35"/>
      <c r="I2" s="35"/>
      <c r="J2" s="35" t="s">
        <v>5</v>
      </c>
      <c r="K2" s="35" t="s">
        <v>5</v>
      </c>
      <c r="L2" s="35" t="s">
        <v>5</v>
      </c>
      <c r="M2" s="35"/>
    </row>
    <row r="3" spans="1:13" x14ac:dyDescent="0.2">
      <c r="A3" s="35"/>
      <c r="B3" s="35"/>
      <c r="C3" s="35"/>
      <c r="D3" s="35"/>
      <c r="E3" s="36"/>
      <c r="F3" s="35"/>
      <c r="G3" s="35"/>
      <c r="H3" s="35"/>
      <c r="I3" s="35"/>
      <c r="J3" s="35"/>
      <c r="K3" s="35"/>
      <c r="L3" s="35"/>
      <c r="M3" s="35"/>
    </row>
    <row r="4" spans="1:13" x14ac:dyDescent="0.2">
      <c r="A4" s="35"/>
      <c r="B4" s="35"/>
      <c r="C4" s="35"/>
      <c r="D4" s="35"/>
      <c r="E4" s="36"/>
      <c r="F4" s="35"/>
      <c r="G4" s="35"/>
      <c r="H4" s="35"/>
      <c r="I4" s="35"/>
      <c r="J4" s="35"/>
      <c r="K4" s="35"/>
      <c r="L4" s="35"/>
      <c r="M4" s="35"/>
    </row>
    <row r="5" spans="1:13" x14ac:dyDescent="0.2">
      <c r="A5" s="35"/>
      <c r="B5" s="35"/>
      <c r="C5" s="35"/>
      <c r="D5" s="35"/>
      <c r="E5" s="36"/>
      <c r="F5" s="35"/>
      <c r="G5" s="35"/>
      <c r="H5" s="35"/>
      <c r="I5" s="35"/>
      <c r="J5" s="35"/>
      <c r="K5" s="35"/>
      <c r="L5" s="35"/>
      <c r="M5" s="35"/>
    </row>
    <row r="6" spans="1:13" ht="15" x14ac:dyDescent="0.2">
      <c r="A6" s="35"/>
      <c r="B6" s="35"/>
      <c r="C6" s="35"/>
      <c r="D6" s="35"/>
      <c r="E6" s="36"/>
      <c r="F6" s="35"/>
      <c r="G6" s="35"/>
      <c r="H6" s="35"/>
      <c r="I6" s="35"/>
      <c r="J6" s="38" t="s">
        <v>5</v>
      </c>
      <c r="K6" s="38" t="s">
        <v>5</v>
      </c>
      <c r="L6" s="38" t="s">
        <v>5</v>
      </c>
      <c r="M6" s="39" t="s">
        <v>5</v>
      </c>
    </row>
    <row r="7" spans="1:13" x14ac:dyDescent="0.2">
      <c r="B7" s="35"/>
      <c r="C7" s="35"/>
      <c r="D7" s="35"/>
      <c r="E7" s="36"/>
      <c r="F7" s="35"/>
      <c r="G7" s="35"/>
      <c r="H7" s="35"/>
      <c r="I7" s="35"/>
      <c r="J7" s="35"/>
      <c r="K7" s="35"/>
      <c r="L7" s="35"/>
      <c r="M7" s="35"/>
    </row>
    <row r="8" spans="1:13" x14ac:dyDescent="0.2">
      <c r="A8" s="35"/>
      <c r="B8" s="35"/>
      <c r="C8" s="35"/>
      <c r="D8" s="35"/>
      <c r="E8" s="36"/>
      <c r="F8" s="35"/>
      <c r="G8" s="35"/>
      <c r="H8" s="35"/>
      <c r="I8" s="35"/>
      <c r="J8" s="35"/>
      <c r="K8" s="35"/>
      <c r="L8" s="35"/>
      <c r="M8" s="35"/>
    </row>
    <row r="9" spans="1:13" x14ac:dyDescent="0.2">
      <c r="A9" s="35"/>
      <c r="B9" s="35"/>
      <c r="C9" s="35"/>
      <c r="D9" s="35"/>
      <c r="E9" s="36"/>
      <c r="F9" s="35"/>
      <c r="G9" s="35"/>
      <c r="H9" s="35"/>
      <c r="I9" s="35"/>
      <c r="J9" s="35"/>
      <c r="K9" s="35"/>
      <c r="L9" s="35"/>
      <c r="M9" s="35"/>
    </row>
    <row r="10" spans="1:13" ht="23.25" x14ac:dyDescent="0.35">
      <c r="A10" s="40"/>
      <c r="B10" s="40"/>
      <c r="C10" s="217" t="s">
        <v>190</v>
      </c>
      <c r="D10" s="217"/>
      <c r="E10" s="217"/>
      <c r="F10" s="217"/>
      <c r="G10" s="217"/>
      <c r="H10" s="217"/>
      <c r="I10" s="217"/>
      <c r="J10" s="217"/>
      <c r="K10" s="217"/>
      <c r="L10" s="217"/>
      <c r="M10" s="217"/>
    </row>
    <row r="11" spans="1:13" ht="23.25" x14ac:dyDescent="0.35">
      <c r="A11" s="101" t="s">
        <v>172</v>
      </c>
      <c r="B11" s="76"/>
      <c r="C11" s="76"/>
      <c r="D11" s="76"/>
      <c r="E11" s="41"/>
      <c r="F11" s="76"/>
      <c r="G11" s="76"/>
      <c r="H11" s="76"/>
      <c r="I11" s="76"/>
      <c r="J11" s="76"/>
      <c r="K11" s="76"/>
      <c r="L11" s="76"/>
      <c r="M11" s="76"/>
    </row>
    <row r="12" spans="1:13" ht="20.100000000000001" customHeight="1" x14ac:dyDescent="0.35">
      <c r="A12" s="226" t="s">
        <v>170</v>
      </c>
      <c r="B12" s="226"/>
      <c r="C12" s="226"/>
      <c r="D12" s="226"/>
      <c r="E12" s="42"/>
      <c r="F12" s="76"/>
      <c r="G12" s="90" t="s">
        <v>185</v>
      </c>
      <c r="H12" s="214" t="str">
        <f>+'INGRESO DE DATOS'!$D$12</f>
        <v>NOMBRE Y APELLIDO</v>
      </c>
      <c r="I12" s="214"/>
      <c r="J12" s="214"/>
      <c r="K12" s="214"/>
      <c r="L12" s="214"/>
      <c r="M12" s="214"/>
    </row>
    <row r="13" spans="1:13" ht="20.100000000000001" customHeight="1" x14ac:dyDescent="0.2">
      <c r="A13" s="208"/>
      <c r="B13" s="208"/>
      <c r="C13" s="213"/>
      <c r="D13" s="211"/>
      <c r="E13" s="74"/>
      <c r="F13" s="35"/>
      <c r="G13" s="35"/>
      <c r="H13" s="35"/>
      <c r="I13" s="35"/>
      <c r="J13" s="35"/>
      <c r="K13" s="35"/>
      <c r="L13" s="35"/>
      <c r="M13" s="35"/>
    </row>
    <row r="14" spans="1:13" ht="20.100000000000001" customHeight="1" x14ac:dyDescent="0.35">
      <c r="A14" s="208"/>
      <c r="B14" s="208"/>
      <c r="C14" s="211"/>
      <c r="D14" s="211"/>
      <c r="E14" s="74"/>
      <c r="F14" s="76"/>
      <c r="G14" s="90" t="s">
        <v>178</v>
      </c>
      <c r="H14" s="214" t="str">
        <f>+'INGRESO DE DATOS'!$D$23</f>
        <v>AGENCIA</v>
      </c>
      <c r="I14" s="214"/>
      <c r="J14" s="214"/>
      <c r="K14" s="214"/>
      <c r="L14" s="214"/>
      <c r="M14" s="214"/>
    </row>
    <row r="15" spans="1:13" ht="20.100000000000001" customHeight="1" x14ac:dyDescent="0.35">
      <c r="A15" s="208"/>
      <c r="B15" s="208"/>
      <c r="C15" s="211"/>
      <c r="D15" s="211"/>
      <c r="E15" s="74"/>
      <c r="F15" s="76"/>
      <c r="G15" s="76"/>
      <c r="H15" s="35"/>
      <c r="I15" s="35"/>
      <c r="J15" s="35"/>
      <c r="K15" s="35"/>
      <c r="L15" s="35"/>
      <c r="M15" s="35"/>
    </row>
    <row r="16" spans="1:13" ht="20.100000000000001" customHeight="1" x14ac:dyDescent="0.25">
      <c r="A16" s="208"/>
      <c r="B16" s="208"/>
      <c r="C16" s="211"/>
      <c r="D16" s="211"/>
      <c r="E16" s="74"/>
      <c r="F16" s="35"/>
      <c r="G16" s="35"/>
      <c r="H16" s="35"/>
      <c r="I16" s="90" t="s">
        <v>179</v>
      </c>
      <c r="J16" s="89">
        <f>+'INGRESO DE DATOS'!$G$14</f>
        <v>1</v>
      </c>
      <c r="K16" s="35"/>
      <c r="L16" s="90" t="s">
        <v>181</v>
      </c>
      <c r="M16" s="89">
        <f>+'INGRESO DE DATOS'!$G$16</f>
        <v>18</v>
      </c>
    </row>
    <row r="17" spans="1:13" s="102" customFormat="1" ht="20.100000000000001" customHeight="1" x14ac:dyDescent="0.2">
      <c r="A17" s="208"/>
      <c r="B17" s="208"/>
      <c r="C17" s="211"/>
      <c r="D17" s="211"/>
      <c r="E17" s="74"/>
      <c r="F17" s="215"/>
      <c r="G17" s="215"/>
      <c r="H17" s="43"/>
      <c r="I17" s="43"/>
      <c r="J17" s="43"/>
      <c r="K17" s="43"/>
      <c r="L17" s="43"/>
      <c r="M17" s="43"/>
    </row>
    <row r="18" spans="1:13" s="102" customFormat="1" ht="20.100000000000001" customHeight="1" x14ac:dyDescent="0.25">
      <c r="A18" s="208"/>
      <c r="B18" s="208"/>
      <c r="C18" s="209"/>
      <c r="D18" s="209"/>
      <c r="E18" s="75"/>
      <c r="F18" s="223"/>
      <c r="G18" s="224"/>
      <c r="H18" s="43"/>
      <c r="I18" s="90" t="s">
        <v>180</v>
      </c>
      <c r="J18" s="89">
        <f>+'INGRESO DE DATOS'!$J$14</f>
        <v>0</v>
      </c>
      <c r="K18" s="43"/>
      <c r="L18" s="90" t="s">
        <v>182</v>
      </c>
      <c r="M18" s="89">
        <f>+'INGRESO DE DATOS'!$J$16</f>
        <v>18</v>
      </c>
    </row>
    <row r="19" spans="1:13" s="47" customFormat="1" ht="20.100000000000001" customHeight="1" x14ac:dyDescent="0.2">
      <c r="A19" s="208"/>
      <c r="B19" s="208"/>
      <c r="C19" s="209"/>
      <c r="D19" s="209"/>
      <c r="E19" s="75"/>
      <c r="F19" s="43"/>
      <c r="G19" s="45"/>
      <c r="H19" s="46"/>
      <c r="I19" s="43"/>
      <c r="J19" s="43" t="s">
        <v>5</v>
      </c>
      <c r="K19" s="43" t="s">
        <v>5</v>
      </c>
      <c r="L19" s="43" t="s">
        <v>5</v>
      </c>
      <c r="M19" s="43"/>
    </row>
    <row r="20" spans="1:13" s="47" customFormat="1" ht="20.100000000000001" customHeight="1" x14ac:dyDescent="0.3">
      <c r="A20" s="71"/>
      <c r="B20" s="71"/>
      <c r="C20" s="75"/>
      <c r="D20" s="75"/>
      <c r="E20" s="75"/>
      <c r="F20" s="43"/>
      <c r="G20" s="45"/>
      <c r="H20" s="46"/>
      <c r="I20" s="90" t="s">
        <v>183</v>
      </c>
      <c r="J20" s="91">
        <f ca="1">+TODAY()</f>
        <v>44572</v>
      </c>
      <c r="K20" s="43"/>
      <c r="L20" s="199" t="s">
        <v>198</v>
      </c>
      <c r="M20" s="89" t="str">
        <f>'INGRESO DE DATOS'!G18</f>
        <v>Guayas/Santa Elena</v>
      </c>
    </row>
    <row r="21" spans="1:13" s="47" customFormat="1" ht="20.100000000000001" customHeight="1" x14ac:dyDescent="0.2">
      <c r="A21" s="71"/>
      <c r="B21" s="71"/>
      <c r="C21" s="75"/>
      <c r="D21" s="75"/>
      <c r="E21" s="75"/>
      <c r="F21" s="43"/>
      <c r="G21" s="45"/>
      <c r="H21" s="46"/>
      <c r="I21" s="43"/>
      <c r="J21" s="43"/>
      <c r="K21" s="43"/>
      <c r="L21" s="43"/>
      <c r="M21" s="43"/>
    </row>
    <row r="22" spans="1:13" s="47" customFormat="1" ht="20.100000000000001" customHeight="1" x14ac:dyDescent="0.2">
      <c r="A22" s="208"/>
      <c r="B22" s="208"/>
      <c r="C22" s="211"/>
      <c r="D22" s="211"/>
      <c r="E22" s="74"/>
      <c r="F22" s="43"/>
      <c r="G22" s="43"/>
      <c r="H22" s="43"/>
      <c r="I22" s="48" t="b">
        <v>1</v>
      </c>
      <c r="J22" s="43"/>
      <c r="K22" s="50" t="s">
        <v>99</v>
      </c>
      <c r="L22" s="43"/>
      <c r="M22" s="43"/>
    </row>
    <row r="23" spans="1:13" s="47" customFormat="1" ht="20.100000000000001" customHeight="1" x14ac:dyDescent="0.2">
      <c r="A23" s="208"/>
      <c r="B23" s="208"/>
      <c r="C23" s="211"/>
      <c r="D23" s="211"/>
      <c r="E23" s="74"/>
      <c r="F23" s="43"/>
      <c r="G23" s="43"/>
      <c r="H23" s="43"/>
      <c r="I23" s="113"/>
      <c r="J23" s="43"/>
      <c r="K23" s="50"/>
      <c r="L23" s="43"/>
      <c r="M23" s="51"/>
    </row>
    <row r="24" spans="1:13" s="53" customFormat="1" ht="20.100000000000001" customHeight="1" x14ac:dyDescent="0.2">
      <c r="A24" s="208"/>
      <c r="B24" s="208"/>
      <c r="C24" s="211"/>
      <c r="D24" s="211"/>
      <c r="E24" s="74"/>
      <c r="F24" s="35"/>
      <c r="G24" s="35"/>
      <c r="H24" s="35"/>
      <c r="I24" s="48" t="b">
        <v>1</v>
      </c>
      <c r="J24" s="35"/>
      <c r="K24" s="52" t="s">
        <v>100</v>
      </c>
      <c r="L24" s="35"/>
      <c r="M24" s="35"/>
    </row>
    <row r="25" spans="1:13" s="53" customFormat="1" ht="20.100000000000001" customHeight="1" x14ac:dyDescent="0.2">
      <c r="A25" s="208"/>
      <c r="B25" s="208"/>
      <c r="C25" s="211"/>
      <c r="D25" s="211"/>
      <c r="E25" s="74"/>
      <c r="F25" s="35"/>
      <c r="G25" s="35"/>
      <c r="H25" s="35"/>
      <c r="I25" s="35"/>
      <c r="J25" s="51"/>
      <c r="K25" s="52"/>
      <c r="L25" s="35"/>
      <c r="M25" s="35"/>
    </row>
    <row r="26" spans="1:13" s="53" customFormat="1" ht="20.100000000000001" customHeight="1" x14ac:dyDescent="0.2">
      <c r="A26" s="208"/>
      <c r="B26" s="208"/>
      <c r="C26" s="211"/>
      <c r="D26" s="211"/>
      <c r="E26" s="74"/>
      <c r="F26" s="43"/>
      <c r="G26" s="103" t="s">
        <v>5</v>
      </c>
      <c r="H26" s="104" t="s">
        <v>171</v>
      </c>
      <c r="I26" s="43"/>
      <c r="J26" s="43"/>
      <c r="K26" s="43"/>
      <c r="L26" s="43"/>
      <c r="M26" s="43"/>
    </row>
    <row r="27" spans="1:13" s="105" customFormat="1" ht="20.100000000000001" customHeight="1" x14ac:dyDescent="0.25">
      <c r="A27" s="208"/>
      <c r="B27" s="208"/>
      <c r="C27" s="211"/>
      <c r="D27" s="211"/>
      <c r="E27" s="74"/>
      <c r="F27" s="98" t="s">
        <v>107</v>
      </c>
      <c r="G27" s="99"/>
      <c r="H27" s="99" t="s">
        <v>101</v>
      </c>
      <c r="I27" s="99" t="s">
        <v>102</v>
      </c>
      <c r="J27" s="99" t="s">
        <v>103</v>
      </c>
      <c r="K27" s="99" t="s">
        <v>104</v>
      </c>
      <c r="L27" s="99" t="s">
        <v>105</v>
      </c>
      <c r="M27" s="99" t="s">
        <v>106</v>
      </c>
    </row>
    <row r="28" spans="1:13" s="106" customFormat="1" ht="20.100000000000001" customHeight="1" x14ac:dyDescent="0.2">
      <c r="A28" s="208"/>
      <c r="B28" s="208"/>
      <c r="C28" s="211"/>
      <c r="D28" s="211"/>
      <c r="E28" s="74"/>
      <c r="F28" s="133" t="s">
        <v>165</v>
      </c>
      <c r="G28" s="134"/>
      <c r="H28" s="135">
        <v>0</v>
      </c>
      <c r="I28" s="134">
        <v>1000</v>
      </c>
      <c r="J28" s="134">
        <v>2000</v>
      </c>
      <c r="K28" s="134">
        <v>5000</v>
      </c>
      <c r="L28" s="134">
        <v>10000</v>
      </c>
      <c r="M28" s="136">
        <v>20000</v>
      </c>
    </row>
    <row r="29" spans="1:13" s="106" customFormat="1" ht="20.100000000000001" customHeight="1" x14ac:dyDescent="0.2">
      <c r="A29" s="208"/>
      <c r="B29" s="208"/>
      <c r="C29" s="211"/>
      <c r="D29" s="211"/>
      <c r="E29" s="74"/>
      <c r="F29" s="137" t="s">
        <v>166</v>
      </c>
      <c r="G29" s="138"/>
      <c r="H29" s="139">
        <v>1000</v>
      </c>
      <c r="I29" s="138">
        <v>2000</v>
      </c>
      <c r="J29" s="138">
        <v>3000</v>
      </c>
      <c r="K29" s="138">
        <v>5000</v>
      </c>
      <c r="L29" s="138">
        <v>10000</v>
      </c>
      <c r="M29" s="140">
        <v>20000</v>
      </c>
    </row>
    <row r="30" spans="1:13" s="106" customFormat="1" ht="20.100000000000001" customHeight="1" x14ac:dyDescent="0.2">
      <c r="A30" s="208"/>
      <c r="B30" s="208"/>
      <c r="C30" s="213"/>
      <c r="D30" s="211"/>
      <c r="E30" s="74"/>
      <c r="F30" s="58"/>
      <c r="G30" s="58"/>
      <c r="H30" s="58"/>
      <c r="I30" s="58"/>
      <c r="J30" s="58"/>
      <c r="K30" s="58"/>
      <c r="L30" s="58"/>
      <c r="M30" s="58"/>
    </row>
    <row r="31" spans="1:13" s="106" customFormat="1" ht="20.100000000000001" customHeight="1" x14ac:dyDescent="0.2">
      <c r="A31" s="208"/>
      <c r="B31" s="208"/>
      <c r="C31" s="211"/>
      <c r="D31" s="211"/>
      <c r="E31" s="74"/>
      <c r="F31" s="59"/>
      <c r="G31" s="59"/>
      <c r="H31" s="59"/>
      <c r="I31" s="59"/>
      <c r="J31" s="59"/>
      <c r="K31" s="59"/>
      <c r="L31" s="59"/>
      <c r="M31" s="59"/>
    </row>
    <row r="32" spans="1:13" s="107" customFormat="1" ht="20.100000000000001" customHeight="1" x14ac:dyDescent="0.2">
      <c r="A32" s="208"/>
      <c r="B32" s="208"/>
      <c r="C32" s="211"/>
      <c r="D32" s="211"/>
      <c r="E32" s="74"/>
      <c r="F32" s="212" t="s">
        <v>29</v>
      </c>
      <c r="G32" s="212"/>
      <c r="H32" s="212"/>
      <c r="I32" s="212"/>
      <c r="J32" s="212"/>
      <c r="K32" s="212"/>
      <c r="L32" s="212"/>
      <c r="M32" s="212"/>
    </row>
    <row r="33" spans="1:13" s="106" customFormat="1" ht="20.100000000000001" customHeight="1" x14ac:dyDescent="0.2">
      <c r="A33" s="208"/>
      <c r="B33" s="208"/>
      <c r="C33" s="211"/>
      <c r="D33" s="211"/>
      <c r="E33" s="74"/>
      <c r="F33" s="141" t="s">
        <v>16</v>
      </c>
      <c r="G33" s="142"/>
      <c r="H33" s="143">
        <f>VLOOKUP($M$16,Tablas!$A$341:$H$364,3,TRUE)+75</f>
        <v>8649</v>
      </c>
      <c r="I33" s="142">
        <f>VLOOKUP($M$16,Tablas!$A$341:$H$364,4,TRUE)+75</f>
        <v>6186</v>
      </c>
      <c r="J33" s="142">
        <f>VLOOKUP($M$16,Tablas!$A$341:$H$364,5,TRUE)+75</f>
        <v>4655</v>
      </c>
      <c r="K33" s="142">
        <f>VLOOKUP($M$16,Tablas!$A$341:$H$364,6,TRUE)+75</f>
        <v>3399</v>
      </c>
      <c r="L33" s="142">
        <f>VLOOKUP($M$16,Tablas!$A$341:$H$364,7,TRUE)+75</f>
        <v>2421</v>
      </c>
      <c r="M33" s="144">
        <f>VLOOKUP($M$16,Tablas!$A$341:$H$364,8,TRUE)+75</f>
        <v>1927</v>
      </c>
    </row>
    <row r="34" spans="1:13" s="106" customFormat="1" ht="20.100000000000001" customHeight="1" x14ac:dyDescent="0.2">
      <c r="A34" s="208"/>
      <c r="B34" s="208"/>
      <c r="C34" s="211"/>
      <c r="D34" s="211"/>
      <c r="E34" s="73"/>
      <c r="F34" s="145" t="s">
        <v>17</v>
      </c>
      <c r="G34" s="61"/>
      <c r="H34" s="64">
        <f>IF($J$16=1,0,(VLOOKUP($M$18,Tablas!$A$341:$H$364,3,TRUE)))</f>
        <v>0</v>
      </c>
      <c r="I34" s="61">
        <f>IF($J$16=1,0,(VLOOKUP($M$18,Tablas!$A$341:$H$364,4,TRUE)))</f>
        <v>0</v>
      </c>
      <c r="J34" s="61">
        <f>IF($J$16=1,0,(VLOOKUP($M$18,Tablas!$A$341:$H$364,5,TRUE)))</f>
        <v>0</v>
      </c>
      <c r="K34" s="61">
        <f>IF($J$16=1,0,(VLOOKUP($M$18,Tablas!$A$341:$H$364,6,TRUE)))</f>
        <v>0</v>
      </c>
      <c r="L34" s="61">
        <f>IF($J$16=1,0,(VLOOKUP($M$18,Tablas!$A$341:$H$364,7,TRUE)))</f>
        <v>0</v>
      </c>
      <c r="M34" s="146">
        <f>IF($J$16=1,0,(VLOOKUP($M$18,Tablas!$A$341:$H$364,8,TRUE)))</f>
        <v>0</v>
      </c>
    </row>
    <row r="35" spans="1:13" s="106" customFormat="1" ht="20.100000000000001" customHeight="1" x14ac:dyDescent="0.2">
      <c r="A35" s="208"/>
      <c r="B35" s="208"/>
      <c r="C35" s="213"/>
      <c r="D35" s="211"/>
      <c r="E35" s="74"/>
      <c r="F35" s="147" t="s">
        <v>18</v>
      </c>
      <c r="G35" s="62"/>
      <c r="H35" s="64">
        <f>IF($J$18=0,0,(VLOOKUP($J$18,Tablas!$A$365:$H$367,3,TRUE)))</f>
        <v>0</v>
      </c>
      <c r="I35" s="62">
        <f>IF($J$18=0,0,(VLOOKUP($J$18,Tablas!$A$365:$H$367,4,TRUE)))</f>
        <v>0</v>
      </c>
      <c r="J35" s="62">
        <f>IF($J$18=0,0,(VLOOKUP($J$18,Tablas!$A$365:$H$367,5,TRUE)))</f>
        <v>0</v>
      </c>
      <c r="K35" s="62">
        <f>IF($J$18=0,0,(VLOOKUP($J$18,Tablas!$A$365:$H$367,6,TRUE)))</f>
        <v>0</v>
      </c>
      <c r="L35" s="62">
        <f>IF($J$18=0,0,(VLOOKUP($J$18,Tablas!$A$365:$H$367,7,TRUE)))</f>
        <v>0</v>
      </c>
      <c r="M35" s="148">
        <f>IF($J$18=0,0,(VLOOKUP($J$18,Tablas!$A$365:$H$367,8,TRUE)))</f>
        <v>0</v>
      </c>
    </row>
    <row r="36" spans="1:13" s="106" customFormat="1" ht="20.100000000000001" customHeight="1" x14ac:dyDescent="0.2">
      <c r="A36" s="208"/>
      <c r="B36" s="208"/>
      <c r="C36" s="210"/>
      <c r="D36" s="210"/>
      <c r="E36" s="74"/>
      <c r="F36" s="145" t="s">
        <v>21</v>
      </c>
      <c r="G36" s="61"/>
      <c r="H36" s="64">
        <f>+IF($I$22=FALSE,0,Tablas!C$368)</f>
        <v>225</v>
      </c>
      <c r="I36" s="61">
        <f>+IF($I$22=FALSE,0,Tablas!D$368)</f>
        <v>225</v>
      </c>
      <c r="J36" s="61">
        <f>+IF($I$22=FALSE,0,Tablas!E$368)</f>
        <v>225</v>
      </c>
      <c r="K36" s="61">
        <f>+IF($I$22=FALSE,0,Tablas!F$368)</f>
        <v>225</v>
      </c>
      <c r="L36" s="61">
        <f>+IF($I$22=FALSE,0,Tablas!G$368)</f>
        <v>225</v>
      </c>
      <c r="M36" s="146">
        <f>+IF($I$22=FALSE,0,Tablas!H$368)</f>
        <v>225</v>
      </c>
    </row>
    <row r="37" spans="1:13" s="106" customFormat="1" ht="20.100000000000001" customHeight="1" x14ac:dyDescent="0.2">
      <c r="A37" s="208"/>
      <c r="B37" s="208"/>
      <c r="C37" s="211"/>
      <c r="D37" s="211"/>
      <c r="E37" s="74"/>
      <c r="F37" s="145" t="s">
        <v>173</v>
      </c>
      <c r="G37" s="61"/>
      <c r="H37" s="64">
        <f>IF($I$24=FALSE,0,Tablas!C$369)</f>
        <v>300</v>
      </c>
      <c r="I37" s="61">
        <f>IF($I$24=FALSE,0,Tablas!D$369)</f>
        <v>300</v>
      </c>
      <c r="J37" s="61">
        <f>IF($I$24=FALSE,0,Tablas!E$369)</f>
        <v>300</v>
      </c>
      <c r="K37" s="61">
        <f>IF($I$24=FALSE,0,Tablas!F$369)</f>
        <v>300</v>
      </c>
      <c r="L37" s="61">
        <f>IF($I$24=FALSE,0,Tablas!G$369)</f>
        <v>300</v>
      </c>
      <c r="M37" s="146">
        <f>IF($I$24=FALSE,0,Tablas!H$369)</f>
        <v>300</v>
      </c>
    </row>
    <row r="38" spans="1:13" s="107" customFormat="1" ht="20.100000000000001" customHeight="1" x14ac:dyDescent="0.2">
      <c r="A38" s="208"/>
      <c r="B38" s="208"/>
      <c r="C38" s="211"/>
      <c r="D38" s="211"/>
      <c r="E38" s="74"/>
      <c r="F38" s="149" t="s">
        <v>20</v>
      </c>
      <c r="G38" s="95"/>
      <c r="H38" s="96">
        <f t="shared" ref="H38:M38" si="0">SUM(H33:H37)</f>
        <v>9174</v>
      </c>
      <c r="I38" s="95">
        <f t="shared" si="0"/>
        <v>6711</v>
      </c>
      <c r="J38" s="95">
        <f t="shared" si="0"/>
        <v>5180</v>
      </c>
      <c r="K38" s="95">
        <f t="shared" si="0"/>
        <v>3924</v>
      </c>
      <c r="L38" s="95">
        <f t="shared" si="0"/>
        <v>2946</v>
      </c>
      <c r="M38" s="150">
        <f t="shared" si="0"/>
        <v>2452</v>
      </c>
    </row>
    <row r="39" spans="1:13" s="106" customFormat="1" ht="20.100000000000001" hidden="1" customHeight="1" x14ac:dyDescent="0.2">
      <c r="A39" s="108"/>
      <c r="B39" s="108"/>
      <c r="C39" s="108"/>
      <c r="D39" s="108"/>
      <c r="E39" s="74"/>
      <c r="F39" s="145" t="s">
        <v>22</v>
      </c>
      <c r="G39" s="61"/>
      <c r="H39" s="64">
        <v>0</v>
      </c>
      <c r="I39" s="61">
        <v>0</v>
      </c>
      <c r="J39" s="61">
        <v>0</v>
      </c>
      <c r="K39" s="61">
        <v>0</v>
      </c>
      <c r="L39" s="61">
        <v>0</v>
      </c>
      <c r="M39" s="146">
        <v>0</v>
      </c>
    </row>
    <row r="40" spans="1:13" s="106" customFormat="1" ht="20.100000000000001" customHeight="1" x14ac:dyDescent="0.2">
      <c r="A40" s="208"/>
      <c r="B40" s="208"/>
      <c r="C40" s="211"/>
      <c r="D40" s="211"/>
      <c r="E40" s="63"/>
      <c r="F40" s="145" t="s">
        <v>163</v>
      </c>
      <c r="G40" s="61"/>
      <c r="H40" s="64">
        <f t="shared" ref="H40:M40" si="1">+H38*3.5%</f>
        <v>321.09000000000003</v>
      </c>
      <c r="I40" s="61">
        <f t="shared" si="1"/>
        <v>234.88500000000002</v>
      </c>
      <c r="J40" s="61">
        <f t="shared" si="1"/>
        <v>181.3</v>
      </c>
      <c r="K40" s="61">
        <f t="shared" si="1"/>
        <v>137.34</v>
      </c>
      <c r="L40" s="61">
        <f t="shared" si="1"/>
        <v>103.11000000000001</v>
      </c>
      <c r="M40" s="146">
        <f t="shared" si="1"/>
        <v>85.820000000000007</v>
      </c>
    </row>
    <row r="41" spans="1:13" s="106" customFormat="1" ht="20.100000000000001" customHeight="1" x14ac:dyDescent="0.2">
      <c r="A41" s="208"/>
      <c r="B41" s="208"/>
      <c r="C41" s="213"/>
      <c r="D41" s="211"/>
      <c r="E41" s="63"/>
      <c r="F41" s="145" t="s">
        <v>164</v>
      </c>
      <c r="G41" s="61"/>
      <c r="H41" s="64">
        <f t="shared" ref="H41:M41" si="2">+H38*0.5%</f>
        <v>45.87</v>
      </c>
      <c r="I41" s="61">
        <f t="shared" si="2"/>
        <v>33.555</v>
      </c>
      <c r="J41" s="61">
        <f t="shared" si="2"/>
        <v>25.900000000000002</v>
      </c>
      <c r="K41" s="61">
        <f t="shared" si="2"/>
        <v>19.62</v>
      </c>
      <c r="L41" s="61">
        <f t="shared" si="2"/>
        <v>14.73</v>
      </c>
      <c r="M41" s="146">
        <f t="shared" si="2"/>
        <v>12.26</v>
      </c>
    </row>
    <row r="42" spans="1:13" s="106" customFormat="1" ht="20.100000000000001" hidden="1" customHeight="1" x14ac:dyDescent="0.2">
      <c r="A42" s="208"/>
      <c r="B42" s="208"/>
      <c r="C42" s="210"/>
      <c r="D42" s="211"/>
      <c r="E42" s="72"/>
      <c r="F42" s="147" t="s">
        <v>26</v>
      </c>
      <c r="G42" s="62"/>
      <c r="H42" s="62"/>
      <c r="I42" s="62"/>
      <c r="J42" s="62"/>
      <c r="K42" s="62"/>
      <c r="L42" s="62"/>
      <c r="M42" s="148"/>
    </row>
    <row r="43" spans="1:13" s="107" customFormat="1" ht="20.100000000000001" customHeight="1" x14ac:dyDescent="0.2">
      <c r="A43" s="208"/>
      <c r="B43" s="208"/>
      <c r="C43" s="206"/>
      <c r="D43" s="207"/>
      <c r="E43" s="72"/>
      <c r="F43" s="151" t="s">
        <v>19</v>
      </c>
      <c r="G43" s="152"/>
      <c r="H43" s="152">
        <f t="shared" ref="H43:M43" si="3">SUM(H38:H42)</f>
        <v>9540.9600000000009</v>
      </c>
      <c r="I43" s="152">
        <f t="shared" si="3"/>
        <v>6979.4400000000005</v>
      </c>
      <c r="J43" s="152">
        <f t="shared" si="3"/>
        <v>5387.2</v>
      </c>
      <c r="K43" s="152">
        <f t="shared" si="3"/>
        <v>4080.96</v>
      </c>
      <c r="L43" s="152">
        <f t="shared" si="3"/>
        <v>3063.84</v>
      </c>
      <c r="M43" s="153">
        <f t="shared" si="3"/>
        <v>2550.0800000000004</v>
      </c>
    </row>
    <row r="44" spans="1:13" s="106" customFormat="1" ht="20.100000000000001" customHeight="1" x14ac:dyDescent="0.2">
      <c r="A44" s="208"/>
      <c r="B44" s="208"/>
      <c r="C44" s="206"/>
      <c r="D44" s="207"/>
      <c r="E44" s="72"/>
      <c r="F44" s="59"/>
      <c r="G44" s="59"/>
      <c r="H44" s="59"/>
      <c r="I44" s="59"/>
      <c r="J44" s="59"/>
      <c r="K44" s="59"/>
      <c r="L44" s="59"/>
      <c r="M44" s="59"/>
    </row>
    <row r="45" spans="1:13" s="107" customFormat="1" ht="20.100000000000001" customHeight="1" x14ac:dyDescent="0.2">
      <c r="A45" s="208"/>
      <c r="B45" s="208"/>
      <c r="C45" s="210"/>
      <c r="D45" s="211"/>
      <c r="E45" s="72"/>
      <c r="F45" s="212" t="s">
        <v>28</v>
      </c>
      <c r="G45" s="212"/>
      <c r="H45" s="212"/>
      <c r="I45" s="212"/>
      <c r="J45" s="212"/>
      <c r="K45" s="212"/>
      <c r="L45" s="212"/>
      <c r="M45" s="212"/>
    </row>
    <row r="46" spans="1:13" s="106" customFormat="1" ht="20.100000000000001" customHeight="1" x14ac:dyDescent="0.2">
      <c r="A46" s="208"/>
      <c r="B46" s="208"/>
      <c r="C46" s="206"/>
      <c r="D46" s="207"/>
      <c r="E46" s="74"/>
      <c r="F46" s="154" t="s">
        <v>16</v>
      </c>
      <c r="G46" s="155"/>
      <c r="H46" s="143">
        <f>VLOOKUP($M$16,Tablas!$A$374:$H$397,3,TRUE)+75</f>
        <v>4619.22</v>
      </c>
      <c r="I46" s="155">
        <f>VLOOKUP($M$16,Tablas!$A$374:$H$397,4,TRUE)+75</f>
        <v>3313.8300000000004</v>
      </c>
      <c r="J46" s="155">
        <f>VLOOKUP($M$16,Tablas!$A$374:$H$397,5,TRUE)+75</f>
        <v>2502.4</v>
      </c>
      <c r="K46" s="155">
        <f>VLOOKUP($M$16,Tablas!$A$374:$H$397,6,TRUE)+75</f>
        <v>1836.72</v>
      </c>
      <c r="L46" s="155">
        <f>VLOOKUP($M$16,Tablas!$A$374:$H$397,7,TRUE)+75</f>
        <v>1318.38</v>
      </c>
      <c r="M46" s="156">
        <f>VLOOKUP($M$16,Tablas!$A$374:$H$397,8,TRUE)+75</f>
        <v>1056.56</v>
      </c>
    </row>
    <row r="47" spans="1:13" s="106" customFormat="1" ht="20.100000000000001" customHeight="1" x14ac:dyDescent="0.2">
      <c r="A47" s="208"/>
      <c r="B47" s="208"/>
      <c r="C47" s="210"/>
      <c r="D47" s="211"/>
      <c r="E47" s="74"/>
      <c r="F47" s="145" t="s">
        <v>17</v>
      </c>
      <c r="G47" s="61"/>
      <c r="H47" s="64">
        <f>IF($J$16=1,0,(VLOOKUP($M$18,Tablas!$A$374:$H$397,3,TRUE)))</f>
        <v>0</v>
      </c>
      <c r="I47" s="61">
        <f>IF($J$16=1,0,(VLOOKUP($M$18,Tablas!$A$374:$H$397,4,TRUE)))</f>
        <v>0</v>
      </c>
      <c r="J47" s="61">
        <f>IF($J$16=1,0,(VLOOKUP($M$18,Tablas!$A$374:$H$397,5,TRUE)))</f>
        <v>0</v>
      </c>
      <c r="K47" s="61">
        <f>IF($J$16=1,0,(VLOOKUP($M$18,Tablas!$A$374:$H$397,6,TRUE)))</f>
        <v>0</v>
      </c>
      <c r="L47" s="61">
        <f>IF($J$16=1,0,(VLOOKUP($M$18,Tablas!$A$374:$H$397,7,TRUE)))</f>
        <v>0</v>
      </c>
      <c r="M47" s="146">
        <f>IF($J$16=1,0,(VLOOKUP($M$18,Tablas!$A$374:$H$397,8,TRUE)))</f>
        <v>0</v>
      </c>
    </row>
    <row r="48" spans="1:13" s="106" customFormat="1" ht="20.100000000000001" customHeight="1" x14ac:dyDescent="0.2">
      <c r="A48" s="211"/>
      <c r="B48" s="211"/>
      <c r="C48" s="207"/>
      <c r="D48" s="207"/>
      <c r="E48" s="74"/>
      <c r="F48" s="145" t="s">
        <v>18</v>
      </c>
      <c r="G48" s="61"/>
      <c r="H48" s="64">
        <f>IF($J$18=0,0,(VLOOKUP($J$18,Tablas!$A$398:$H$400,3,TRUE)))</f>
        <v>0</v>
      </c>
      <c r="I48" s="61">
        <f>IF($J$18=0,0,(VLOOKUP($J$18,Tablas!$A$398:$H$400,4,TRUE)))</f>
        <v>0</v>
      </c>
      <c r="J48" s="61">
        <f>IF($J$18=0,0,(VLOOKUP($J$18,Tablas!$A$398:$H$400,5,TRUE)))</f>
        <v>0</v>
      </c>
      <c r="K48" s="61">
        <f>IF($J$18=0,0,(VLOOKUP($J$18,Tablas!$A$398:$H$400,6,TRUE)))</f>
        <v>0</v>
      </c>
      <c r="L48" s="61">
        <f>IF($J$18=0,0,(VLOOKUP($J$18,Tablas!$A$398:$H$400,7,TRUE)))</f>
        <v>0</v>
      </c>
      <c r="M48" s="146">
        <f>IF($J$18=0,0,(VLOOKUP($J$18,Tablas!$A$398:$H$400,8,TRUE)))</f>
        <v>0</v>
      </c>
    </row>
    <row r="49" spans="1:13" s="106" customFormat="1" ht="20.100000000000001" customHeight="1" x14ac:dyDescent="0.2">
      <c r="A49" s="211"/>
      <c r="B49" s="211"/>
      <c r="C49" s="207"/>
      <c r="D49" s="207"/>
      <c r="E49" s="74"/>
      <c r="F49" s="145" t="s">
        <v>21</v>
      </c>
      <c r="G49" s="61"/>
      <c r="H49" s="64">
        <f>+IF($I$22=FALSE,0,Tablas!C$401)</f>
        <v>119.25</v>
      </c>
      <c r="I49" s="61">
        <f>+IF($I$22=FALSE,0,Tablas!D$401)</f>
        <v>119.25</v>
      </c>
      <c r="J49" s="61">
        <f>+IF($I$22=FALSE,0,Tablas!E$401)</f>
        <v>119.25</v>
      </c>
      <c r="K49" s="61">
        <f>+IF($I$22=FALSE,0,Tablas!F$401)</f>
        <v>119.25</v>
      </c>
      <c r="L49" s="61">
        <f>+IF($I$22=FALSE,0,Tablas!G$401)</f>
        <v>119.25</v>
      </c>
      <c r="M49" s="146">
        <f>+IF($I$22=FALSE,0,Tablas!H$401)</f>
        <v>119.25</v>
      </c>
    </row>
    <row r="50" spans="1:13" s="106" customFormat="1" ht="20.100000000000001" customHeight="1" x14ac:dyDescent="0.2">
      <c r="A50" s="211"/>
      <c r="B50" s="211"/>
      <c r="C50" s="207"/>
      <c r="D50" s="207"/>
      <c r="E50" s="74"/>
      <c r="F50" s="145" t="s">
        <v>23</v>
      </c>
      <c r="G50" s="61"/>
      <c r="H50" s="64">
        <f>IF($I$24=FALSE,0,Tablas!C$402)</f>
        <v>159</v>
      </c>
      <c r="I50" s="61">
        <f>IF($I$24=FALSE,0,Tablas!D$402)</f>
        <v>159</v>
      </c>
      <c r="J50" s="61">
        <f>IF($I$24=FALSE,0,Tablas!E$402)</f>
        <v>159</v>
      </c>
      <c r="K50" s="61">
        <f>IF($I$24=FALSE,0,Tablas!F$402)</f>
        <v>159</v>
      </c>
      <c r="L50" s="61">
        <f>IF($I$24=FALSE,0,Tablas!G$402)</f>
        <v>159</v>
      </c>
      <c r="M50" s="146">
        <f>IF($I$24=FALSE,0,Tablas!H$402)</f>
        <v>159</v>
      </c>
    </row>
    <row r="51" spans="1:13" s="107" customFormat="1" ht="20.100000000000001" customHeight="1" x14ac:dyDescent="0.2">
      <c r="A51" s="211"/>
      <c r="B51" s="211"/>
      <c r="C51" s="207"/>
      <c r="D51" s="207"/>
      <c r="E51" s="74"/>
      <c r="F51" s="149" t="s">
        <v>20</v>
      </c>
      <c r="G51" s="95"/>
      <c r="H51" s="96">
        <f t="shared" ref="H51:M51" si="4">SUM(H46:H50)</f>
        <v>4897.47</v>
      </c>
      <c r="I51" s="95">
        <f t="shared" si="4"/>
        <v>3592.0800000000004</v>
      </c>
      <c r="J51" s="95">
        <f t="shared" si="4"/>
        <v>2780.65</v>
      </c>
      <c r="K51" s="95">
        <f t="shared" si="4"/>
        <v>2114.9700000000003</v>
      </c>
      <c r="L51" s="95">
        <f t="shared" si="4"/>
        <v>1596.63</v>
      </c>
      <c r="M51" s="150">
        <f t="shared" si="4"/>
        <v>1334.81</v>
      </c>
    </row>
    <row r="52" spans="1:13" s="106" customFormat="1" ht="20.100000000000001" hidden="1" customHeight="1" thickBot="1" x14ac:dyDescent="0.25">
      <c r="A52" s="211"/>
      <c r="B52" s="211"/>
      <c r="C52" s="207"/>
      <c r="D52" s="207"/>
      <c r="E52" s="74"/>
      <c r="F52" s="159" t="s">
        <v>22</v>
      </c>
      <c r="G52" s="114"/>
      <c r="H52" s="114">
        <v>0</v>
      </c>
      <c r="I52" s="114">
        <v>0</v>
      </c>
      <c r="J52" s="114">
        <v>0</v>
      </c>
      <c r="K52" s="114">
        <v>0</v>
      </c>
      <c r="L52" s="114">
        <v>0</v>
      </c>
      <c r="M52" s="160">
        <v>0</v>
      </c>
    </row>
    <row r="53" spans="1:13" s="106" customFormat="1" ht="20.100000000000001" customHeight="1" x14ac:dyDescent="0.2">
      <c r="A53" s="211"/>
      <c r="B53" s="211"/>
      <c r="C53" s="209"/>
      <c r="D53" s="209"/>
      <c r="E53" s="63"/>
      <c r="F53" s="145" t="s">
        <v>163</v>
      </c>
      <c r="G53" s="61"/>
      <c r="H53" s="64">
        <f t="shared" ref="H53:M53" si="5">+H51*3.5%</f>
        <v>171.41145000000003</v>
      </c>
      <c r="I53" s="61">
        <f t="shared" si="5"/>
        <v>125.72280000000002</v>
      </c>
      <c r="J53" s="61">
        <f t="shared" si="5"/>
        <v>97.322750000000013</v>
      </c>
      <c r="K53" s="61">
        <f t="shared" si="5"/>
        <v>74.023950000000013</v>
      </c>
      <c r="L53" s="61">
        <f t="shared" si="5"/>
        <v>55.882050000000007</v>
      </c>
      <c r="M53" s="146">
        <f t="shared" si="5"/>
        <v>46.718350000000001</v>
      </c>
    </row>
    <row r="54" spans="1:13" s="106" customFormat="1" ht="20.100000000000001" customHeight="1" x14ac:dyDescent="0.2">
      <c r="A54" s="211"/>
      <c r="B54" s="211"/>
      <c r="C54" s="209"/>
      <c r="D54" s="209"/>
      <c r="E54" s="63"/>
      <c r="F54" s="145" t="s">
        <v>164</v>
      </c>
      <c r="G54" s="61"/>
      <c r="H54" s="64">
        <f t="shared" ref="H54:M54" si="6">+H51*0.5%</f>
        <v>24.487350000000003</v>
      </c>
      <c r="I54" s="61">
        <f t="shared" si="6"/>
        <v>17.960400000000003</v>
      </c>
      <c r="J54" s="61">
        <f t="shared" si="6"/>
        <v>13.90325</v>
      </c>
      <c r="K54" s="61">
        <f t="shared" si="6"/>
        <v>10.574850000000001</v>
      </c>
      <c r="L54" s="61">
        <f t="shared" si="6"/>
        <v>7.9831500000000011</v>
      </c>
      <c r="M54" s="146">
        <f t="shared" si="6"/>
        <v>6.6740500000000003</v>
      </c>
    </row>
    <row r="55" spans="1:13" s="106" customFormat="1" ht="20.100000000000001" hidden="1" customHeight="1" x14ac:dyDescent="0.2">
      <c r="A55" s="208"/>
      <c r="B55" s="208"/>
      <c r="C55" s="211"/>
      <c r="D55" s="211"/>
      <c r="E55" s="65"/>
      <c r="F55" s="145" t="s">
        <v>27</v>
      </c>
      <c r="G55" s="61"/>
      <c r="H55" s="61"/>
      <c r="I55" s="61"/>
      <c r="J55" s="61"/>
      <c r="K55" s="61"/>
      <c r="L55" s="61"/>
      <c r="M55" s="146"/>
    </row>
    <row r="56" spans="1:13" s="107" customFormat="1" ht="20.100000000000001" customHeight="1" x14ac:dyDescent="0.2">
      <c r="A56" s="208"/>
      <c r="B56" s="208"/>
      <c r="C56" s="211"/>
      <c r="D56" s="211"/>
      <c r="E56" s="74"/>
      <c r="F56" s="157" t="s">
        <v>24</v>
      </c>
      <c r="G56" s="97"/>
      <c r="H56" s="97">
        <f t="shared" ref="H56:M56" si="7">SUM(H51:H55)</f>
        <v>5093.3688000000002</v>
      </c>
      <c r="I56" s="97">
        <f t="shared" si="7"/>
        <v>3735.7632000000003</v>
      </c>
      <c r="J56" s="97">
        <f t="shared" si="7"/>
        <v>2891.8759999999997</v>
      </c>
      <c r="K56" s="97">
        <f t="shared" si="7"/>
        <v>2199.5688</v>
      </c>
      <c r="L56" s="97">
        <f t="shared" si="7"/>
        <v>1660.4952000000001</v>
      </c>
      <c r="M56" s="158">
        <f t="shared" si="7"/>
        <v>1388.2024000000001</v>
      </c>
    </row>
    <row r="57" spans="1:13" s="107" customFormat="1" ht="20.100000000000001" customHeight="1" x14ac:dyDescent="0.2">
      <c r="A57" s="208"/>
      <c r="B57" s="208"/>
      <c r="C57" s="211"/>
      <c r="D57" s="211"/>
      <c r="E57" s="75"/>
      <c r="F57" s="151" t="s">
        <v>25</v>
      </c>
      <c r="G57" s="152"/>
      <c r="H57" s="152">
        <f t="shared" ref="H57:M57" si="8">+(H51+H53+H54)*1-78</f>
        <v>5015.3688000000002</v>
      </c>
      <c r="I57" s="152">
        <f t="shared" si="8"/>
        <v>3657.7632000000003</v>
      </c>
      <c r="J57" s="152">
        <f t="shared" si="8"/>
        <v>2813.8759999999997</v>
      </c>
      <c r="K57" s="152">
        <f t="shared" si="8"/>
        <v>2121.5688</v>
      </c>
      <c r="L57" s="152">
        <f t="shared" si="8"/>
        <v>1582.4952000000001</v>
      </c>
      <c r="M57" s="153">
        <f t="shared" si="8"/>
        <v>1310.2024000000001</v>
      </c>
    </row>
    <row r="58" spans="1:13" ht="20.100000000000001" customHeight="1" x14ac:dyDescent="0.25">
      <c r="A58" s="208"/>
      <c r="B58" s="208"/>
      <c r="C58" s="211"/>
      <c r="D58" s="211"/>
      <c r="E58" s="75"/>
      <c r="F58" s="220" t="s">
        <v>184</v>
      </c>
      <c r="G58" s="220"/>
      <c r="H58" s="220"/>
      <c r="I58" s="220"/>
      <c r="J58" s="220"/>
      <c r="K58" s="220"/>
      <c r="L58" s="220"/>
      <c r="M58" s="220"/>
    </row>
    <row r="59" spans="1:13" ht="17.25" customHeight="1" x14ac:dyDescent="0.2">
      <c r="A59" s="208"/>
      <c r="B59" s="208"/>
      <c r="C59" s="210"/>
      <c r="D59" s="211"/>
      <c r="F59" s="102"/>
      <c r="G59" s="102"/>
      <c r="H59" s="102"/>
      <c r="I59" s="102"/>
      <c r="J59" s="102"/>
      <c r="K59" s="102"/>
      <c r="L59" s="102"/>
      <c r="M59" s="102"/>
    </row>
    <row r="60" spans="1:13" ht="15" customHeight="1" x14ac:dyDescent="0.2">
      <c r="A60" s="208"/>
      <c r="B60" s="208"/>
      <c r="C60" s="211"/>
      <c r="D60" s="211"/>
      <c r="F60" s="218" t="s">
        <v>175</v>
      </c>
      <c r="G60" s="218"/>
      <c r="H60" s="218"/>
      <c r="I60" s="218"/>
      <c r="J60" s="218"/>
      <c r="K60" s="218"/>
      <c r="L60" s="218"/>
      <c r="M60" s="218"/>
    </row>
    <row r="61" spans="1:13" ht="16.5" customHeight="1" x14ac:dyDescent="0.2">
      <c r="A61" s="208"/>
      <c r="B61" s="208"/>
      <c r="C61" s="211"/>
      <c r="D61" s="211"/>
      <c r="F61" s="218"/>
      <c r="G61" s="218"/>
      <c r="H61" s="218"/>
      <c r="I61" s="218"/>
      <c r="J61" s="218"/>
      <c r="K61" s="218"/>
      <c r="L61" s="218"/>
      <c r="M61" s="218"/>
    </row>
    <row r="62" spans="1:13" ht="17.25" customHeight="1" x14ac:dyDescent="0.2">
      <c r="A62" s="208"/>
      <c r="B62" s="208"/>
      <c r="C62" s="211"/>
      <c r="D62" s="211"/>
      <c r="F62" s="218"/>
      <c r="G62" s="218"/>
      <c r="H62" s="218"/>
      <c r="I62" s="218"/>
      <c r="J62" s="218"/>
      <c r="K62" s="218"/>
      <c r="L62" s="218"/>
      <c r="M62" s="218"/>
    </row>
    <row r="63" spans="1:13" ht="14.25" x14ac:dyDescent="0.2">
      <c r="A63" s="208"/>
      <c r="B63" s="208"/>
      <c r="C63" s="211"/>
      <c r="D63" s="211"/>
      <c r="F63" s="102"/>
      <c r="G63" s="102"/>
      <c r="H63" s="102"/>
      <c r="I63" s="102"/>
      <c r="J63" s="102"/>
      <c r="K63" s="102"/>
      <c r="L63" s="102"/>
      <c r="M63" s="102"/>
    </row>
    <row r="64" spans="1:13" x14ac:dyDescent="0.2">
      <c r="A64" s="219"/>
      <c r="B64" s="219"/>
      <c r="C64" s="209"/>
      <c r="D64" s="209"/>
      <c r="F64" s="102"/>
      <c r="G64" s="102"/>
      <c r="H64" s="102"/>
      <c r="I64" s="102"/>
      <c r="J64" s="102"/>
      <c r="K64" s="102"/>
      <c r="L64" s="102"/>
      <c r="M64" s="102"/>
    </row>
    <row r="65" spans="1:13" x14ac:dyDescent="0.2">
      <c r="A65" s="219"/>
      <c r="B65" s="219"/>
      <c r="C65" s="209"/>
      <c r="D65" s="209"/>
      <c r="F65" s="102"/>
      <c r="G65" s="102"/>
      <c r="H65" s="102"/>
      <c r="I65" s="102"/>
      <c r="J65" s="102"/>
      <c r="K65" s="102"/>
      <c r="L65" s="102"/>
      <c r="M65" s="102"/>
    </row>
    <row r="66" spans="1:13" x14ac:dyDescent="0.2">
      <c r="A66" s="111"/>
      <c r="B66" s="111"/>
      <c r="C66" s="111"/>
      <c r="D66" s="111"/>
    </row>
  </sheetData>
  <sheetProtection algorithmName="SHA-512" hashValue="JucmckW2GtLucZLogieRojyo6e/Ar85XD2wYB1G8dBp5TRq5ibmmJYgTzG7upGkX350nzoBEQY97GWOECLqWBg==" saltValue="el9qIbjm3OsSzin32gnNKQ==" spinCount="100000" sheet="1" objects="1" scenarios="1"/>
  <mergeCells count="92">
    <mergeCell ref="F60:M62"/>
    <mergeCell ref="A41:B41"/>
    <mergeCell ref="A61:B61"/>
    <mergeCell ref="A30:B30"/>
    <mergeCell ref="A31:B31"/>
    <mergeCell ref="C31:D31"/>
    <mergeCell ref="C56:D56"/>
    <mergeCell ref="A40:B40"/>
    <mergeCell ref="A32:B32"/>
    <mergeCell ref="A33:B33"/>
    <mergeCell ref="C33:D33"/>
    <mergeCell ref="A34:B34"/>
    <mergeCell ref="A55:B55"/>
    <mergeCell ref="A56:B56"/>
    <mergeCell ref="C55:D55"/>
    <mergeCell ref="A35:B35"/>
    <mergeCell ref="C10:M10"/>
    <mergeCell ref="A37:B38"/>
    <mergeCell ref="A22:B22"/>
    <mergeCell ref="A23:B23"/>
    <mergeCell ref="A24:B24"/>
    <mergeCell ref="C25:D25"/>
    <mergeCell ref="A25:B26"/>
    <mergeCell ref="A29:B29"/>
    <mergeCell ref="H12:M12"/>
    <mergeCell ref="H14:M14"/>
    <mergeCell ref="F18:G18"/>
    <mergeCell ref="F17:G17"/>
    <mergeCell ref="C17:D17"/>
    <mergeCell ref="A16:B16"/>
    <mergeCell ref="A12:D12"/>
    <mergeCell ref="A13:B13"/>
    <mergeCell ref="A14:B14"/>
    <mergeCell ref="A15:B15"/>
    <mergeCell ref="A17:B17"/>
    <mergeCell ref="C40:D40"/>
    <mergeCell ref="C37:D37"/>
    <mergeCell ref="C38:D38"/>
    <mergeCell ref="C26:D26"/>
    <mergeCell ref="C27:D27"/>
    <mergeCell ref="C36:D36"/>
    <mergeCell ref="C34:D34"/>
    <mergeCell ref="C35:D35"/>
    <mergeCell ref="C28:D28"/>
    <mergeCell ref="A36:B36"/>
    <mergeCell ref="C18:D19"/>
    <mergeCell ref="A27:B28"/>
    <mergeCell ref="A18:B19"/>
    <mergeCell ref="F58:M58"/>
    <mergeCell ref="C13:D13"/>
    <mergeCell ref="C14:D14"/>
    <mergeCell ref="C15:D15"/>
    <mergeCell ref="C16:D16"/>
    <mergeCell ref="C32:D32"/>
    <mergeCell ref="C22:D22"/>
    <mergeCell ref="C23:D23"/>
    <mergeCell ref="C29:D29"/>
    <mergeCell ref="C24:D24"/>
    <mergeCell ref="C30:D30"/>
    <mergeCell ref="C41:D41"/>
    <mergeCell ref="C58:D58"/>
    <mergeCell ref="F32:M32"/>
    <mergeCell ref="F45:M45"/>
    <mergeCell ref="C62:D62"/>
    <mergeCell ref="C57:D57"/>
    <mergeCell ref="A63:B63"/>
    <mergeCell ref="C63:D63"/>
    <mergeCell ref="A64:B65"/>
    <mergeCell ref="C64:D65"/>
    <mergeCell ref="A58:B58"/>
    <mergeCell ref="A57:B57"/>
    <mergeCell ref="A59:B59"/>
    <mergeCell ref="C59:D59"/>
    <mergeCell ref="A60:B60"/>
    <mergeCell ref="C60:D60"/>
    <mergeCell ref="A62:B62"/>
    <mergeCell ref="C61:D61"/>
    <mergeCell ref="A47:B47"/>
    <mergeCell ref="C47:D47"/>
    <mergeCell ref="A48:B54"/>
    <mergeCell ref="C48:D52"/>
    <mergeCell ref="C53:D54"/>
    <mergeCell ref="A45:B45"/>
    <mergeCell ref="C45:D45"/>
    <mergeCell ref="A46:B46"/>
    <mergeCell ref="C46:D46"/>
    <mergeCell ref="A42:B42"/>
    <mergeCell ref="C42:D42"/>
    <mergeCell ref="A43:B43"/>
    <mergeCell ref="C43:D43"/>
    <mergeCell ref="A44:B44"/>
    <mergeCell ref="C44:D44"/>
  </mergeCells>
  <phoneticPr fontId="6" type="noConversion"/>
  <conditionalFormatting sqref="J16">
    <cfRule type="cellIs" dxfId="43" priority="2" stopIfTrue="1" operator="greaterThan">
      <formula>2</formula>
    </cfRule>
    <cfRule type="cellIs" dxfId="42" priority="3" stopIfTrue="1" operator="lessThan">
      <formula>1</formula>
    </cfRule>
  </conditionalFormatting>
  <conditionalFormatting sqref="M16 M18">
    <cfRule type="cellIs" dxfId="41" priority="5" stopIfTrue="1" operator="lessThan">
      <formula>18</formula>
    </cfRule>
  </conditionalFormatting>
  <conditionalFormatting sqref="M20">
    <cfRule type="cellIs" dxfId="40" priority="1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3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202" r:id="rId3" name="Check Box 10">
              <controlPr locked="0" defaultSize="0" autoFill="0" autoLine="0" autoPict="0">
                <anchor moveWithCells="1">
                  <from>
                    <xdr:col>9</xdr:col>
                    <xdr:colOff>800100</xdr:colOff>
                    <xdr:row>21</xdr:row>
                    <xdr:rowOff>66675</xdr:rowOff>
                  </from>
                  <to>
                    <xdr:col>9</xdr:col>
                    <xdr:colOff>1095375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4" name="Check Box 11">
              <controlPr locked="0" defaultSize="0" autoFill="0" autoLine="0" autoPict="0">
                <anchor moveWithCells="1">
                  <from>
                    <xdr:col>9</xdr:col>
                    <xdr:colOff>790575</xdr:colOff>
                    <xdr:row>23</xdr:row>
                    <xdr:rowOff>66675</xdr:rowOff>
                  </from>
                  <to>
                    <xdr:col>9</xdr:col>
                    <xdr:colOff>1066800</xdr:colOff>
                    <xdr:row>24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pageSetUpPr fitToPage="1"/>
  </sheetPr>
  <dimension ref="A1:M74"/>
  <sheetViews>
    <sheetView showGridLines="0" zoomScaleNormal="100" zoomScalePageLayoutView="70" workbookViewId="0">
      <selection activeCell="N23" sqref="N23"/>
    </sheetView>
  </sheetViews>
  <sheetFormatPr baseColWidth="10" defaultColWidth="8.7109375" defaultRowHeight="12.75" x14ac:dyDescent="0.2"/>
  <cols>
    <col min="1" max="1" width="35" style="100" customWidth="1"/>
    <col min="2" max="2" width="12.42578125" style="100" customWidth="1"/>
    <col min="3" max="3" width="22.7109375" style="100" customWidth="1"/>
    <col min="4" max="4" width="28.42578125" style="100" customWidth="1"/>
    <col min="5" max="5" width="1.42578125" style="110" customWidth="1"/>
    <col min="6" max="7" width="16.7109375" style="100" customWidth="1"/>
    <col min="8" max="8" width="20.140625" style="100" bestFit="1" customWidth="1"/>
    <col min="9" max="9" width="16.7109375" style="100" customWidth="1"/>
    <col min="10" max="10" width="21.140625" style="100" customWidth="1"/>
    <col min="11" max="12" width="16.7109375" style="100" customWidth="1"/>
    <col min="13" max="13" width="24.7109375" style="100" customWidth="1"/>
    <col min="14" max="16384" width="8.7109375" style="100"/>
  </cols>
  <sheetData>
    <row r="1" spans="1:13" ht="12.75" customHeight="1" x14ac:dyDescent="0.2">
      <c r="A1" s="34"/>
      <c r="B1" s="35"/>
      <c r="C1" s="35"/>
      <c r="D1" s="35"/>
      <c r="E1" s="36"/>
      <c r="F1" s="35"/>
      <c r="G1" s="35"/>
      <c r="H1" s="35"/>
      <c r="I1" s="35"/>
      <c r="J1" s="35"/>
      <c r="K1" s="35"/>
      <c r="L1" s="35"/>
      <c r="M1" s="35"/>
    </row>
    <row r="2" spans="1:13" x14ac:dyDescent="0.2">
      <c r="A2" s="35"/>
      <c r="B2" s="35"/>
      <c r="C2" s="35"/>
      <c r="D2" s="35"/>
      <c r="E2" s="36"/>
      <c r="F2" s="35"/>
      <c r="G2" s="35"/>
      <c r="H2" s="35"/>
      <c r="I2" s="35"/>
      <c r="J2" s="35" t="s">
        <v>5</v>
      </c>
      <c r="K2" s="35" t="s">
        <v>5</v>
      </c>
      <c r="L2" s="35" t="s">
        <v>5</v>
      </c>
      <c r="M2" s="35"/>
    </row>
    <row r="3" spans="1:13" x14ac:dyDescent="0.2">
      <c r="A3" s="35"/>
      <c r="B3" s="35"/>
      <c r="C3" s="35"/>
      <c r="D3" s="35"/>
      <c r="E3" s="36"/>
      <c r="F3" s="35"/>
      <c r="G3" s="35"/>
      <c r="H3" s="35"/>
      <c r="I3" s="35"/>
      <c r="J3" s="35"/>
      <c r="K3" s="35"/>
      <c r="L3" s="35"/>
      <c r="M3" s="35"/>
    </row>
    <row r="4" spans="1:13" x14ac:dyDescent="0.2">
      <c r="A4" s="35"/>
      <c r="B4" s="35"/>
      <c r="C4" s="35"/>
      <c r="D4" s="35"/>
      <c r="E4" s="36"/>
      <c r="F4" s="35"/>
      <c r="G4" s="35"/>
      <c r="H4" s="35"/>
      <c r="I4" s="35"/>
      <c r="J4" s="35"/>
      <c r="K4" s="35"/>
      <c r="L4" s="35"/>
      <c r="M4" s="35"/>
    </row>
    <row r="5" spans="1:13" x14ac:dyDescent="0.2">
      <c r="A5" s="35"/>
      <c r="B5" s="35"/>
      <c r="C5" s="35"/>
      <c r="D5" s="35"/>
      <c r="E5" s="36"/>
      <c r="F5" s="35"/>
      <c r="G5" s="35"/>
      <c r="H5" s="35"/>
      <c r="I5" s="35"/>
      <c r="J5" s="35"/>
      <c r="K5" s="35"/>
      <c r="L5" s="35"/>
      <c r="M5" s="35"/>
    </row>
    <row r="6" spans="1:13" ht="15" x14ac:dyDescent="0.2">
      <c r="A6" s="35"/>
      <c r="B6" s="35"/>
      <c r="C6" s="35"/>
      <c r="D6" s="35"/>
      <c r="E6" s="36"/>
      <c r="F6" s="35"/>
      <c r="G6" s="35"/>
      <c r="H6" s="35"/>
      <c r="I6" s="35"/>
      <c r="J6" s="38" t="s">
        <v>5</v>
      </c>
      <c r="K6" s="38" t="s">
        <v>5</v>
      </c>
      <c r="L6" s="38" t="s">
        <v>5</v>
      </c>
      <c r="M6" s="39" t="s">
        <v>5</v>
      </c>
    </row>
    <row r="7" spans="1:13" x14ac:dyDescent="0.2">
      <c r="A7" s="35"/>
      <c r="B7" s="35"/>
      <c r="C7" s="35"/>
      <c r="D7" s="35"/>
      <c r="E7" s="36"/>
      <c r="F7" s="35"/>
      <c r="G7" s="35"/>
      <c r="H7" s="35"/>
      <c r="I7" s="35"/>
      <c r="J7" s="35"/>
      <c r="K7" s="35"/>
      <c r="L7" s="35"/>
      <c r="M7" s="35"/>
    </row>
    <row r="8" spans="1:13" x14ac:dyDescent="0.2">
      <c r="A8" s="35"/>
      <c r="B8" s="35"/>
      <c r="C8" s="35"/>
      <c r="D8" s="35"/>
      <c r="E8" s="36"/>
      <c r="F8" s="35"/>
      <c r="G8" s="35"/>
      <c r="H8" s="35"/>
      <c r="I8" s="35"/>
      <c r="J8" s="35"/>
      <c r="K8" s="35"/>
      <c r="L8" s="35"/>
      <c r="M8" s="35"/>
    </row>
    <row r="9" spans="1:13" x14ac:dyDescent="0.2">
      <c r="A9" s="35"/>
      <c r="B9" s="35"/>
      <c r="C9" s="35"/>
      <c r="D9" s="35"/>
      <c r="E9" s="36"/>
      <c r="F9" s="35"/>
      <c r="G9" s="35"/>
      <c r="H9" s="35"/>
      <c r="I9" s="35"/>
      <c r="J9" s="35"/>
      <c r="K9" s="35"/>
      <c r="L9" s="35"/>
      <c r="M9" s="35"/>
    </row>
    <row r="10" spans="1:13" ht="23.25" x14ac:dyDescent="0.35">
      <c r="A10" s="115"/>
      <c r="B10" s="115"/>
      <c r="C10" s="217" t="s">
        <v>191</v>
      </c>
      <c r="D10" s="217"/>
      <c r="E10" s="217"/>
      <c r="F10" s="217"/>
      <c r="G10" s="217"/>
      <c r="H10" s="217"/>
      <c r="I10" s="217"/>
      <c r="J10" s="217"/>
      <c r="K10" s="217"/>
      <c r="L10" s="217"/>
      <c r="M10" s="217"/>
    </row>
    <row r="11" spans="1:13" ht="23.25" x14ac:dyDescent="0.35">
      <c r="A11" s="76"/>
      <c r="B11" s="76"/>
      <c r="C11" s="76"/>
      <c r="D11" s="76"/>
      <c r="E11" s="41"/>
      <c r="F11" s="76"/>
      <c r="G11" s="76"/>
      <c r="H11" s="76"/>
      <c r="I11" s="76"/>
      <c r="J11" s="76"/>
      <c r="K11" s="76"/>
      <c r="L11" s="76"/>
      <c r="M11" s="76"/>
    </row>
    <row r="12" spans="1:13" ht="20.100000000000001" customHeight="1" x14ac:dyDescent="0.35">
      <c r="A12" s="226" t="s">
        <v>123</v>
      </c>
      <c r="B12" s="226"/>
      <c r="C12" s="226"/>
      <c r="D12" s="226"/>
      <c r="E12" s="42"/>
      <c r="F12" s="76"/>
      <c r="G12" s="90" t="s">
        <v>185</v>
      </c>
      <c r="H12" s="214" t="str">
        <f>+'INGRESO DE DATOS'!$D$12</f>
        <v>NOMBRE Y APELLIDO</v>
      </c>
      <c r="I12" s="214"/>
      <c r="J12" s="214"/>
      <c r="K12" s="214"/>
      <c r="L12" s="214"/>
      <c r="M12" s="214"/>
    </row>
    <row r="13" spans="1:13" ht="20.100000000000001" customHeight="1" x14ac:dyDescent="0.2">
      <c r="A13" s="208"/>
      <c r="B13" s="208"/>
      <c r="C13" s="213"/>
      <c r="D13" s="211"/>
      <c r="E13" s="74"/>
      <c r="F13" s="35"/>
      <c r="G13" s="35"/>
      <c r="H13" s="35"/>
      <c r="I13" s="35"/>
      <c r="J13" s="35"/>
      <c r="K13" s="35"/>
      <c r="L13" s="35"/>
      <c r="M13" s="35"/>
    </row>
    <row r="14" spans="1:13" ht="20.100000000000001" customHeight="1" x14ac:dyDescent="0.35">
      <c r="A14" s="208"/>
      <c r="B14" s="208"/>
      <c r="C14" s="211"/>
      <c r="D14" s="211"/>
      <c r="E14" s="74"/>
      <c r="F14" s="76"/>
      <c r="G14" s="90" t="s">
        <v>178</v>
      </c>
      <c r="H14" s="214" t="str">
        <f>+'INGRESO DE DATOS'!$D$23</f>
        <v>AGENCIA</v>
      </c>
      <c r="I14" s="214"/>
      <c r="J14" s="214"/>
      <c r="K14" s="214"/>
      <c r="L14" s="214"/>
      <c r="M14" s="214"/>
    </row>
    <row r="15" spans="1:13" ht="20.100000000000001" customHeight="1" x14ac:dyDescent="0.35">
      <c r="A15" s="208"/>
      <c r="B15" s="208"/>
      <c r="C15" s="211"/>
      <c r="D15" s="211"/>
      <c r="E15" s="74"/>
      <c r="F15" s="76"/>
      <c r="G15" s="76"/>
      <c r="H15" s="35"/>
      <c r="I15" s="35"/>
      <c r="J15" s="35"/>
      <c r="K15" s="35"/>
      <c r="L15" s="35"/>
      <c r="M15" s="35"/>
    </row>
    <row r="16" spans="1:13" ht="20.100000000000001" customHeight="1" x14ac:dyDescent="0.25">
      <c r="A16" s="208"/>
      <c r="B16" s="208"/>
      <c r="C16" s="211"/>
      <c r="D16" s="211"/>
      <c r="E16" s="74"/>
      <c r="F16" s="35"/>
      <c r="G16" s="35"/>
      <c r="H16" s="35"/>
      <c r="I16" s="90" t="s">
        <v>179</v>
      </c>
      <c r="J16" s="89">
        <f>+'INGRESO DE DATOS'!$G$14</f>
        <v>1</v>
      </c>
      <c r="K16" s="35"/>
      <c r="L16" s="90" t="s">
        <v>181</v>
      </c>
      <c r="M16" s="89">
        <f>+'INGRESO DE DATOS'!$G$16</f>
        <v>18</v>
      </c>
    </row>
    <row r="17" spans="1:13" s="102" customFormat="1" ht="20.100000000000001" customHeight="1" x14ac:dyDescent="0.2">
      <c r="A17" s="208"/>
      <c r="B17" s="208"/>
      <c r="C17" s="211"/>
      <c r="D17" s="211"/>
      <c r="E17" s="74"/>
      <c r="F17" s="215"/>
      <c r="G17" s="215"/>
      <c r="H17" s="43"/>
      <c r="I17" s="43"/>
      <c r="J17" s="43"/>
      <c r="K17" s="43"/>
      <c r="L17" s="43"/>
      <c r="M17" s="43"/>
    </row>
    <row r="18" spans="1:13" s="102" customFormat="1" ht="20.100000000000001" customHeight="1" x14ac:dyDescent="0.25">
      <c r="A18" s="208"/>
      <c r="B18" s="208"/>
      <c r="C18" s="209"/>
      <c r="D18" s="209"/>
      <c r="E18" s="75"/>
      <c r="F18" s="223"/>
      <c r="G18" s="224"/>
      <c r="H18" s="43"/>
      <c r="I18" s="90" t="s">
        <v>180</v>
      </c>
      <c r="J18" s="89">
        <f>+'INGRESO DE DATOS'!$J$14</f>
        <v>0</v>
      </c>
      <c r="K18" s="43"/>
      <c r="L18" s="90" t="s">
        <v>182</v>
      </c>
      <c r="M18" s="89">
        <f>+'INGRESO DE DATOS'!$J$16</f>
        <v>18</v>
      </c>
    </row>
    <row r="19" spans="1:13" s="47" customFormat="1" ht="20.100000000000001" customHeight="1" x14ac:dyDescent="0.2">
      <c r="A19" s="208"/>
      <c r="B19" s="208"/>
      <c r="C19" s="209"/>
      <c r="D19" s="209"/>
      <c r="E19" s="75"/>
      <c r="F19" s="43"/>
      <c r="G19" s="45"/>
      <c r="H19" s="46"/>
      <c r="I19" s="43"/>
      <c r="J19" s="43" t="s">
        <v>5</v>
      </c>
      <c r="K19" s="43" t="s">
        <v>5</v>
      </c>
      <c r="L19" s="43" t="s">
        <v>5</v>
      </c>
      <c r="M19" s="43"/>
    </row>
    <row r="20" spans="1:13" s="47" customFormat="1" ht="20.100000000000001" customHeight="1" x14ac:dyDescent="0.3">
      <c r="A20" s="71"/>
      <c r="B20" s="71"/>
      <c r="C20" s="75"/>
      <c r="D20" s="75"/>
      <c r="E20" s="75"/>
      <c r="F20" s="43"/>
      <c r="G20" s="45"/>
      <c r="H20" s="46"/>
      <c r="I20" s="90" t="s">
        <v>183</v>
      </c>
      <c r="J20" s="91">
        <f ca="1">+TODAY()</f>
        <v>44572</v>
      </c>
      <c r="K20" s="43"/>
      <c r="L20" s="199" t="s">
        <v>198</v>
      </c>
      <c r="M20" s="89" t="str">
        <f>'INGRESO DE DATOS'!G18</f>
        <v>Guayas/Santa Elena</v>
      </c>
    </row>
    <row r="21" spans="1:13" s="47" customFormat="1" ht="20.100000000000001" customHeight="1" x14ac:dyDescent="0.2">
      <c r="A21" s="71"/>
      <c r="B21" s="71"/>
      <c r="C21" s="75"/>
      <c r="D21" s="75"/>
      <c r="E21" s="75"/>
      <c r="F21" s="43"/>
      <c r="G21" s="45"/>
      <c r="H21" s="46"/>
      <c r="I21" s="43"/>
      <c r="J21" s="43"/>
      <c r="K21" s="43"/>
      <c r="L21" s="43"/>
      <c r="M21" s="43"/>
    </row>
    <row r="22" spans="1:13" s="47" customFormat="1" ht="20.100000000000001" customHeight="1" x14ac:dyDescent="0.2">
      <c r="A22" s="208"/>
      <c r="B22" s="208"/>
      <c r="C22" s="211"/>
      <c r="D22" s="211"/>
      <c r="E22" s="74"/>
      <c r="F22" s="43"/>
      <c r="G22" s="43"/>
      <c r="H22" s="43"/>
      <c r="I22" s="48" t="b">
        <v>1</v>
      </c>
      <c r="J22" s="43"/>
      <c r="K22" s="50" t="s">
        <v>99</v>
      </c>
      <c r="L22" s="43"/>
      <c r="M22" s="43"/>
    </row>
    <row r="23" spans="1:13" s="47" customFormat="1" ht="20.100000000000001" customHeight="1" x14ac:dyDescent="0.2">
      <c r="A23" s="208"/>
      <c r="B23" s="208"/>
      <c r="C23" s="211"/>
      <c r="D23" s="211"/>
      <c r="E23" s="74"/>
      <c r="F23" s="43"/>
      <c r="G23" s="43"/>
      <c r="H23" s="43"/>
      <c r="I23" s="113"/>
      <c r="J23" s="43"/>
      <c r="K23" s="50"/>
      <c r="L23" s="43"/>
      <c r="M23" s="51"/>
    </row>
    <row r="24" spans="1:13" s="53" customFormat="1" ht="20.100000000000001" customHeight="1" x14ac:dyDescent="0.2">
      <c r="A24" s="208"/>
      <c r="B24" s="208"/>
      <c r="C24" s="211"/>
      <c r="D24" s="211"/>
      <c r="E24" s="74"/>
      <c r="F24" s="35"/>
      <c r="G24" s="35"/>
      <c r="H24" s="35"/>
      <c r="I24" s="48" t="b">
        <v>1</v>
      </c>
      <c r="J24" s="35"/>
      <c r="K24" s="52" t="s">
        <v>100</v>
      </c>
      <c r="L24" s="35"/>
      <c r="M24" s="35"/>
    </row>
    <row r="25" spans="1:13" s="53" customFormat="1" ht="20.100000000000001" customHeight="1" x14ac:dyDescent="0.2">
      <c r="A25" s="208"/>
      <c r="B25" s="208"/>
      <c r="C25" s="211"/>
      <c r="D25" s="211"/>
      <c r="E25" s="74"/>
      <c r="F25" s="35"/>
      <c r="G25" s="35"/>
      <c r="H25" s="35"/>
      <c r="I25" s="35"/>
      <c r="J25" s="51"/>
      <c r="K25" s="52"/>
      <c r="L25" s="35"/>
      <c r="M25" s="35"/>
    </row>
    <row r="26" spans="1:13" s="53" customFormat="1" ht="20.100000000000001" customHeight="1" x14ac:dyDescent="0.2">
      <c r="A26" s="208"/>
      <c r="B26" s="208"/>
      <c r="C26" s="211"/>
      <c r="D26" s="211"/>
      <c r="E26" s="74"/>
      <c r="F26" s="43"/>
      <c r="G26" s="103" t="s">
        <v>5</v>
      </c>
      <c r="H26" s="128" t="s">
        <v>171</v>
      </c>
      <c r="I26" s="43"/>
      <c r="J26" s="43"/>
      <c r="K26" s="43"/>
      <c r="L26" s="43"/>
      <c r="M26" s="43"/>
    </row>
    <row r="27" spans="1:13" s="105" customFormat="1" ht="20.100000000000001" customHeight="1" x14ac:dyDescent="0.25">
      <c r="A27" s="208"/>
      <c r="B27" s="208"/>
      <c r="C27" s="211"/>
      <c r="D27" s="211"/>
      <c r="E27" s="74"/>
      <c r="F27" s="98" t="s">
        <v>107</v>
      </c>
      <c r="G27" s="99"/>
      <c r="H27" s="99" t="s">
        <v>101</v>
      </c>
      <c r="I27" s="99" t="s">
        <v>102</v>
      </c>
      <c r="J27" s="99" t="s">
        <v>103</v>
      </c>
      <c r="K27" s="99" t="s">
        <v>104</v>
      </c>
      <c r="L27" s="99" t="s">
        <v>105</v>
      </c>
      <c r="M27" s="99" t="s">
        <v>106</v>
      </c>
    </row>
    <row r="28" spans="1:13" s="106" customFormat="1" ht="20.100000000000001" customHeight="1" x14ac:dyDescent="0.2">
      <c r="A28" s="208"/>
      <c r="B28" s="208"/>
      <c r="C28" s="211"/>
      <c r="D28" s="211"/>
      <c r="E28" s="74"/>
      <c r="F28" s="133" t="s">
        <v>165</v>
      </c>
      <c r="G28" s="134"/>
      <c r="H28" s="135">
        <v>0</v>
      </c>
      <c r="I28" s="134">
        <v>1000</v>
      </c>
      <c r="J28" s="134">
        <v>2000</v>
      </c>
      <c r="K28" s="134">
        <v>5000</v>
      </c>
      <c r="L28" s="134">
        <v>10000</v>
      </c>
      <c r="M28" s="136">
        <v>20000</v>
      </c>
    </row>
    <row r="29" spans="1:13" s="106" customFormat="1" ht="20.100000000000001" customHeight="1" x14ac:dyDescent="0.2">
      <c r="A29" s="208"/>
      <c r="B29" s="208"/>
      <c r="C29" s="211"/>
      <c r="D29" s="211"/>
      <c r="E29" s="74"/>
      <c r="F29" s="137" t="s">
        <v>166</v>
      </c>
      <c r="G29" s="138"/>
      <c r="H29" s="139">
        <v>1000</v>
      </c>
      <c r="I29" s="138">
        <v>2000</v>
      </c>
      <c r="J29" s="138">
        <v>3000</v>
      </c>
      <c r="K29" s="138">
        <v>5000</v>
      </c>
      <c r="L29" s="138">
        <v>10000</v>
      </c>
      <c r="M29" s="140">
        <v>20000</v>
      </c>
    </row>
    <row r="30" spans="1:13" s="106" customFormat="1" ht="20.100000000000001" customHeight="1" x14ac:dyDescent="0.2">
      <c r="A30" s="208"/>
      <c r="B30" s="208"/>
      <c r="C30" s="211"/>
      <c r="D30" s="211"/>
      <c r="E30" s="74"/>
      <c r="F30" s="58"/>
      <c r="G30" s="58"/>
      <c r="H30" s="58"/>
      <c r="I30" s="58"/>
      <c r="J30" s="58"/>
      <c r="K30" s="58"/>
      <c r="L30" s="58"/>
      <c r="M30" s="58"/>
    </row>
    <row r="31" spans="1:13" s="106" customFormat="1" ht="20.100000000000001" customHeight="1" x14ac:dyDescent="0.2">
      <c r="A31" s="208"/>
      <c r="B31" s="208"/>
      <c r="C31" s="211"/>
      <c r="D31" s="211"/>
      <c r="E31" s="74"/>
      <c r="F31" s="59"/>
      <c r="G31" s="59"/>
      <c r="H31" s="59"/>
      <c r="I31" s="59"/>
      <c r="J31" s="59"/>
      <c r="K31" s="59"/>
      <c r="L31" s="59"/>
      <c r="M31" s="59"/>
    </row>
    <row r="32" spans="1:13" s="107" customFormat="1" ht="20.100000000000001" customHeight="1" x14ac:dyDescent="0.2">
      <c r="A32" s="208"/>
      <c r="B32" s="208"/>
      <c r="C32" s="211"/>
      <c r="D32" s="211"/>
      <c r="E32" s="74"/>
      <c r="F32" s="212" t="s">
        <v>29</v>
      </c>
      <c r="G32" s="212"/>
      <c r="H32" s="212"/>
      <c r="I32" s="212"/>
      <c r="J32" s="212"/>
      <c r="K32" s="212"/>
      <c r="L32" s="212"/>
      <c r="M32" s="212"/>
    </row>
    <row r="33" spans="1:13" s="106" customFormat="1" ht="20.100000000000001" customHeight="1" x14ac:dyDescent="0.2">
      <c r="A33" s="208"/>
      <c r="B33" s="208"/>
      <c r="C33" s="211"/>
      <c r="D33" s="211"/>
      <c r="E33" s="74"/>
      <c r="F33" s="141" t="s">
        <v>16</v>
      </c>
      <c r="G33" s="142"/>
      <c r="H33" s="143">
        <f>VLOOKUP($M$16,Tablas!$A$408:$H$431,3,TRUE)+75</f>
        <v>7147</v>
      </c>
      <c r="I33" s="142">
        <f>VLOOKUP($M$16,Tablas!$A$408:$H$431,4,TRUE)+75</f>
        <v>6050</v>
      </c>
      <c r="J33" s="142">
        <f>VLOOKUP($M$16,Tablas!$A$408:$H$431,5,TRUE)+75</f>
        <v>4762</v>
      </c>
      <c r="K33" s="142">
        <f>VLOOKUP($M$16,Tablas!$A$408:$H$431,6,TRUE)+75</f>
        <v>3494</v>
      </c>
      <c r="L33" s="142">
        <f>VLOOKUP($M$16,Tablas!$A$408:$H$431,7,TRUE)+75</f>
        <v>2800</v>
      </c>
      <c r="M33" s="144">
        <f>VLOOKUP($M$16,Tablas!$A$408:$H$431,8,TRUE)+75</f>
        <v>2148</v>
      </c>
    </row>
    <row r="34" spans="1:13" s="106" customFormat="1" ht="20.100000000000001" customHeight="1" x14ac:dyDescent="0.2">
      <c r="A34" s="208"/>
      <c r="B34" s="208"/>
      <c r="C34" s="210"/>
      <c r="D34" s="210"/>
      <c r="E34" s="73"/>
      <c r="F34" s="145" t="s">
        <v>17</v>
      </c>
      <c r="G34" s="61"/>
      <c r="H34" s="64">
        <f>IF($J$16=1,0,(VLOOKUP($M$18,Tablas!$A$408:$H$431,3,TRUE)))</f>
        <v>0</v>
      </c>
      <c r="I34" s="61">
        <f>IF($J$16=1,0,(VLOOKUP($M$18,Tablas!$A$408:$H$431,4,TRUE)))</f>
        <v>0</v>
      </c>
      <c r="J34" s="61">
        <f>IF($J$16=1,0,(VLOOKUP($M$18,Tablas!$A$408:$H$431,5,TRUE)))</f>
        <v>0</v>
      </c>
      <c r="K34" s="61">
        <f>IF($J$16=1,0,(VLOOKUP($M$18,Tablas!$A$408:$H$431,6,TRUE)))</f>
        <v>0</v>
      </c>
      <c r="L34" s="61">
        <f>IF($J$16=1,0,(VLOOKUP($M$18,Tablas!$A$408:$H$431,7,TRUE)))</f>
        <v>0</v>
      </c>
      <c r="M34" s="146">
        <f>IF($J$16=1,0,(VLOOKUP($M$18,Tablas!$A$408:$H$431,8,TRUE)))</f>
        <v>0</v>
      </c>
    </row>
    <row r="35" spans="1:13" s="106" customFormat="1" ht="20.100000000000001" customHeight="1" x14ac:dyDescent="0.2">
      <c r="A35" s="208"/>
      <c r="B35" s="208"/>
      <c r="C35" s="211"/>
      <c r="D35" s="211"/>
      <c r="E35" s="74"/>
      <c r="F35" s="147" t="s">
        <v>18</v>
      </c>
      <c r="G35" s="62"/>
      <c r="H35" s="64">
        <f>IF($J$18=0,0,(VLOOKUP($J$18,Tablas!$A$432:$H$434,3,TRUE)))</f>
        <v>0</v>
      </c>
      <c r="I35" s="62">
        <f>IF($J$18=0,0,(VLOOKUP($J$18,Tablas!$A$432:$H$434,4,TRUE)))</f>
        <v>0</v>
      </c>
      <c r="J35" s="62">
        <f>IF($J$18=0,0,(VLOOKUP($J$18,Tablas!$A$432:$H$434,5,TRUE)))</f>
        <v>0</v>
      </c>
      <c r="K35" s="62">
        <f>IF($J$18=0,0,(VLOOKUP($J$18,Tablas!$A$432:$H$434,6,TRUE)))</f>
        <v>0</v>
      </c>
      <c r="L35" s="62">
        <f>IF($J$18=0,0,(VLOOKUP($J$18,Tablas!$A$432:$H$434,7,TRUE)))</f>
        <v>0</v>
      </c>
      <c r="M35" s="148">
        <f>IF($J$18=0,0,(VLOOKUP($J$18,Tablas!$A$432:$H$434,8,TRUE)))</f>
        <v>0</v>
      </c>
    </row>
    <row r="36" spans="1:13" s="106" customFormat="1" ht="20.100000000000001" customHeight="1" x14ac:dyDescent="0.2">
      <c r="A36" s="208"/>
      <c r="B36" s="208"/>
      <c r="C36" s="211"/>
      <c r="D36" s="211"/>
      <c r="E36" s="74"/>
      <c r="F36" s="145" t="s">
        <v>21</v>
      </c>
      <c r="G36" s="61"/>
      <c r="H36" s="64">
        <f>+IF($I$22=FALSE,0,Tablas!C$435)</f>
        <v>225</v>
      </c>
      <c r="I36" s="61">
        <f>+IF($I$22=FALSE,0,Tablas!D$435)</f>
        <v>225</v>
      </c>
      <c r="J36" s="61">
        <f>+IF($I$22=FALSE,0,Tablas!E$435)</f>
        <v>225</v>
      </c>
      <c r="K36" s="61">
        <f>+IF($I$22=FALSE,0,Tablas!F$435)</f>
        <v>225</v>
      </c>
      <c r="L36" s="61">
        <f>+IF($I$22=FALSE,0,Tablas!G$435)</f>
        <v>225</v>
      </c>
      <c r="M36" s="146">
        <f>+IF($I$22=FALSE,0,Tablas!H$435)</f>
        <v>225</v>
      </c>
    </row>
    <row r="37" spans="1:13" s="106" customFormat="1" ht="20.100000000000001" customHeight="1" x14ac:dyDescent="0.2">
      <c r="A37" s="208"/>
      <c r="B37" s="208"/>
      <c r="C37" s="211"/>
      <c r="D37" s="211"/>
      <c r="E37" s="74"/>
      <c r="F37" s="145" t="s">
        <v>23</v>
      </c>
      <c r="G37" s="61"/>
      <c r="H37" s="64">
        <f>IF($I$24=FALSE,0,Tablas!C$436)</f>
        <v>300</v>
      </c>
      <c r="I37" s="61">
        <f>IF($I$24=FALSE,0,Tablas!D$436)</f>
        <v>300</v>
      </c>
      <c r="J37" s="61">
        <f>IF($I$24=FALSE,0,Tablas!E$436)</f>
        <v>300</v>
      </c>
      <c r="K37" s="61">
        <f>IF($I$24=FALSE,0,Tablas!F$436)</f>
        <v>300</v>
      </c>
      <c r="L37" s="61">
        <f>IF($I$24=FALSE,0,Tablas!G$436)</f>
        <v>300</v>
      </c>
      <c r="M37" s="146">
        <f>IF($I$24=FALSE,0,Tablas!H$436)</f>
        <v>300</v>
      </c>
    </row>
    <row r="38" spans="1:13" s="107" customFormat="1" ht="20.100000000000001" customHeight="1" x14ac:dyDescent="0.2">
      <c r="A38" s="208"/>
      <c r="B38" s="208"/>
      <c r="C38" s="213"/>
      <c r="D38" s="211"/>
      <c r="E38" s="74"/>
      <c r="F38" s="149" t="s">
        <v>20</v>
      </c>
      <c r="G38" s="95"/>
      <c r="H38" s="96">
        <f t="shared" ref="H38:M38" si="0">SUM(H33:H37)</f>
        <v>7672</v>
      </c>
      <c r="I38" s="95">
        <f t="shared" si="0"/>
        <v>6575</v>
      </c>
      <c r="J38" s="95">
        <f t="shared" si="0"/>
        <v>5287</v>
      </c>
      <c r="K38" s="95">
        <f t="shared" si="0"/>
        <v>4019</v>
      </c>
      <c r="L38" s="95">
        <f t="shared" si="0"/>
        <v>3325</v>
      </c>
      <c r="M38" s="150">
        <f t="shared" si="0"/>
        <v>2673</v>
      </c>
    </row>
    <row r="39" spans="1:13" s="106" customFormat="1" ht="20.100000000000001" hidden="1" customHeight="1" x14ac:dyDescent="0.2">
      <c r="A39" s="108"/>
      <c r="B39" s="108"/>
      <c r="C39" s="108"/>
      <c r="D39" s="108"/>
      <c r="E39" s="74"/>
      <c r="F39" s="145" t="s">
        <v>22</v>
      </c>
      <c r="G39" s="61"/>
      <c r="H39" s="64">
        <v>0</v>
      </c>
      <c r="I39" s="61">
        <v>0</v>
      </c>
      <c r="J39" s="61">
        <v>0</v>
      </c>
      <c r="K39" s="61">
        <v>0</v>
      </c>
      <c r="L39" s="61">
        <v>0</v>
      </c>
      <c r="M39" s="146">
        <v>0</v>
      </c>
    </row>
    <row r="40" spans="1:13" s="106" customFormat="1" ht="20.100000000000001" customHeight="1" x14ac:dyDescent="0.2">
      <c r="A40" s="208"/>
      <c r="B40" s="208"/>
      <c r="C40" s="210"/>
      <c r="D40" s="211"/>
      <c r="E40" s="63"/>
      <c r="F40" s="145" t="s">
        <v>163</v>
      </c>
      <c r="G40" s="61"/>
      <c r="H40" s="64">
        <f t="shared" ref="H40:M40" si="1">+H38*3.5%</f>
        <v>268.52000000000004</v>
      </c>
      <c r="I40" s="61">
        <f t="shared" si="1"/>
        <v>230.12500000000003</v>
      </c>
      <c r="J40" s="61">
        <f t="shared" si="1"/>
        <v>185.04500000000002</v>
      </c>
      <c r="K40" s="61">
        <f t="shared" si="1"/>
        <v>140.66500000000002</v>
      </c>
      <c r="L40" s="61">
        <f t="shared" si="1"/>
        <v>116.37500000000001</v>
      </c>
      <c r="M40" s="146">
        <f t="shared" si="1"/>
        <v>93.555000000000007</v>
      </c>
    </row>
    <row r="41" spans="1:13" s="106" customFormat="1" ht="20.100000000000001" customHeight="1" x14ac:dyDescent="0.2">
      <c r="A41" s="208"/>
      <c r="B41" s="208"/>
      <c r="C41" s="206"/>
      <c r="D41" s="207"/>
      <c r="E41" s="63"/>
      <c r="F41" s="145" t="s">
        <v>164</v>
      </c>
      <c r="G41" s="61"/>
      <c r="H41" s="64">
        <f t="shared" ref="H41:M41" si="2">+H38*0.5%</f>
        <v>38.36</v>
      </c>
      <c r="I41" s="61">
        <f t="shared" si="2"/>
        <v>32.875</v>
      </c>
      <c r="J41" s="61">
        <f t="shared" si="2"/>
        <v>26.435000000000002</v>
      </c>
      <c r="K41" s="61">
        <f t="shared" si="2"/>
        <v>20.094999999999999</v>
      </c>
      <c r="L41" s="61">
        <f t="shared" si="2"/>
        <v>16.625</v>
      </c>
      <c r="M41" s="146">
        <f t="shared" si="2"/>
        <v>13.365</v>
      </c>
    </row>
    <row r="42" spans="1:13" s="106" customFormat="1" ht="20.100000000000001" hidden="1" customHeight="1" x14ac:dyDescent="0.2">
      <c r="A42" s="208"/>
      <c r="B42" s="208"/>
      <c r="C42" s="210"/>
      <c r="D42" s="211"/>
      <c r="E42" s="72"/>
      <c r="F42" s="147" t="s">
        <v>26</v>
      </c>
      <c r="G42" s="62"/>
      <c r="H42" s="62"/>
      <c r="I42" s="62"/>
      <c r="J42" s="62"/>
      <c r="K42" s="62"/>
      <c r="L42" s="62"/>
      <c r="M42" s="148"/>
    </row>
    <row r="43" spans="1:13" s="107" customFormat="1" ht="20.100000000000001" customHeight="1" x14ac:dyDescent="0.2">
      <c r="A43" s="208"/>
      <c r="B43" s="208"/>
      <c r="C43" s="210"/>
      <c r="D43" s="211"/>
      <c r="E43" s="72"/>
      <c r="F43" s="151" t="s">
        <v>19</v>
      </c>
      <c r="G43" s="152"/>
      <c r="H43" s="152">
        <f t="shared" ref="H43:M43" si="3">SUM(H38:H42)</f>
        <v>7978.88</v>
      </c>
      <c r="I43" s="152">
        <f t="shared" si="3"/>
        <v>6838</v>
      </c>
      <c r="J43" s="152">
        <f t="shared" si="3"/>
        <v>5498.4800000000005</v>
      </c>
      <c r="K43" s="152">
        <f t="shared" si="3"/>
        <v>4179.76</v>
      </c>
      <c r="L43" s="152">
        <f t="shared" si="3"/>
        <v>3458</v>
      </c>
      <c r="M43" s="153">
        <f t="shared" si="3"/>
        <v>2779.9199999999996</v>
      </c>
    </row>
    <row r="44" spans="1:13" s="106" customFormat="1" ht="20.100000000000001" customHeight="1" x14ac:dyDescent="0.2">
      <c r="A44" s="208"/>
      <c r="B44" s="208"/>
      <c r="C44" s="206"/>
      <c r="D44" s="207"/>
      <c r="E44" s="72"/>
      <c r="F44" s="59"/>
      <c r="G44" s="59"/>
      <c r="H44" s="59"/>
      <c r="I44" s="59"/>
      <c r="J44" s="59"/>
      <c r="K44" s="59"/>
      <c r="L44" s="59"/>
      <c r="M44" s="59"/>
    </row>
    <row r="45" spans="1:13" s="107" customFormat="1" ht="20.100000000000001" customHeight="1" x14ac:dyDescent="0.2">
      <c r="A45" s="208"/>
      <c r="B45" s="208"/>
      <c r="C45" s="213"/>
      <c r="D45" s="211"/>
      <c r="E45" s="72"/>
      <c r="F45" s="212" t="s">
        <v>28</v>
      </c>
      <c r="G45" s="212"/>
      <c r="H45" s="212"/>
      <c r="I45" s="212"/>
      <c r="J45" s="212"/>
      <c r="K45" s="212"/>
      <c r="L45" s="212"/>
      <c r="M45" s="212"/>
    </row>
    <row r="46" spans="1:13" s="106" customFormat="1" ht="20.100000000000001" customHeight="1" x14ac:dyDescent="0.2">
      <c r="A46" s="211"/>
      <c r="B46" s="211"/>
      <c r="C46" s="207"/>
      <c r="D46" s="207"/>
      <c r="E46" s="74"/>
      <c r="F46" s="154" t="s">
        <v>16</v>
      </c>
      <c r="G46" s="155"/>
      <c r="H46" s="143">
        <f>VLOOKUP($M$16,Tablas!$A$441:$H$464,3,TRUE)+75</f>
        <v>3823.1600000000003</v>
      </c>
      <c r="I46" s="155">
        <f>VLOOKUP($M$16,Tablas!$A$441:$H$464,4,TRUE)+75</f>
        <v>3241.75</v>
      </c>
      <c r="J46" s="155">
        <f>VLOOKUP($M$16,Tablas!$A$441:$H$464,5,TRUE)+75</f>
        <v>2559.11</v>
      </c>
      <c r="K46" s="155">
        <f>VLOOKUP($M$16,Tablas!$A$441:$H$464,6,TRUE)+75</f>
        <v>1887.0700000000002</v>
      </c>
      <c r="L46" s="155">
        <f>VLOOKUP($M$16,Tablas!$A$441:$H$464,7,TRUE)+75</f>
        <v>1519.25</v>
      </c>
      <c r="M46" s="156">
        <f>VLOOKUP($M$16,Tablas!$A$441:$H$464,8,TRUE)+75</f>
        <v>1173.69</v>
      </c>
    </row>
    <row r="47" spans="1:13" s="106" customFormat="1" ht="20.100000000000001" customHeight="1" x14ac:dyDescent="0.2">
      <c r="A47" s="211"/>
      <c r="B47" s="211"/>
      <c r="C47" s="207"/>
      <c r="D47" s="207"/>
      <c r="E47" s="74"/>
      <c r="F47" s="145" t="s">
        <v>17</v>
      </c>
      <c r="G47" s="61"/>
      <c r="H47" s="64">
        <f>IF($J$16=1,0,(VLOOKUP($M$18,Tablas!$A$441:$H$464,3,TRUE)))</f>
        <v>0</v>
      </c>
      <c r="I47" s="61">
        <f>IF($J$16=1,0,(VLOOKUP($M$18,Tablas!$A$441:$H$464,4,TRUE)))</f>
        <v>0</v>
      </c>
      <c r="J47" s="61">
        <f>IF($J$16=1,0,(VLOOKUP($M$18,Tablas!$A$441:$H$464,5,TRUE)))</f>
        <v>0</v>
      </c>
      <c r="K47" s="61">
        <f>IF($J$16=1,0,(VLOOKUP($M$18,Tablas!$A$441:$H$464,6,TRUE)))</f>
        <v>0</v>
      </c>
      <c r="L47" s="61">
        <f>IF($J$16=1,0,(VLOOKUP($M$18,Tablas!$A$441:$H$464,7,TRUE)))</f>
        <v>0</v>
      </c>
      <c r="M47" s="146">
        <f>IF($J$16=1,0,(VLOOKUP($M$18,Tablas!$A$441:$H$464,8,TRUE)))</f>
        <v>0</v>
      </c>
    </row>
    <row r="48" spans="1:13" s="106" customFormat="1" ht="20.100000000000001" customHeight="1" x14ac:dyDescent="0.2">
      <c r="A48" s="211"/>
      <c r="B48" s="211"/>
      <c r="C48" s="207"/>
      <c r="D48" s="207"/>
      <c r="E48" s="74"/>
      <c r="F48" s="145" t="s">
        <v>18</v>
      </c>
      <c r="G48" s="61"/>
      <c r="H48" s="64">
        <f>IF($J$18=0,0,(VLOOKUP($J$18,Tablas!$A$465:$H$467,3,TRUE)))</f>
        <v>0</v>
      </c>
      <c r="I48" s="61">
        <f>IF($J$18=0,0,(VLOOKUP($J$18,Tablas!$A$465:$H$467,4,TRUE)))</f>
        <v>0</v>
      </c>
      <c r="J48" s="61">
        <f>IF($J$18=0,0,(VLOOKUP($J$18,Tablas!$A$465:$H$467,5,TRUE)))</f>
        <v>0</v>
      </c>
      <c r="K48" s="61">
        <f>IF($J$18=0,0,(VLOOKUP($J$18,Tablas!$A$465:$H$467,6,TRUE)))</f>
        <v>0</v>
      </c>
      <c r="L48" s="61">
        <f>IF($J$18=0,0,(VLOOKUP($J$18,Tablas!$A$465:$H$467,7,TRUE)))</f>
        <v>0</v>
      </c>
      <c r="M48" s="146">
        <f>IF($J$18=0,0,(VLOOKUP($J$18,Tablas!$A$465:$H$467,8,TRUE)))</f>
        <v>0</v>
      </c>
    </row>
    <row r="49" spans="1:13" s="106" customFormat="1" ht="20.100000000000001" customHeight="1" x14ac:dyDescent="0.2">
      <c r="A49" s="211"/>
      <c r="B49" s="211"/>
      <c r="C49" s="207"/>
      <c r="D49" s="207"/>
      <c r="E49" s="74"/>
      <c r="F49" s="145" t="s">
        <v>21</v>
      </c>
      <c r="G49" s="61"/>
      <c r="H49" s="64">
        <f>+IF($I$22=FALSE,0,Tablas!C$468)</f>
        <v>119.25</v>
      </c>
      <c r="I49" s="61">
        <f>+IF($I$22=FALSE,0,Tablas!D$468)</f>
        <v>119.25</v>
      </c>
      <c r="J49" s="61">
        <f>+IF($I$22=FALSE,0,Tablas!E$468)</f>
        <v>119.25</v>
      </c>
      <c r="K49" s="61">
        <f>+IF($I$22=FALSE,0,Tablas!F$468)</f>
        <v>119.25</v>
      </c>
      <c r="L49" s="61">
        <f>+IF($I$22=FALSE,0,Tablas!G$468)</f>
        <v>119.25</v>
      </c>
      <c r="M49" s="146">
        <f>+IF($I$22=FALSE,0,Tablas!H$468)</f>
        <v>119.25</v>
      </c>
    </row>
    <row r="50" spans="1:13" s="106" customFormat="1" ht="20.100000000000001" customHeight="1" x14ac:dyDescent="0.2">
      <c r="A50" s="211"/>
      <c r="B50" s="211"/>
      <c r="C50" s="207"/>
      <c r="D50" s="207"/>
      <c r="E50" s="74"/>
      <c r="F50" s="145" t="s">
        <v>23</v>
      </c>
      <c r="G50" s="61"/>
      <c r="H50" s="64">
        <f>IF($I$24=FALSE,0,Tablas!C$469)</f>
        <v>159</v>
      </c>
      <c r="I50" s="61">
        <f>IF($I$24=FALSE,0,Tablas!D$469)</f>
        <v>159</v>
      </c>
      <c r="J50" s="61">
        <f>IF($I$24=FALSE,0,Tablas!E$469)</f>
        <v>159</v>
      </c>
      <c r="K50" s="61">
        <f>IF($I$24=FALSE,0,Tablas!F$469)</f>
        <v>159</v>
      </c>
      <c r="L50" s="61">
        <f>IF($I$24=FALSE,0,Tablas!G$469)</f>
        <v>159</v>
      </c>
      <c r="M50" s="146">
        <f>IF($I$24=FALSE,0,Tablas!H$469)</f>
        <v>159</v>
      </c>
    </row>
    <row r="51" spans="1:13" s="107" customFormat="1" ht="20.100000000000001" customHeight="1" x14ac:dyDescent="0.2">
      <c r="A51" s="211"/>
      <c r="B51" s="211"/>
      <c r="C51" s="209"/>
      <c r="D51" s="209"/>
      <c r="E51" s="74"/>
      <c r="F51" s="149" t="s">
        <v>20</v>
      </c>
      <c r="G51" s="95"/>
      <c r="H51" s="96">
        <f t="shared" ref="H51:M51" si="4">SUM(H46:H50)</f>
        <v>4101.41</v>
      </c>
      <c r="I51" s="95">
        <f t="shared" si="4"/>
        <v>3520</v>
      </c>
      <c r="J51" s="95">
        <f t="shared" si="4"/>
        <v>2837.36</v>
      </c>
      <c r="K51" s="95">
        <f t="shared" si="4"/>
        <v>2165.3200000000002</v>
      </c>
      <c r="L51" s="95">
        <f t="shared" si="4"/>
        <v>1797.5</v>
      </c>
      <c r="M51" s="150">
        <f t="shared" si="4"/>
        <v>1451.94</v>
      </c>
    </row>
    <row r="52" spans="1:13" s="106" customFormat="1" ht="20.100000000000001" hidden="1" customHeight="1" x14ac:dyDescent="0.2">
      <c r="A52" s="74"/>
      <c r="B52" s="74"/>
      <c r="C52" s="75"/>
      <c r="D52" s="75"/>
      <c r="E52" s="74"/>
      <c r="F52" s="159" t="s">
        <v>22</v>
      </c>
      <c r="G52" s="114"/>
      <c r="H52" s="114">
        <v>0</v>
      </c>
      <c r="I52" s="114">
        <v>0</v>
      </c>
      <c r="J52" s="114">
        <v>0</v>
      </c>
      <c r="K52" s="114">
        <v>0</v>
      </c>
      <c r="L52" s="114">
        <v>0</v>
      </c>
      <c r="M52" s="160">
        <v>0</v>
      </c>
    </row>
    <row r="53" spans="1:13" s="106" customFormat="1" ht="20.100000000000001" customHeight="1" x14ac:dyDescent="0.2">
      <c r="A53" s="208"/>
      <c r="B53" s="208"/>
      <c r="C53" s="211"/>
      <c r="D53" s="211"/>
      <c r="E53" s="63"/>
      <c r="F53" s="145" t="s">
        <v>163</v>
      </c>
      <c r="G53" s="61"/>
      <c r="H53" s="64">
        <f t="shared" ref="H53:M53" si="5">+H51*3.5%</f>
        <v>143.54935</v>
      </c>
      <c r="I53" s="61">
        <f t="shared" si="5"/>
        <v>123.20000000000002</v>
      </c>
      <c r="J53" s="61">
        <f t="shared" si="5"/>
        <v>99.307600000000008</v>
      </c>
      <c r="K53" s="61">
        <f t="shared" si="5"/>
        <v>75.786200000000008</v>
      </c>
      <c r="L53" s="61">
        <f t="shared" si="5"/>
        <v>62.912500000000009</v>
      </c>
      <c r="M53" s="146">
        <f t="shared" si="5"/>
        <v>50.817900000000009</v>
      </c>
    </row>
    <row r="54" spans="1:13" s="106" customFormat="1" ht="20.100000000000001" customHeight="1" x14ac:dyDescent="0.2">
      <c r="A54" s="208"/>
      <c r="B54" s="208"/>
      <c r="C54" s="211"/>
      <c r="D54" s="211"/>
      <c r="E54" s="63"/>
      <c r="F54" s="145" t="s">
        <v>164</v>
      </c>
      <c r="G54" s="61"/>
      <c r="H54" s="64">
        <f t="shared" ref="H54:M54" si="6">+H51*0.5%</f>
        <v>20.50705</v>
      </c>
      <c r="I54" s="61">
        <f t="shared" si="6"/>
        <v>17.600000000000001</v>
      </c>
      <c r="J54" s="61">
        <f t="shared" si="6"/>
        <v>14.186800000000002</v>
      </c>
      <c r="K54" s="61">
        <f t="shared" si="6"/>
        <v>10.826600000000001</v>
      </c>
      <c r="L54" s="61">
        <f t="shared" si="6"/>
        <v>8.9875000000000007</v>
      </c>
      <c r="M54" s="146">
        <f t="shared" si="6"/>
        <v>7.2597000000000005</v>
      </c>
    </row>
    <row r="55" spans="1:13" s="106" customFormat="1" ht="20.100000000000001" hidden="1" customHeight="1" x14ac:dyDescent="0.2">
      <c r="A55" s="208"/>
      <c r="B55" s="208"/>
      <c r="C55" s="211"/>
      <c r="D55" s="211"/>
      <c r="E55" s="65"/>
      <c r="F55" s="145" t="s">
        <v>27</v>
      </c>
      <c r="G55" s="61"/>
      <c r="H55" s="61"/>
      <c r="I55" s="61"/>
      <c r="J55" s="61"/>
      <c r="K55" s="61"/>
      <c r="L55" s="61"/>
      <c r="M55" s="146"/>
    </row>
    <row r="56" spans="1:13" s="107" customFormat="1" ht="20.100000000000001" customHeight="1" x14ac:dyDescent="0.2">
      <c r="A56" s="208"/>
      <c r="B56" s="208"/>
      <c r="C56" s="211"/>
      <c r="D56" s="211"/>
      <c r="E56" s="74"/>
      <c r="F56" s="157" t="s">
        <v>24</v>
      </c>
      <c r="G56" s="97"/>
      <c r="H56" s="97">
        <f t="shared" ref="H56:M56" si="7">SUM(H51:H55)</f>
        <v>4265.4664000000002</v>
      </c>
      <c r="I56" s="97">
        <f t="shared" si="7"/>
        <v>3660.7999999999997</v>
      </c>
      <c r="J56" s="97">
        <f t="shared" si="7"/>
        <v>2950.8544000000002</v>
      </c>
      <c r="K56" s="97">
        <f t="shared" si="7"/>
        <v>2251.9328</v>
      </c>
      <c r="L56" s="97">
        <f t="shared" si="7"/>
        <v>1869.3999999999999</v>
      </c>
      <c r="M56" s="158">
        <f t="shared" si="7"/>
        <v>1510.0176000000001</v>
      </c>
    </row>
    <row r="57" spans="1:13" s="107" customFormat="1" ht="20.100000000000001" customHeight="1" x14ac:dyDescent="0.2">
      <c r="A57" s="208"/>
      <c r="B57" s="208"/>
      <c r="C57" s="210"/>
      <c r="D57" s="211"/>
      <c r="E57" s="75"/>
      <c r="F57" s="151" t="s">
        <v>25</v>
      </c>
      <c r="G57" s="152"/>
      <c r="H57" s="152">
        <f t="shared" ref="H57:M57" si="8">+(H51+H53+H54)*1-78</f>
        <v>4187.4664000000002</v>
      </c>
      <c r="I57" s="152">
        <f t="shared" si="8"/>
        <v>3582.7999999999997</v>
      </c>
      <c r="J57" s="152">
        <f t="shared" si="8"/>
        <v>2872.8544000000002</v>
      </c>
      <c r="K57" s="152">
        <f t="shared" si="8"/>
        <v>2173.9328</v>
      </c>
      <c r="L57" s="152">
        <f t="shared" si="8"/>
        <v>1791.3999999999999</v>
      </c>
      <c r="M57" s="153">
        <f t="shared" si="8"/>
        <v>1432.0176000000001</v>
      </c>
    </row>
    <row r="58" spans="1:13" ht="20.100000000000001" customHeight="1" x14ac:dyDescent="0.25">
      <c r="A58" s="208"/>
      <c r="B58" s="208"/>
      <c r="C58" s="211"/>
      <c r="D58" s="211"/>
      <c r="E58" s="75"/>
      <c r="F58" s="220" t="s">
        <v>184</v>
      </c>
      <c r="G58" s="220"/>
      <c r="H58" s="220"/>
      <c r="I58" s="220"/>
      <c r="J58" s="220"/>
      <c r="K58" s="220"/>
      <c r="L58" s="220"/>
      <c r="M58" s="220"/>
    </row>
    <row r="59" spans="1:13" ht="14.25" x14ac:dyDescent="0.2">
      <c r="A59" s="208"/>
      <c r="B59" s="208"/>
      <c r="C59" s="211"/>
      <c r="D59" s="211"/>
      <c r="F59" s="102"/>
      <c r="G59" s="102"/>
      <c r="H59" s="102"/>
      <c r="I59" s="102"/>
      <c r="J59" s="102"/>
      <c r="K59" s="102"/>
      <c r="L59" s="102"/>
      <c r="M59" s="102"/>
    </row>
    <row r="60" spans="1:13" ht="14.25" x14ac:dyDescent="0.2">
      <c r="A60" s="208"/>
      <c r="B60" s="208"/>
      <c r="C60" s="211"/>
      <c r="D60" s="211"/>
      <c r="F60" s="218" t="s">
        <v>175</v>
      </c>
      <c r="G60" s="218"/>
      <c r="H60" s="218"/>
      <c r="I60" s="218"/>
      <c r="J60" s="218"/>
      <c r="K60" s="218"/>
      <c r="L60" s="218"/>
      <c r="M60" s="218"/>
    </row>
    <row r="61" spans="1:13" ht="14.25" x14ac:dyDescent="0.2">
      <c r="A61" s="208"/>
      <c r="B61" s="208"/>
      <c r="C61" s="211"/>
      <c r="D61" s="211"/>
      <c r="F61" s="218"/>
      <c r="G61" s="218"/>
      <c r="H61" s="218"/>
      <c r="I61" s="218"/>
      <c r="J61" s="218"/>
      <c r="K61" s="218"/>
      <c r="L61" s="218"/>
      <c r="M61" s="218"/>
    </row>
    <row r="62" spans="1:13" x14ac:dyDescent="0.2">
      <c r="A62" s="219"/>
      <c r="B62" s="219"/>
      <c r="C62" s="209"/>
      <c r="D62" s="209"/>
      <c r="F62" s="102"/>
      <c r="G62" s="102"/>
      <c r="H62" s="102"/>
      <c r="I62" s="102"/>
      <c r="J62" s="102"/>
      <c r="K62" s="102"/>
      <c r="L62" s="102"/>
      <c r="M62" s="102"/>
    </row>
    <row r="63" spans="1:13" x14ac:dyDescent="0.2">
      <c r="A63" s="219"/>
      <c r="B63" s="219"/>
      <c r="C63" s="209"/>
      <c r="D63" s="209"/>
      <c r="F63" s="102"/>
      <c r="G63" s="102"/>
      <c r="H63" s="102"/>
      <c r="I63" s="102"/>
      <c r="J63" s="102"/>
      <c r="K63" s="102"/>
      <c r="L63" s="102"/>
      <c r="M63" s="102"/>
    </row>
    <row r="64" spans="1:13" x14ac:dyDescent="0.2">
      <c r="A64" s="111"/>
      <c r="B64" s="111"/>
      <c r="C64" s="111"/>
      <c r="D64" s="111"/>
      <c r="F64" s="102"/>
      <c r="G64" s="102"/>
      <c r="H64" s="102"/>
      <c r="I64" s="102"/>
      <c r="J64" s="102"/>
      <c r="K64" s="102"/>
      <c r="L64" s="102"/>
      <c r="M64" s="102"/>
    </row>
    <row r="65" spans="1:13" x14ac:dyDescent="0.2">
      <c r="A65" s="111"/>
      <c r="B65" s="111"/>
      <c r="C65" s="111"/>
      <c r="D65" s="111"/>
      <c r="F65" s="102"/>
      <c r="G65" s="102"/>
      <c r="H65" s="102"/>
      <c r="I65" s="102"/>
      <c r="J65" s="102"/>
      <c r="K65" s="102"/>
      <c r="L65" s="102"/>
      <c r="M65" s="102"/>
    </row>
    <row r="66" spans="1:13" x14ac:dyDescent="0.2">
      <c r="A66" s="111"/>
      <c r="B66" s="111"/>
      <c r="C66" s="111"/>
      <c r="D66" s="111"/>
      <c r="F66" s="102"/>
      <c r="G66" s="102"/>
      <c r="H66" s="102"/>
      <c r="I66" s="102"/>
      <c r="J66" s="102"/>
      <c r="K66" s="102"/>
      <c r="L66" s="102"/>
      <c r="M66" s="102"/>
    </row>
    <row r="67" spans="1:13" x14ac:dyDescent="0.2">
      <c r="A67" s="111"/>
      <c r="B67" s="111"/>
      <c r="C67" s="111"/>
      <c r="D67" s="111"/>
      <c r="F67" s="102"/>
      <c r="G67" s="102"/>
      <c r="H67" s="102"/>
      <c r="I67" s="102"/>
      <c r="J67" s="102"/>
      <c r="K67" s="102"/>
      <c r="L67" s="102"/>
      <c r="M67" s="102"/>
    </row>
    <row r="68" spans="1:13" x14ac:dyDescent="0.2">
      <c r="A68" s="111"/>
      <c r="B68" s="111"/>
      <c r="C68" s="111"/>
      <c r="D68" s="111"/>
      <c r="F68" s="102"/>
      <c r="G68" s="102"/>
      <c r="H68" s="102"/>
      <c r="I68" s="102"/>
      <c r="J68" s="102"/>
      <c r="K68" s="102"/>
      <c r="L68" s="102"/>
      <c r="M68" s="102"/>
    </row>
    <row r="69" spans="1:13" x14ac:dyDescent="0.2">
      <c r="A69" s="111"/>
      <c r="B69" s="111"/>
      <c r="C69" s="111"/>
      <c r="D69" s="111"/>
    </row>
    <row r="70" spans="1:13" x14ac:dyDescent="0.2">
      <c r="A70" s="111"/>
      <c r="B70" s="111"/>
      <c r="C70" s="111"/>
      <c r="D70" s="111"/>
    </row>
    <row r="71" spans="1:13" x14ac:dyDescent="0.2">
      <c r="A71" s="111"/>
      <c r="B71" s="111"/>
      <c r="C71" s="111"/>
      <c r="D71" s="111"/>
    </row>
    <row r="72" spans="1:13" x14ac:dyDescent="0.2">
      <c r="A72" s="111"/>
      <c r="B72" s="111"/>
      <c r="C72" s="111"/>
      <c r="D72" s="111"/>
    </row>
    <row r="73" spans="1:13" x14ac:dyDescent="0.2">
      <c r="A73" s="111"/>
      <c r="B73" s="111"/>
      <c r="C73" s="111"/>
      <c r="D73" s="111"/>
    </row>
    <row r="74" spans="1:13" x14ac:dyDescent="0.2">
      <c r="A74" s="111"/>
      <c r="B74" s="111"/>
      <c r="C74" s="111"/>
      <c r="D74" s="111"/>
    </row>
  </sheetData>
  <sheetProtection algorithmName="SHA-512" hashValue="8beYzJDeW61Z/TLOTRIZMDNtml/kgu1dsXt+Fahsag7jt1QgT9bMsnme6qunyCBibObnvl9qxXEg+ZG85Ug8sQ==" saltValue="QWGtCItzRcv65u2+TWSqkg==" spinCount="100000" sheet="1" objects="1" scenarios="1"/>
  <mergeCells count="88">
    <mergeCell ref="F60:M61"/>
    <mergeCell ref="C10:M10"/>
    <mergeCell ref="H12:M12"/>
    <mergeCell ref="H14:M14"/>
    <mergeCell ref="F18:G18"/>
    <mergeCell ref="F17:G17"/>
    <mergeCell ref="A12:D12"/>
    <mergeCell ref="A18:B19"/>
    <mergeCell ref="A13:B13"/>
    <mergeCell ref="A14:B14"/>
    <mergeCell ref="A15:B15"/>
    <mergeCell ref="A16:B16"/>
    <mergeCell ref="A17:B17"/>
    <mergeCell ref="F58:M58"/>
    <mergeCell ref="C13:D13"/>
    <mergeCell ref="C14:D14"/>
    <mergeCell ref="C30:D30"/>
    <mergeCell ref="C15:D15"/>
    <mergeCell ref="C16:D16"/>
    <mergeCell ref="C17:D17"/>
    <mergeCell ref="C22:D22"/>
    <mergeCell ref="C23:D23"/>
    <mergeCell ref="C18:D19"/>
    <mergeCell ref="C28:D28"/>
    <mergeCell ref="C29:D29"/>
    <mergeCell ref="C24:D24"/>
    <mergeCell ref="C26:D26"/>
    <mergeCell ref="C27:D27"/>
    <mergeCell ref="C25:D25"/>
    <mergeCell ref="A34:B34"/>
    <mergeCell ref="A38:B38"/>
    <mergeCell ref="C36:D36"/>
    <mergeCell ref="C31:D31"/>
    <mergeCell ref="C32:D32"/>
    <mergeCell ref="C33:D33"/>
    <mergeCell ref="C37:D37"/>
    <mergeCell ref="C38:D38"/>
    <mergeCell ref="C34:D34"/>
    <mergeCell ref="C35:D35"/>
    <mergeCell ref="A22:B22"/>
    <mergeCell ref="A23:B23"/>
    <mergeCell ref="A24:B24"/>
    <mergeCell ref="A25:B26"/>
    <mergeCell ref="A32:B32"/>
    <mergeCell ref="A27:B28"/>
    <mergeCell ref="A29:B29"/>
    <mergeCell ref="A30:B30"/>
    <mergeCell ref="A31:B31"/>
    <mergeCell ref="A56:B56"/>
    <mergeCell ref="C45:D45"/>
    <mergeCell ref="C55:D55"/>
    <mergeCell ref="C56:D56"/>
    <mergeCell ref="C53:D53"/>
    <mergeCell ref="C46:D50"/>
    <mergeCell ref="C54:D54"/>
    <mergeCell ref="A53:B53"/>
    <mergeCell ref="A54:B54"/>
    <mergeCell ref="A55:B55"/>
    <mergeCell ref="C51:D51"/>
    <mergeCell ref="A46:B51"/>
    <mergeCell ref="A62:B63"/>
    <mergeCell ref="C62:D63"/>
    <mergeCell ref="C59:D59"/>
    <mergeCell ref="C57:D57"/>
    <mergeCell ref="A58:B58"/>
    <mergeCell ref="A59:B59"/>
    <mergeCell ref="A60:B60"/>
    <mergeCell ref="C60:D60"/>
    <mergeCell ref="A61:B61"/>
    <mergeCell ref="C61:D61"/>
    <mergeCell ref="A57:B57"/>
    <mergeCell ref="C58:D58"/>
    <mergeCell ref="F32:M32"/>
    <mergeCell ref="F45:M45"/>
    <mergeCell ref="A43:B43"/>
    <mergeCell ref="C43:D43"/>
    <mergeCell ref="A44:B44"/>
    <mergeCell ref="C44:D44"/>
    <mergeCell ref="A40:B40"/>
    <mergeCell ref="C40:D40"/>
    <mergeCell ref="A41:B41"/>
    <mergeCell ref="C41:D41"/>
    <mergeCell ref="A42:B42"/>
    <mergeCell ref="C42:D42"/>
    <mergeCell ref="A45:B45"/>
    <mergeCell ref="A37:B37"/>
    <mergeCell ref="A33:B33"/>
    <mergeCell ref="A35:B36"/>
  </mergeCells>
  <phoneticPr fontId="6" type="noConversion"/>
  <conditionalFormatting sqref="J16">
    <cfRule type="cellIs" dxfId="39" priority="2" stopIfTrue="1" operator="greaterThan">
      <formula>2</formula>
    </cfRule>
    <cfRule type="cellIs" dxfId="38" priority="3" stopIfTrue="1" operator="lessThan">
      <formula>1</formula>
    </cfRule>
  </conditionalFormatting>
  <conditionalFormatting sqref="M16 M18">
    <cfRule type="cellIs" dxfId="37" priority="5" stopIfTrue="1" operator="lessThan">
      <formula>18</formula>
    </cfRule>
  </conditionalFormatting>
  <conditionalFormatting sqref="M20">
    <cfRule type="cellIs" dxfId="36" priority="1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3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26" r:id="rId3" name="Check Box 10">
              <controlPr locked="0" defaultSize="0" autoFill="0" autoLine="0" autoPict="0">
                <anchor moveWithCells="1">
                  <from>
                    <xdr:col>9</xdr:col>
                    <xdr:colOff>790575</xdr:colOff>
                    <xdr:row>21</xdr:row>
                    <xdr:rowOff>66675</xdr:rowOff>
                  </from>
                  <to>
                    <xdr:col>9</xdr:col>
                    <xdr:colOff>1057275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4" name="Check Box 11">
              <controlPr locked="0" defaultSize="0" autoFill="0" autoLine="0" autoPict="0">
                <anchor moveWithCells="1">
                  <from>
                    <xdr:col>9</xdr:col>
                    <xdr:colOff>790575</xdr:colOff>
                    <xdr:row>23</xdr:row>
                    <xdr:rowOff>66675</xdr:rowOff>
                  </from>
                  <to>
                    <xdr:col>9</xdr:col>
                    <xdr:colOff>1057275</xdr:colOff>
                    <xdr:row>24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>
    <pageSetUpPr fitToPage="1"/>
  </sheetPr>
  <dimension ref="A1:M68"/>
  <sheetViews>
    <sheetView showGridLines="0" zoomScaleNormal="100" zoomScalePageLayoutView="70" workbookViewId="0">
      <selection activeCell="M21" sqref="M21"/>
    </sheetView>
  </sheetViews>
  <sheetFormatPr baseColWidth="10" defaultColWidth="8.7109375" defaultRowHeight="12.75" x14ac:dyDescent="0.2"/>
  <cols>
    <col min="1" max="1" width="35" style="100" customWidth="1"/>
    <col min="2" max="2" width="12.42578125" style="100" customWidth="1"/>
    <col min="3" max="3" width="22.7109375" style="100" customWidth="1"/>
    <col min="4" max="4" width="27.42578125" style="100" customWidth="1"/>
    <col min="5" max="5" width="1.42578125" style="110" customWidth="1"/>
    <col min="6" max="7" width="16.7109375" style="100" customWidth="1"/>
    <col min="8" max="8" width="20.140625" style="100" bestFit="1" customWidth="1"/>
    <col min="9" max="9" width="16.7109375" style="100" customWidth="1"/>
    <col min="10" max="10" width="20.140625" style="100" customWidth="1"/>
    <col min="11" max="12" width="16.7109375" style="100" customWidth="1"/>
    <col min="13" max="13" width="24.85546875" style="100" customWidth="1"/>
    <col min="14" max="16384" width="8.7109375" style="100"/>
  </cols>
  <sheetData>
    <row r="1" spans="1:13" ht="12.75" customHeight="1" x14ac:dyDescent="0.2">
      <c r="A1" s="34"/>
      <c r="B1" s="35"/>
      <c r="C1" s="35"/>
      <c r="D1" s="35"/>
      <c r="E1" s="36"/>
      <c r="F1" s="35"/>
      <c r="G1" s="35"/>
      <c r="H1" s="35"/>
      <c r="I1" s="35"/>
      <c r="J1" s="35"/>
      <c r="K1" s="35"/>
      <c r="L1" s="35"/>
      <c r="M1" s="35"/>
    </row>
    <row r="2" spans="1:13" x14ac:dyDescent="0.2">
      <c r="A2" s="35"/>
      <c r="B2" s="35"/>
      <c r="C2" s="35"/>
      <c r="D2" s="35"/>
      <c r="E2" s="36"/>
      <c r="F2" s="35"/>
      <c r="G2" s="35"/>
      <c r="H2" s="35"/>
      <c r="I2" s="35"/>
      <c r="J2" s="35" t="s">
        <v>5</v>
      </c>
      <c r="K2" s="35" t="s">
        <v>5</v>
      </c>
      <c r="L2" s="35" t="s">
        <v>5</v>
      </c>
      <c r="M2" s="35"/>
    </row>
    <row r="3" spans="1:13" x14ac:dyDescent="0.2">
      <c r="A3" s="35"/>
      <c r="B3" s="35"/>
      <c r="C3" s="35"/>
      <c r="D3" s="35"/>
      <c r="E3" s="36"/>
      <c r="F3" s="35"/>
      <c r="G3" s="35"/>
      <c r="H3" s="35"/>
      <c r="I3" s="35"/>
      <c r="J3" s="35"/>
      <c r="K3" s="35"/>
      <c r="L3" s="35"/>
      <c r="M3" s="35"/>
    </row>
    <row r="4" spans="1:13" x14ac:dyDescent="0.2">
      <c r="A4" s="35"/>
      <c r="B4" s="35"/>
      <c r="C4" s="35"/>
      <c r="D4" s="35"/>
      <c r="E4" s="36"/>
      <c r="F4" s="35"/>
      <c r="G4" s="35"/>
      <c r="H4" s="35"/>
      <c r="I4" s="35"/>
      <c r="J4" s="35"/>
      <c r="K4" s="35"/>
      <c r="L4" s="35"/>
      <c r="M4" s="35"/>
    </row>
    <row r="5" spans="1:13" x14ac:dyDescent="0.2">
      <c r="A5" s="35"/>
      <c r="B5" s="35"/>
      <c r="C5" s="35"/>
      <c r="D5" s="35"/>
      <c r="E5" s="36"/>
      <c r="F5" s="35"/>
      <c r="G5" s="35"/>
      <c r="H5" s="35"/>
      <c r="I5" s="35"/>
      <c r="J5" s="35"/>
      <c r="K5" s="35"/>
      <c r="L5" s="35"/>
      <c r="M5" s="35"/>
    </row>
    <row r="6" spans="1:13" ht="15" x14ac:dyDescent="0.2">
      <c r="A6" s="35"/>
      <c r="B6" s="35"/>
      <c r="C6" s="35"/>
      <c r="D6" s="35"/>
      <c r="E6" s="36"/>
      <c r="F6" s="35"/>
      <c r="G6" s="35"/>
      <c r="H6" s="35"/>
      <c r="I6" s="35"/>
      <c r="J6" s="38" t="s">
        <v>5</v>
      </c>
      <c r="K6" s="38" t="s">
        <v>5</v>
      </c>
      <c r="L6" s="38" t="s">
        <v>5</v>
      </c>
      <c r="M6" s="39" t="s">
        <v>5</v>
      </c>
    </row>
    <row r="7" spans="1:13" x14ac:dyDescent="0.2">
      <c r="A7" s="35"/>
      <c r="B7" s="35"/>
      <c r="C7" s="35"/>
      <c r="D7" s="35"/>
      <c r="E7" s="36"/>
      <c r="F7" s="35"/>
      <c r="G7" s="35"/>
      <c r="H7" s="35"/>
      <c r="I7" s="35"/>
      <c r="J7" s="35"/>
      <c r="K7" s="35"/>
      <c r="L7" s="35"/>
      <c r="M7" s="35"/>
    </row>
    <row r="8" spans="1:13" x14ac:dyDescent="0.2">
      <c r="A8" s="35"/>
      <c r="B8" s="35"/>
      <c r="C8" s="35"/>
      <c r="D8" s="35"/>
      <c r="E8" s="36"/>
      <c r="F8" s="35"/>
      <c r="G8" s="35"/>
      <c r="H8" s="35"/>
      <c r="I8" s="35"/>
      <c r="J8" s="35"/>
      <c r="K8" s="35"/>
      <c r="L8" s="35"/>
      <c r="M8" s="35"/>
    </row>
    <row r="9" spans="1:13" x14ac:dyDescent="0.2">
      <c r="A9" s="35"/>
      <c r="B9" s="35"/>
      <c r="C9" s="35"/>
      <c r="D9" s="35"/>
      <c r="E9" s="36"/>
      <c r="F9" s="35"/>
      <c r="G9" s="35"/>
      <c r="H9" s="35"/>
      <c r="I9" s="35"/>
      <c r="J9" s="35"/>
      <c r="K9" s="35"/>
      <c r="L9" s="35"/>
      <c r="M9" s="35"/>
    </row>
    <row r="10" spans="1:13" ht="23.25" x14ac:dyDescent="0.35">
      <c r="A10" s="40"/>
      <c r="B10" s="40"/>
      <c r="C10" s="217" t="s">
        <v>192</v>
      </c>
      <c r="D10" s="217"/>
      <c r="E10" s="217"/>
      <c r="F10" s="217"/>
      <c r="G10" s="217"/>
      <c r="H10" s="217"/>
      <c r="I10" s="217"/>
      <c r="J10" s="217"/>
      <c r="K10" s="217"/>
      <c r="L10" s="217"/>
      <c r="M10" s="217"/>
    </row>
    <row r="11" spans="1:13" ht="23.25" x14ac:dyDescent="0.35">
      <c r="A11" s="76"/>
      <c r="B11" s="76"/>
      <c r="C11" s="76"/>
      <c r="D11" s="76"/>
      <c r="E11" s="41"/>
      <c r="F11" s="76"/>
      <c r="G11" s="76"/>
      <c r="H11" s="76"/>
      <c r="I11" s="76"/>
      <c r="J11" s="76"/>
      <c r="K11" s="76"/>
      <c r="L11" s="76"/>
      <c r="M11" s="76"/>
    </row>
    <row r="12" spans="1:13" ht="20.100000000000001" customHeight="1" x14ac:dyDescent="0.35">
      <c r="A12" s="226" t="s">
        <v>124</v>
      </c>
      <c r="B12" s="226"/>
      <c r="C12" s="226"/>
      <c r="D12" s="226"/>
      <c r="E12" s="42"/>
      <c r="F12" s="76"/>
      <c r="G12" s="90" t="s">
        <v>185</v>
      </c>
      <c r="H12" s="214" t="str">
        <f>+'INGRESO DE DATOS'!$D$12</f>
        <v>NOMBRE Y APELLIDO</v>
      </c>
      <c r="I12" s="214"/>
      <c r="J12" s="214"/>
      <c r="K12" s="214"/>
      <c r="L12" s="214"/>
      <c r="M12" s="214"/>
    </row>
    <row r="13" spans="1:13" ht="20.100000000000001" customHeight="1" x14ac:dyDescent="0.2">
      <c r="A13" s="208"/>
      <c r="B13" s="208"/>
      <c r="C13" s="213"/>
      <c r="D13" s="211"/>
      <c r="E13" s="74"/>
      <c r="F13" s="35"/>
      <c r="G13" s="35"/>
      <c r="H13" s="35"/>
      <c r="I13" s="35"/>
      <c r="J13" s="35"/>
      <c r="K13" s="35"/>
      <c r="L13" s="35"/>
      <c r="M13" s="35"/>
    </row>
    <row r="14" spans="1:13" ht="20.100000000000001" customHeight="1" x14ac:dyDescent="0.35">
      <c r="A14" s="208"/>
      <c r="B14" s="208"/>
      <c r="C14" s="211"/>
      <c r="D14" s="211"/>
      <c r="E14" s="74"/>
      <c r="F14" s="76"/>
      <c r="G14" s="90" t="s">
        <v>178</v>
      </c>
      <c r="H14" s="214" t="str">
        <f>+'INGRESO DE DATOS'!$D$23</f>
        <v>AGENCIA</v>
      </c>
      <c r="I14" s="214"/>
      <c r="J14" s="214"/>
      <c r="K14" s="214"/>
      <c r="L14" s="214"/>
      <c r="M14" s="214"/>
    </row>
    <row r="15" spans="1:13" ht="20.100000000000001" customHeight="1" x14ac:dyDescent="0.35">
      <c r="A15" s="208"/>
      <c r="B15" s="208"/>
      <c r="C15" s="211"/>
      <c r="D15" s="211"/>
      <c r="E15" s="74"/>
      <c r="F15" s="76"/>
      <c r="G15" s="76"/>
      <c r="H15" s="35"/>
      <c r="I15" s="35"/>
      <c r="J15" s="35"/>
      <c r="K15" s="35"/>
      <c r="L15" s="35"/>
      <c r="M15" s="35"/>
    </row>
    <row r="16" spans="1:13" ht="20.100000000000001" customHeight="1" x14ac:dyDescent="0.25">
      <c r="A16" s="208"/>
      <c r="B16" s="208"/>
      <c r="C16" s="211"/>
      <c r="D16" s="211"/>
      <c r="E16" s="74"/>
      <c r="F16" s="35"/>
      <c r="G16" s="35"/>
      <c r="H16" s="35"/>
      <c r="I16" s="90" t="s">
        <v>179</v>
      </c>
      <c r="J16" s="89">
        <f>+'INGRESO DE DATOS'!$G$14</f>
        <v>1</v>
      </c>
      <c r="K16" s="35"/>
      <c r="L16" s="90" t="s">
        <v>181</v>
      </c>
      <c r="M16" s="89">
        <f>+'INGRESO DE DATOS'!$G$16</f>
        <v>18</v>
      </c>
    </row>
    <row r="17" spans="1:13" s="102" customFormat="1" ht="20.100000000000001" customHeight="1" x14ac:dyDescent="0.2">
      <c r="A17" s="208"/>
      <c r="B17" s="208"/>
      <c r="C17" s="211"/>
      <c r="D17" s="211"/>
      <c r="E17" s="74"/>
      <c r="F17" s="215"/>
      <c r="G17" s="215"/>
      <c r="H17" s="43"/>
      <c r="I17" s="43"/>
      <c r="J17" s="43"/>
      <c r="K17" s="43"/>
      <c r="L17" s="43"/>
      <c r="M17" s="43"/>
    </row>
    <row r="18" spans="1:13" s="102" customFormat="1" ht="20.100000000000001" customHeight="1" x14ac:dyDescent="0.25">
      <c r="A18" s="208"/>
      <c r="B18" s="208"/>
      <c r="C18" s="209"/>
      <c r="D18" s="209"/>
      <c r="E18" s="75"/>
      <c r="F18" s="223"/>
      <c r="G18" s="224"/>
      <c r="H18" s="43"/>
      <c r="I18" s="90" t="s">
        <v>180</v>
      </c>
      <c r="J18" s="89">
        <f>+'INGRESO DE DATOS'!$J$14</f>
        <v>0</v>
      </c>
      <c r="K18" s="43"/>
      <c r="L18" s="90" t="s">
        <v>182</v>
      </c>
      <c r="M18" s="89">
        <f>+'INGRESO DE DATOS'!$J$16</f>
        <v>18</v>
      </c>
    </row>
    <row r="19" spans="1:13" s="47" customFormat="1" ht="20.100000000000001" customHeight="1" x14ac:dyDescent="0.2">
      <c r="A19" s="208"/>
      <c r="B19" s="208"/>
      <c r="C19" s="209"/>
      <c r="D19" s="209"/>
      <c r="E19" s="75"/>
      <c r="F19" s="43"/>
      <c r="G19" s="45"/>
      <c r="H19" s="46"/>
      <c r="I19" s="43"/>
      <c r="J19" s="43" t="s">
        <v>5</v>
      </c>
      <c r="K19" s="43" t="s">
        <v>5</v>
      </c>
      <c r="L19" s="43" t="s">
        <v>5</v>
      </c>
      <c r="M19" s="43"/>
    </row>
    <row r="20" spans="1:13" s="47" customFormat="1" ht="20.100000000000001" customHeight="1" x14ac:dyDescent="0.3">
      <c r="A20" s="71"/>
      <c r="B20" s="71"/>
      <c r="C20" s="75"/>
      <c r="D20" s="75"/>
      <c r="E20" s="75"/>
      <c r="F20" s="43"/>
      <c r="G20" s="45"/>
      <c r="H20" s="46"/>
      <c r="I20" s="90" t="s">
        <v>183</v>
      </c>
      <c r="J20" s="91">
        <f ca="1">+TODAY()</f>
        <v>44572</v>
      </c>
      <c r="K20" s="43"/>
      <c r="L20" s="199" t="s">
        <v>198</v>
      </c>
      <c r="M20" s="89" t="str">
        <f>'INGRESO DE DATOS'!G18</f>
        <v>Guayas/Santa Elena</v>
      </c>
    </row>
    <row r="21" spans="1:13" s="47" customFormat="1" ht="20.100000000000001" customHeight="1" x14ac:dyDescent="0.2">
      <c r="A21" s="71"/>
      <c r="B21" s="71"/>
      <c r="C21" s="75"/>
      <c r="D21" s="75"/>
      <c r="E21" s="75"/>
      <c r="F21" s="43"/>
      <c r="G21" s="45"/>
      <c r="H21" s="46"/>
      <c r="I21" s="43"/>
      <c r="J21" s="43"/>
      <c r="K21" s="43"/>
      <c r="L21" s="43"/>
      <c r="M21" s="43"/>
    </row>
    <row r="22" spans="1:13" s="47" customFormat="1" ht="20.100000000000001" customHeight="1" x14ac:dyDescent="0.2">
      <c r="A22" s="208"/>
      <c r="B22" s="208"/>
      <c r="C22" s="211"/>
      <c r="D22" s="211"/>
      <c r="E22" s="74"/>
      <c r="F22" s="43"/>
      <c r="G22" s="43"/>
      <c r="H22" s="43"/>
      <c r="I22" s="48" t="b">
        <v>1</v>
      </c>
      <c r="J22" s="43"/>
      <c r="K22" s="50" t="s">
        <v>99</v>
      </c>
      <c r="L22" s="43"/>
      <c r="M22" s="43"/>
    </row>
    <row r="23" spans="1:13" s="47" customFormat="1" ht="20.100000000000001" customHeight="1" x14ac:dyDescent="0.2">
      <c r="A23" s="208"/>
      <c r="B23" s="208"/>
      <c r="C23" s="211"/>
      <c r="D23" s="211"/>
      <c r="E23" s="74"/>
      <c r="F23" s="43"/>
      <c r="G23" s="43"/>
      <c r="H23" s="43"/>
      <c r="I23" s="113"/>
      <c r="J23" s="43"/>
      <c r="K23" s="50"/>
      <c r="L23" s="43"/>
      <c r="M23" s="51"/>
    </row>
    <row r="24" spans="1:13" s="53" customFormat="1" ht="20.100000000000001" customHeight="1" x14ac:dyDescent="0.2">
      <c r="A24" s="208"/>
      <c r="B24" s="208"/>
      <c r="C24" s="211"/>
      <c r="D24" s="211"/>
      <c r="E24" s="74"/>
      <c r="F24" s="35"/>
      <c r="G24" s="35"/>
      <c r="H24" s="35"/>
      <c r="I24" s="48" t="b">
        <v>1</v>
      </c>
      <c r="J24" s="35"/>
      <c r="K24" s="52" t="s">
        <v>100</v>
      </c>
      <c r="L24" s="35"/>
      <c r="M24" s="35"/>
    </row>
    <row r="25" spans="1:13" s="53" customFormat="1" ht="20.100000000000001" customHeight="1" x14ac:dyDescent="0.2">
      <c r="A25" s="208"/>
      <c r="B25" s="208"/>
      <c r="C25" s="211"/>
      <c r="D25" s="211"/>
      <c r="E25" s="74"/>
      <c r="F25" s="35"/>
      <c r="G25" s="35"/>
      <c r="H25" s="116"/>
      <c r="I25" s="35"/>
      <c r="J25" s="51"/>
      <c r="K25" s="52"/>
      <c r="L25" s="35"/>
      <c r="M25" s="35"/>
    </row>
    <row r="26" spans="1:13" s="53" customFormat="1" ht="20.100000000000001" customHeight="1" x14ac:dyDescent="0.2">
      <c r="A26" s="208"/>
      <c r="B26" s="208"/>
      <c r="C26" s="211"/>
      <c r="D26" s="211"/>
      <c r="E26" s="74"/>
      <c r="F26" s="43"/>
      <c r="G26" s="103" t="s">
        <v>5</v>
      </c>
      <c r="H26" s="104" t="s">
        <v>171</v>
      </c>
      <c r="I26" s="43"/>
      <c r="J26" s="43"/>
      <c r="K26" s="43"/>
      <c r="L26" s="43"/>
      <c r="M26" s="43"/>
    </row>
    <row r="27" spans="1:13" s="105" customFormat="1" ht="20.100000000000001" customHeight="1" x14ac:dyDescent="0.25">
      <c r="A27" s="208"/>
      <c r="B27" s="208"/>
      <c r="C27" s="211"/>
      <c r="D27" s="211"/>
      <c r="E27" s="74"/>
      <c r="F27" s="98" t="s">
        <v>107</v>
      </c>
      <c r="G27" s="99"/>
      <c r="H27" s="99" t="s">
        <v>101</v>
      </c>
      <c r="I27" s="99" t="s">
        <v>102</v>
      </c>
      <c r="J27" s="99" t="s">
        <v>103</v>
      </c>
      <c r="K27" s="99" t="s">
        <v>104</v>
      </c>
      <c r="L27" s="99" t="s">
        <v>105</v>
      </c>
      <c r="M27" s="99" t="s">
        <v>106</v>
      </c>
    </row>
    <row r="28" spans="1:13" s="106" customFormat="1" ht="20.100000000000001" customHeight="1" x14ac:dyDescent="0.2">
      <c r="A28" s="208"/>
      <c r="B28" s="208"/>
      <c r="C28" s="211"/>
      <c r="D28" s="211"/>
      <c r="E28" s="74"/>
      <c r="F28" s="133" t="s">
        <v>165</v>
      </c>
      <c r="G28" s="134"/>
      <c r="H28" s="135">
        <v>0</v>
      </c>
      <c r="I28" s="134">
        <v>1000</v>
      </c>
      <c r="J28" s="134">
        <v>2000</v>
      </c>
      <c r="K28" s="134">
        <v>5000</v>
      </c>
      <c r="L28" s="134">
        <v>10000</v>
      </c>
      <c r="M28" s="136">
        <v>20000</v>
      </c>
    </row>
    <row r="29" spans="1:13" s="106" customFormat="1" ht="20.100000000000001" customHeight="1" x14ac:dyDescent="0.2">
      <c r="A29" s="208"/>
      <c r="B29" s="208"/>
      <c r="C29" s="211"/>
      <c r="D29" s="211"/>
      <c r="E29" s="74"/>
      <c r="F29" s="137" t="s">
        <v>166</v>
      </c>
      <c r="G29" s="138"/>
      <c r="H29" s="139">
        <v>1000</v>
      </c>
      <c r="I29" s="138">
        <v>2000</v>
      </c>
      <c r="J29" s="138">
        <v>3000</v>
      </c>
      <c r="K29" s="138">
        <v>5000</v>
      </c>
      <c r="L29" s="138">
        <v>10000</v>
      </c>
      <c r="M29" s="140">
        <v>20000</v>
      </c>
    </row>
    <row r="30" spans="1:13" s="106" customFormat="1" ht="20.100000000000001" customHeight="1" x14ac:dyDescent="0.2">
      <c r="A30" s="208"/>
      <c r="B30" s="208"/>
      <c r="C30" s="211"/>
      <c r="D30" s="211"/>
      <c r="E30" s="74"/>
      <c r="F30" s="58"/>
      <c r="G30" s="58"/>
      <c r="H30" s="58"/>
      <c r="I30" s="58"/>
      <c r="J30" s="58"/>
      <c r="K30" s="58"/>
      <c r="L30" s="58"/>
      <c r="M30" s="58"/>
    </row>
    <row r="31" spans="1:13" s="106" customFormat="1" ht="20.100000000000001" customHeight="1" x14ac:dyDescent="0.2">
      <c r="A31" s="208"/>
      <c r="B31" s="208"/>
      <c r="C31" s="211"/>
      <c r="D31" s="211"/>
      <c r="E31" s="74"/>
      <c r="F31" s="59"/>
      <c r="G31" s="59"/>
      <c r="H31" s="59"/>
      <c r="I31" s="59"/>
      <c r="J31" s="59"/>
      <c r="K31" s="59"/>
      <c r="L31" s="59"/>
      <c r="M31" s="59"/>
    </row>
    <row r="32" spans="1:13" s="107" customFormat="1" ht="20.100000000000001" customHeight="1" x14ac:dyDescent="0.2">
      <c r="A32" s="208"/>
      <c r="B32" s="208"/>
      <c r="C32" s="211"/>
      <c r="D32" s="211"/>
      <c r="E32" s="74"/>
      <c r="F32" s="212" t="s">
        <v>29</v>
      </c>
      <c r="G32" s="212"/>
      <c r="H32" s="212"/>
      <c r="I32" s="212"/>
      <c r="J32" s="212"/>
      <c r="K32" s="212"/>
      <c r="L32" s="212"/>
      <c r="M32" s="212"/>
    </row>
    <row r="33" spans="1:13" s="106" customFormat="1" ht="20.100000000000001" customHeight="1" x14ac:dyDescent="0.2">
      <c r="A33" s="208"/>
      <c r="B33" s="208"/>
      <c r="C33" s="211"/>
      <c r="D33" s="211"/>
      <c r="E33" s="74"/>
      <c r="F33" s="141" t="s">
        <v>16</v>
      </c>
      <c r="G33" s="142"/>
      <c r="H33" s="161">
        <f>VLOOKUP($M$16,Tablas!$A$475:$H$498,3,TRUE)+75</f>
        <v>4717</v>
      </c>
      <c r="I33" s="142">
        <f>VLOOKUP($M$16,Tablas!$A$475:$H$498,4,TRUE)+75</f>
        <v>3998</v>
      </c>
      <c r="J33" s="142">
        <f>VLOOKUP($M$16,Tablas!$A$475:$H$498,5,TRUE)+75</f>
        <v>3147</v>
      </c>
      <c r="K33" s="142">
        <f>VLOOKUP($M$16,Tablas!$A$475:$H$498,6,TRUE)+75</f>
        <v>2313</v>
      </c>
      <c r="L33" s="142">
        <f>VLOOKUP($M$16,Tablas!$A$475:$H$498,7,TRUE)+75</f>
        <v>1866</v>
      </c>
      <c r="M33" s="144">
        <f>VLOOKUP($M$16,Tablas!$A$475:$H$498,8,TRUE)+75</f>
        <v>1429</v>
      </c>
    </row>
    <row r="34" spans="1:13" s="106" customFormat="1" ht="20.100000000000001" customHeight="1" x14ac:dyDescent="0.2">
      <c r="A34" s="208"/>
      <c r="B34" s="208"/>
      <c r="C34" s="210"/>
      <c r="D34" s="210"/>
      <c r="E34" s="73"/>
      <c r="F34" s="145" t="s">
        <v>17</v>
      </c>
      <c r="G34" s="61"/>
      <c r="H34" s="117">
        <f>IF($J$16=1,0,(VLOOKUP($M$18,Tablas!$A$475:$H$498,3,TRUE)))</f>
        <v>0</v>
      </c>
      <c r="I34" s="61">
        <f>IF($J$16=1,0,(VLOOKUP($M$18,Tablas!$A$475:$H$498,4,TRUE)))</f>
        <v>0</v>
      </c>
      <c r="J34" s="61">
        <f>IF($J$16=1,0,(VLOOKUP($M$18,Tablas!$A$475:$H$498,5,TRUE)))</f>
        <v>0</v>
      </c>
      <c r="K34" s="61">
        <f>IF($J$16=1,0,(VLOOKUP($M$18,Tablas!$A$475:$H$498,6,TRUE)))</f>
        <v>0</v>
      </c>
      <c r="L34" s="61">
        <f>IF($J$16=1,0,(VLOOKUP($M$18,Tablas!$A$475:$H$498,7,TRUE)))</f>
        <v>0</v>
      </c>
      <c r="M34" s="146">
        <f>IF($J$16=1,0,(VLOOKUP($M$18,Tablas!$A$475:$H$498,8,TRUE)))</f>
        <v>0</v>
      </c>
    </row>
    <row r="35" spans="1:13" s="106" customFormat="1" ht="20.100000000000001" customHeight="1" x14ac:dyDescent="0.2">
      <c r="A35" s="208"/>
      <c r="B35" s="208"/>
      <c r="C35" s="211"/>
      <c r="D35" s="211"/>
      <c r="E35" s="74"/>
      <c r="F35" s="147" t="s">
        <v>18</v>
      </c>
      <c r="G35" s="62"/>
      <c r="H35" s="117">
        <f>IF($J$18=0,0,(VLOOKUP($J$18,Tablas!$A$499:$H$501,3,TRUE)))</f>
        <v>0</v>
      </c>
      <c r="I35" s="62">
        <f>IF($J$18=0,0,(VLOOKUP($J$18,Tablas!$A$499:$H$501,4,TRUE)))</f>
        <v>0</v>
      </c>
      <c r="J35" s="62">
        <f>IF($J$18=0,0,(VLOOKUP($J$18,Tablas!$A$499:$H$501,5,TRUE)))</f>
        <v>0</v>
      </c>
      <c r="K35" s="62">
        <f>IF($J$18=0,0,(VLOOKUP($J$18,Tablas!$A$499:$H$501,6,TRUE)))</f>
        <v>0</v>
      </c>
      <c r="L35" s="62">
        <f>IF($J$18=0,0,(VLOOKUP($J$18,Tablas!$A$499:$H$501,7,TRUE)))</f>
        <v>0</v>
      </c>
      <c r="M35" s="148">
        <f>IF($J$18=0,0,(VLOOKUP($J$18,Tablas!$A$499:$H$501,8,TRUE)))</f>
        <v>0</v>
      </c>
    </row>
    <row r="36" spans="1:13" s="106" customFormat="1" ht="20.100000000000001" customHeight="1" x14ac:dyDescent="0.2">
      <c r="A36" s="208"/>
      <c r="B36" s="208"/>
      <c r="C36" s="211"/>
      <c r="D36" s="211"/>
      <c r="E36" s="74"/>
      <c r="F36" s="145" t="s">
        <v>21</v>
      </c>
      <c r="G36" s="61"/>
      <c r="H36" s="117">
        <f>+IF($I$22=FALSE,0,Tablas!C$502)</f>
        <v>225</v>
      </c>
      <c r="I36" s="61">
        <f>+IF($I$22=FALSE,0,Tablas!D$502)</f>
        <v>225</v>
      </c>
      <c r="J36" s="61">
        <f>+IF($I$22=FALSE,0,Tablas!E$502)</f>
        <v>225</v>
      </c>
      <c r="K36" s="61">
        <f>+IF($I$22=FALSE,0,Tablas!F$502)</f>
        <v>225</v>
      </c>
      <c r="L36" s="61">
        <f>+IF($I$22=FALSE,0,Tablas!G$502)</f>
        <v>225</v>
      </c>
      <c r="M36" s="146">
        <f>+IF($I$22=FALSE,0,Tablas!H$502)</f>
        <v>225</v>
      </c>
    </row>
    <row r="37" spans="1:13" s="106" customFormat="1" ht="20.100000000000001" customHeight="1" x14ac:dyDescent="0.2">
      <c r="A37" s="208"/>
      <c r="B37" s="208"/>
      <c r="C37" s="211"/>
      <c r="D37" s="211"/>
      <c r="E37" s="74"/>
      <c r="F37" s="145" t="s">
        <v>23</v>
      </c>
      <c r="G37" s="61"/>
      <c r="H37" s="117">
        <f>IF($I$24=FALSE,0,Tablas!C$503)</f>
        <v>300</v>
      </c>
      <c r="I37" s="61">
        <f>IF($I$24=FALSE,0,Tablas!D$503)</f>
        <v>300</v>
      </c>
      <c r="J37" s="61">
        <f>IF($I$24=FALSE,0,Tablas!E$503)</f>
        <v>300</v>
      </c>
      <c r="K37" s="61">
        <f>IF($I$24=FALSE,0,Tablas!F$503)</f>
        <v>300</v>
      </c>
      <c r="L37" s="61">
        <f>IF($I$24=FALSE,0,Tablas!G$503)</f>
        <v>300</v>
      </c>
      <c r="M37" s="146">
        <f>IF($I$24=FALSE,0,Tablas!H$503)</f>
        <v>300</v>
      </c>
    </row>
    <row r="38" spans="1:13" s="107" customFormat="1" ht="20.100000000000001" customHeight="1" x14ac:dyDescent="0.2">
      <c r="A38" s="208"/>
      <c r="B38" s="208"/>
      <c r="C38" s="213"/>
      <c r="D38" s="211"/>
      <c r="E38" s="74"/>
      <c r="F38" s="149" t="s">
        <v>20</v>
      </c>
      <c r="G38" s="95"/>
      <c r="H38" s="129">
        <f t="shared" ref="H38:M38" si="0">SUM(H33:H37)</f>
        <v>5242</v>
      </c>
      <c r="I38" s="95">
        <f t="shared" si="0"/>
        <v>4523</v>
      </c>
      <c r="J38" s="95">
        <f t="shared" si="0"/>
        <v>3672</v>
      </c>
      <c r="K38" s="95">
        <f t="shared" si="0"/>
        <v>2838</v>
      </c>
      <c r="L38" s="95">
        <f t="shared" si="0"/>
        <v>2391</v>
      </c>
      <c r="M38" s="150">
        <f t="shared" si="0"/>
        <v>1954</v>
      </c>
    </row>
    <row r="39" spans="1:13" s="106" customFormat="1" ht="20.100000000000001" hidden="1" customHeight="1" x14ac:dyDescent="0.2">
      <c r="A39" s="108"/>
      <c r="B39" s="108"/>
      <c r="C39" s="108"/>
      <c r="D39" s="108"/>
      <c r="E39" s="74"/>
      <c r="F39" s="145" t="s">
        <v>22</v>
      </c>
      <c r="G39" s="61"/>
      <c r="H39" s="117">
        <v>0</v>
      </c>
      <c r="I39" s="61">
        <v>0</v>
      </c>
      <c r="J39" s="61">
        <v>0</v>
      </c>
      <c r="K39" s="61">
        <v>0</v>
      </c>
      <c r="L39" s="61">
        <v>0</v>
      </c>
      <c r="M39" s="146">
        <v>0</v>
      </c>
    </row>
    <row r="40" spans="1:13" s="106" customFormat="1" ht="20.100000000000001" customHeight="1" x14ac:dyDescent="0.2">
      <c r="A40" s="208"/>
      <c r="B40" s="208"/>
      <c r="C40" s="210"/>
      <c r="D40" s="211"/>
      <c r="E40" s="63"/>
      <c r="F40" s="145" t="s">
        <v>163</v>
      </c>
      <c r="G40" s="61"/>
      <c r="H40" s="117">
        <f t="shared" ref="H40:M40" si="1">+H38*3.5%</f>
        <v>183.47000000000003</v>
      </c>
      <c r="I40" s="61">
        <f t="shared" si="1"/>
        <v>158.30500000000001</v>
      </c>
      <c r="J40" s="61">
        <f t="shared" si="1"/>
        <v>128.52000000000001</v>
      </c>
      <c r="K40" s="61">
        <f t="shared" si="1"/>
        <v>99.330000000000013</v>
      </c>
      <c r="L40" s="61">
        <f t="shared" si="1"/>
        <v>83.685000000000002</v>
      </c>
      <c r="M40" s="146">
        <f t="shared" si="1"/>
        <v>68.39</v>
      </c>
    </row>
    <row r="41" spans="1:13" s="106" customFormat="1" ht="20.100000000000001" customHeight="1" x14ac:dyDescent="0.2">
      <c r="A41" s="208"/>
      <c r="B41" s="208"/>
      <c r="C41" s="206"/>
      <c r="D41" s="207"/>
      <c r="E41" s="63"/>
      <c r="F41" s="145" t="s">
        <v>164</v>
      </c>
      <c r="G41" s="61"/>
      <c r="H41" s="117">
        <f t="shared" ref="H41:M41" si="2">+H38*0.5%</f>
        <v>26.21</v>
      </c>
      <c r="I41" s="61">
        <f t="shared" si="2"/>
        <v>22.615000000000002</v>
      </c>
      <c r="J41" s="61">
        <f t="shared" si="2"/>
        <v>18.36</v>
      </c>
      <c r="K41" s="61">
        <f t="shared" si="2"/>
        <v>14.19</v>
      </c>
      <c r="L41" s="61">
        <f t="shared" si="2"/>
        <v>11.955</v>
      </c>
      <c r="M41" s="146">
        <f t="shared" si="2"/>
        <v>9.77</v>
      </c>
    </row>
    <row r="42" spans="1:13" s="106" customFormat="1" ht="20.100000000000001" hidden="1" customHeight="1" x14ac:dyDescent="0.2">
      <c r="A42" s="208"/>
      <c r="B42" s="208"/>
      <c r="C42" s="210"/>
      <c r="D42" s="211"/>
      <c r="E42" s="72"/>
      <c r="F42" s="147" t="s">
        <v>26</v>
      </c>
      <c r="G42" s="62"/>
      <c r="H42" s="130"/>
      <c r="I42" s="62"/>
      <c r="J42" s="62"/>
      <c r="K42" s="62"/>
      <c r="L42" s="62"/>
      <c r="M42" s="148"/>
    </row>
    <row r="43" spans="1:13" s="107" customFormat="1" ht="20.100000000000001" customHeight="1" x14ac:dyDescent="0.2">
      <c r="A43" s="208"/>
      <c r="B43" s="208"/>
      <c r="C43" s="210"/>
      <c r="D43" s="211"/>
      <c r="E43" s="72"/>
      <c r="F43" s="151" t="s">
        <v>19</v>
      </c>
      <c r="G43" s="152"/>
      <c r="H43" s="152">
        <f t="shared" ref="H43:M43" si="3">SUM(H38:H42)</f>
        <v>5451.68</v>
      </c>
      <c r="I43" s="152">
        <f t="shared" si="3"/>
        <v>4703.92</v>
      </c>
      <c r="J43" s="152">
        <f t="shared" si="3"/>
        <v>3818.88</v>
      </c>
      <c r="K43" s="152">
        <f t="shared" si="3"/>
        <v>2951.52</v>
      </c>
      <c r="L43" s="152">
        <f t="shared" si="3"/>
        <v>2486.64</v>
      </c>
      <c r="M43" s="153">
        <f t="shared" si="3"/>
        <v>2032.16</v>
      </c>
    </row>
    <row r="44" spans="1:13" s="106" customFormat="1" ht="20.100000000000001" customHeight="1" x14ac:dyDescent="0.2">
      <c r="A44" s="208"/>
      <c r="B44" s="208"/>
      <c r="C44" s="206"/>
      <c r="D44" s="207"/>
      <c r="E44" s="72"/>
      <c r="F44" s="59"/>
      <c r="G44" s="59"/>
      <c r="H44" s="59"/>
      <c r="I44" s="59"/>
      <c r="J44" s="59"/>
      <c r="K44" s="59"/>
      <c r="L44" s="59"/>
      <c r="M44" s="59"/>
    </row>
    <row r="45" spans="1:13" s="107" customFormat="1" ht="20.100000000000001" customHeight="1" x14ac:dyDescent="0.2">
      <c r="A45" s="208"/>
      <c r="B45" s="208"/>
      <c r="C45" s="213"/>
      <c r="D45" s="211"/>
      <c r="E45" s="72"/>
      <c r="F45" s="212" t="s">
        <v>28</v>
      </c>
      <c r="G45" s="212"/>
      <c r="H45" s="212"/>
      <c r="I45" s="212"/>
      <c r="J45" s="212"/>
      <c r="K45" s="212"/>
      <c r="L45" s="212"/>
      <c r="M45" s="212"/>
    </row>
    <row r="46" spans="1:13" s="106" customFormat="1" ht="20.100000000000001" customHeight="1" x14ac:dyDescent="0.2">
      <c r="A46" s="211"/>
      <c r="B46" s="211"/>
      <c r="C46" s="207"/>
      <c r="D46" s="207"/>
      <c r="E46" s="74"/>
      <c r="F46" s="154" t="s">
        <v>16</v>
      </c>
      <c r="G46" s="155"/>
      <c r="H46" s="161">
        <f>VLOOKUP($M$16,Tablas!$A$508:$H$531,3,TRUE)+75</f>
        <v>2535.2600000000002</v>
      </c>
      <c r="I46" s="155">
        <f>VLOOKUP($M$16,Tablas!$A$508:$H$531,4,TRUE)+75</f>
        <v>2154.19</v>
      </c>
      <c r="J46" s="155">
        <f>VLOOKUP($M$16,Tablas!$A$508:$H$531,5,TRUE)+75</f>
        <v>1703.16</v>
      </c>
      <c r="K46" s="155">
        <f>VLOOKUP($M$16,Tablas!$A$508:$H$531,6,TRUE)+75</f>
        <v>1261.1400000000001</v>
      </c>
      <c r="L46" s="155">
        <f>VLOOKUP($M$16,Tablas!$A$508:$H$531,7,TRUE)+75</f>
        <v>1024.23</v>
      </c>
      <c r="M46" s="156">
        <f>VLOOKUP($M$16,Tablas!$A$508:$H$531,8,TRUE)+75</f>
        <v>792.62</v>
      </c>
    </row>
    <row r="47" spans="1:13" s="106" customFormat="1" ht="20.100000000000001" customHeight="1" x14ac:dyDescent="0.2">
      <c r="A47" s="211"/>
      <c r="B47" s="211"/>
      <c r="C47" s="207"/>
      <c r="D47" s="207"/>
      <c r="E47" s="74"/>
      <c r="F47" s="145" t="s">
        <v>17</v>
      </c>
      <c r="G47" s="61"/>
      <c r="H47" s="117">
        <f>IF($J$16=1,0,(VLOOKUP($M$18,Tablas!$A$508:$H$531,3,TRUE)))</f>
        <v>0</v>
      </c>
      <c r="I47" s="61">
        <f>IF($J$16=1,0,(VLOOKUP($M$18,Tablas!$A$508:$H$531,4,TRUE)))</f>
        <v>0</v>
      </c>
      <c r="J47" s="61">
        <f>IF($J$16=1,0,(VLOOKUP($M$18,Tablas!$A$508:$H$531,5,TRUE)))</f>
        <v>0</v>
      </c>
      <c r="K47" s="61">
        <f>IF($J$16=1,0,(VLOOKUP($M$18,Tablas!$A$508:$H$531,6,TRUE)))</f>
        <v>0</v>
      </c>
      <c r="L47" s="61">
        <f>IF($J$16=1,0,(VLOOKUP($M$18,Tablas!$A$508:$H$531,7,TRUE)))</f>
        <v>0</v>
      </c>
      <c r="M47" s="146">
        <f>IF($J$16=1,0,(VLOOKUP($M$18,Tablas!$A$508:$H$531,8,TRUE)))</f>
        <v>0</v>
      </c>
    </row>
    <row r="48" spans="1:13" s="106" customFormat="1" ht="20.100000000000001" customHeight="1" x14ac:dyDescent="0.2">
      <c r="A48" s="211"/>
      <c r="B48" s="211"/>
      <c r="C48" s="207"/>
      <c r="D48" s="207"/>
      <c r="E48" s="74"/>
      <c r="F48" s="145" t="s">
        <v>18</v>
      </c>
      <c r="G48" s="61"/>
      <c r="H48" s="117">
        <f>IF($J$18=0,0,(VLOOKUP($J$18,Tablas!$A$532:$H$534,3,TRUE)))</f>
        <v>0</v>
      </c>
      <c r="I48" s="61">
        <f>IF($J$18=0,0,(VLOOKUP($J$18,Tablas!$A$532:$H$534,4,TRUE)))</f>
        <v>0</v>
      </c>
      <c r="J48" s="61">
        <f>IF($J$18=0,0,(VLOOKUP($J$18,Tablas!$A$532:$H$534,5,TRUE)))</f>
        <v>0</v>
      </c>
      <c r="K48" s="61">
        <f>IF($J$18=0,0,(VLOOKUP($J$18,Tablas!$A$532:$H$534,6,TRUE)))</f>
        <v>0</v>
      </c>
      <c r="L48" s="61">
        <f>IF($J$18=0,0,(VLOOKUP($J$18,Tablas!$A$532:$H$534,7,TRUE)))</f>
        <v>0</v>
      </c>
      <c r="M48" s="146">
        <f>IF($J$18=0,0,(VLOOKUP($J$18,Tablas!$A$532:$H$534,8,TRUE)))</f>
        <v>0</v>
      </c>
    </row>
    <row r="49" spans="1:13" s="106" customFormat="1" ht="20.100000000000001" customHeight="1" x14ac:dyDescent="0.2">
      <c r="A49" s="211"/>
      <c r="B49" s="211"/>
      <c r="C49" s="207"/>
      <c r="D49" s="207"/>
      <c r="E49" s="74"/>
      <c r="F49" s="145" t="s">
        <v>21</v>
      </c>
      <c r="G49" s="61"/>
      <c r="H49" s="117">
        <f>+IF($I$22=FALSE,0,Tablas!C$535)</f>
        <v>119.25</v>
      </c>
      <c r="I49" s="61">
        <f>+IF($I$22=FALSE,0,Tablas!D$535)</f>
        <v>119.25</v>
      </c>
      <c r="J49" s="61">
        <f>+IF($I$22=FALSE,0,Tablas!E$535)</f>
        <v>119.25</v>
      </c>
      <c r="K49" s="61">
        <f>+IF($I$22=FALSE,0,Tablas!F$535)</f>
        <v>119.25</v>
      </c>
      <c r="L49" s="61">
        <f>+IF($I$22=FALSE,0,Tablas!G$535)</f>
        <v>119.25</v>
      </c>
      <c r="M49" s="146">
        <f>+IF($I$22=FALSE,0,Tablas!H$535)</f>
        <v>119.25</v>
      </c>
    </row>
    <row r="50" spans="1:13" s="106" customFormat="1" ht="20.100000000000001" customHeight="1" x14ac:dyDescent="0.2">
      <c r="A50" s="211"/>
      <c r="B50" s="211"/>
      <c r="C50" s="207"/>
      <c r="D50" s="207"/>
      <c r="E50" s="74"/>
      <c r="F50" s="145" t="s">
        <v>23</v>
      </c>
      <c r="G50" s="61"/>
      <c r="H50" s="117">
        <f>IF($I$24=FALSE,0,Tablas!C$536)</f>
        <v>159</v>
      </c>
      <c r="I50" s="61">
        <f>IF($I$24=FALSE,0,Tablas!D$536)</f>
        <v>159</v>
      </c>
      <c r="J50" s="61">
        <f>IF($I$24=FALSE,0,Tablas!E$536)</f>
        <v>159</v>
      </c>
      <c r="K50" s="61">
        <f>IF($I$24=FALSE,0,Tablas!F$536)</f>
        <v>159</v>
      </c>
      <c r="L50" s="61">
        <f>IF($I$24=FALSE,0,Tablas!G$536)</f>
        <v>159</v>
      </c>
      <c r="M50" s="146">
        <f>IF($I$24=FALSE,0,Tablas!H$536)</f>
        <v>159</v>
      </c>
    </row>
    <row r="51" spans="1:13" s="107" customFormat="1" ht="20.100000000000001" customHeight="1" x14ac:dyDescent="0.2">
      <c r="A51" s="211"/>
      <c r="B51" s="211"/>
      <c r="C51" s="209"/>
      <c r="D51" s="209"/>
      <c r="E51" s="74"/>
      <c r="F51" s="149" t="s">
        <v>20</v>
      </c>
      <c r="G51" s="95"/>
      <c r="H51" s="129">
        <f t="shared" ref="H51:M51" si="4">SUM(H46:H50)</f>
        <v>2813.51</v>
      </c>
      <c r="I51" s="95">
        <f t="shared" si="4"/>
        <v>2432.44</v>
      </c>
      <c r="J51" s="95">
        <f t="shared" si="4"/>
        <v>1981.41</v>
      </c>
      <c r="K51" s="95">
        <f t="shared" si="4"/>
        <v>1539.39</v>
      </c>
      <c r="L51" s="95">
        <f t="shared" si="4"/>
        <v>1302.48</v>
      </c>
      <c r="M51" s="150">
        <f t="shared" si="4"/>
        <v>1070.8699999999999</v>
      </c>
    </row>
    <row r="52" spans="1:13" s="106" customFormat="1" ht="20.100000000000001" hidden="1" customHeight="1" x14ac:dyDescent="0.2">
      <c r="A52" s="211"/>
      <c r="B52" s="211"/>
      <c r="C52" s="209"/>
      <c r="D52" s="209"/>
      <c r="E52" s="74"/>
      <c r="F52" s="145" t="s">
        <v>22</v>
      </c>
      <c r="G52" s="61"/>
      <c r="H52" s="117">
        <v>0</v>
      </c>
      <c r="I52" s="61">
        <v>0</v>
      </c>
      <c r="J52" s="61">
        <v>0</v>
      </c>
      <c r="K52" s="61">
        <v>0</v>
      </c>
      <c r="L52" s="61">
        <v>0</v>
      </c>
      <c r="M52" s="146">
        <v>0</v>
      </c>
    </row>
    <row r="53" spans="1:13" s="106" customFormat="1" ht="20.100000000000001" customHeight="1" x14ac:dyDescent="0.2">
      <c r="A53" s="208"/>
      <c r="B53" s="208"/>
      <c r="C53" s="211"/>
      <c r="D53" s="211"/>
      <c r="E53" s="63"/>
      <c r="F53" s="145" t="s">
        <v>163</v>
      </c>
      <c r="G53" s="61"/>
      <c r="H53" s="117">
        <f t="shared" ref="H53:M53" si="5">+H51*3.5%</f>
        <v>98.472850000000022</v>
      </c>
      <c r="I53" s="61">
        <f t="shared" si="5"/>
        <v>85.135400000000004</v>
      </c>
      <c r="J53" s="61">
        <f t="shared" si="5"/>
        <v>69.349350000000015</v>
      </c>
      <c r="K53" s="61">
        <f t="shared" si="5"/>
        <v>53.878650000000007</v>
      </c>
      <c r="L53" s="61">
        <f t="shared" si="5"/>
        <v>45.586800000000004</v>
      </c>
      <c r="M53" s="146">
        <f t="shared" si="5"/>
        <v>37.480449999999998</v>
      </c>
    </row>
    <row r="54" spans="1:13" s="106" customFormat="1" ht="20.100000000000001" customHeight="1" x14ac:dyDescent="0.2">
      <c r="A54" s="208"/>
      <c r="B54" s="208"/>
      <c r="C54" s="211"/>
      <c r="D54" s="211"/>
      <c r="E54" s="63"/>
      <c r="F54" s="145" t="s">
        <v>164</v>
      </c>
      <c r="G54" s="61"/>
      <c r="H54" s="117">
        <f t="shared" ref="H54:M54" si="6">+H51*0.5%</f>
        <v>14.067550000000001</v>
      </c>
      <c r="I54" s="61">
        <f t="shared" si="6"/>
        <v>12.1622</v>
      </c>
      <c r="J54" s="61">
        <f t="shared" si="6"/>
        <v>9.9070499999999999</v>
      </c>
      <c r="K54" s="61">
        <f t="shared" si="6"/>
        <v>7.6969500000000011</v>
      </c>
      <c r="L54" s="61">
        <f t="shared" si="6"/>
        <v>6.5124000000000004</v>
      </c>
      <c r="M54" s="146">
        <f t="shared" si="6"/>
        <v>5.3543499999999993</v>
      </c>
    </row>
    <row r="55" spans="1:13" s="106" customFormat="1" ht="20.100000000000001" hidden="1" customHeight="1" x14ac:dyDescent="0.2">
      <c r="A55" s="208"/>
      <c r="B55" s="208"/>
      <c r="C55" s="211"/>
      <c r="D55" s="211"/>
      <c r="E55" s="65"/>
      <c r="F55" s="145" t="s">
        <v>27</v>
      </c>
      <c r="G55" s="61"/>
      <c r="H55" s="131"/>
      <c r="I55" s="61"/>
      <c r="J55" s="61"/>
      <c r="K55" s="61"/>
      <c r="L55" s="61"/>
      <c r="M55" s="146"/>
    </row>
    <row r="56" spans="1:13" s="107" customFormat="1" ht="20.100000000000001" customHeight="1" x14ac:dyDescent="0.2">
      <c r="A56" s="208"/>
      <c r="B56" s="208"/>
      <c r="C56" s="211"/>
      <c r="D56" s="211"/>
      <c r="E56" s="74"/>
      <c r="F56" s="157" t="s">
        <v>24</v>
      </c>
      <c r="G56" s="97"/>
      <c r="H56" s="97">
        <f t="shared" ref="H56:M56" si="7">SUM(H51:H55)</f>
        <v>2926.0504000000005</v>
      </c>
      <c r="I56" s="97">
        <f t="shared" si="7"/>
        <v>2529.7376000000004</v>
      </c>
      <c r="J56" s="97">
        <f t="shared" si="7"/>
        <v>2060.6664000000001</v>
      </c>
      <c r="K56" s="97">
        <f t="shared" si="7"/>
        <v>1600.9656000000002</v>
      </c>
      <c r="L56" s="97">
        <f t="shared" si="7"/>
        <v>1354.5792000000001</v>
      </c>
      <c r="M56" s="158">
        <f t="shared" si="7"/>
        <v>1113.7048</v>
      </c>
    </row>
    <row r="57" spans="1:13" s="107" customFormat="1" ht="20.100000000000001" customHeight="1" x14ac:dyDescent="0.2">
      <c r="A57" s="208"/>
      <c r="B57" s="208"/>
      <c r="C57" s="210"/>
      <c r="D57" s="210"/>
      <c r="E57" s="75"/>
      <c r="F57" s="151" t="s">
        <v>25</v>
      </c>
      <c r="G57" s="152"/>
      <c r="H57" s="152">
        <f t="shared" ref="H57:M57" si="8">+(H51+H53+H54)*1-78</f>
        <v>2848.0504000000005</v>
      </c>
      <c r="I57" s="152">
        <f t="shared" si="8"/>
        <v>2451.7376000000004</v>
      </c>
      <c r="J57" s="152">
        <f t="shared" si="8"/>
        <v>1982.6664000000001</v>
      </c>
      <c r="K57" s="152">
        <f t="shared" si="8"/>
        <v>1522.9656000000002</v>
      </c>
      <c r="L57" s="152">
        <f t="shared" si="8"/>
        <v>1276.5792000000001</v>
      </c>
      <c r="M57" s="153">
        <f t="shared" si="8"/>
        <v>1035.7048</v>
      </c>
    </row>
    <row r="58" spans="1:13" ht="20.100000000000001" customHeight="1" x14ac:dyDescent="0.25">
      <c r="A58" s="208"/>
      <c r="B58" s="208"/>
      <c r="C58" s="211"/>
      <c r="D58" s="211"/>
      <c r="E58" s="75"/>
      <c r="F58" s="220" t="s">
        <v>184</v>
      </c>
      <c r="G58" s="220"/>
      <c r="H58" s="220"/>
      <c r="I58" s="220"/>
      <c r="J58" s="220"/>
      <c r="K58" s="220"/>
      <c r="L58" s="220"/>
      <c r="M58" s="220"/>
    </row>
    <row r="59" spans="1:13" ht="14.25" x14ac:dyDescent="0.2">
      <c r="A59" s="208"/>
      <c r="B59" s="208"/>
      <c r="C59" s="211"/>
      <c r="D59" s="211"/>
      <c r="F59" s="102"/>
      <c r="G59" s="102"/>
      <c r="H59" s="102"/>
      <c r="I59" s="102"/>
      <c r="J59" s="102"/>
      <c r="K59" s="102"/>
      <c r="L59" s="102"/>
      <c r="M59" s="102"/>
    </row>
    <row r="60" spans="1:13" ht="12.75" customHeight="1" x14ac:dyDescent="0.2">
      <c r="A60" s="208"/>
      <c r="B60" s="208"/>
      <c r="C60" s="211"/>
      <c r="D60" s="211"/>
      <c r="F60" s="218" t="s">
        <v>175</v>
      </c>
      <c r="G60" s="218"/>
      <c r="H60" s="218"/>
      <c r="I60" s="218"/>
      <c r="J60" s="218"/>
      <c r="K60" s="218"/>
      <c r="L60" s="218"/>
      <c r="M60" s="218"/>
    </row>
    <row r="61" spans="1:13" ht="12" customHeight="1" x14ac:dyDescent="0.2">
      <c r="A61" s="208"/>
      <c r="B61" s="208"/>
      <c r="C61" s="211"/>
      <c r="D61" s="211"/>
      <c r="F61" s="218"/>
      <c r="G61" s="218"/>
      <c r="H61" s="218"/>
      <c r="I61" s="218"/>
      <c r="J61" s="218"/>
      <c r="K61" s="218"/>
      <c r="L61" s="218"/>
      <c r="M61" s="218"/>
    </row>
    <row r="62" spans="1:13" x14ac:dyDescent="0.2">
      <c r="A62" s="219"/>
      <c r="B62" s="219"/>
      <c r="C62" s="209"/>
      <c r="D62" s="209"/>
      <c r="F62" s="218"/>
      <c r="G62" s="218"/>
      <c r="H62" s="218"/>
      <c r="I62" s="218"/>
      <c r="J62" s="218"/>
      <c r="K62" s="218"/>
      <c r="L62" s="218"/>
      <c r="M62" s="218"/>
    </row>
    <row r="63" spans="1:13" x14ac:dyDescent="0.2">
      <c r="A63" s="219"/>
      <c r="B63" s="219"/>
      <c r="C63" s="209"/>
      <c r="D63" s="209"/>
      <c r="F63" s="102"/>
      <c r="G63" s="102"/>
      <c r="H63" s="102"/>
      <c r="I63" s="102"/>
      <c r="J63" s="102"/>
      <c r="K63" s="102"/>
      <c r="L63" s="102"/>
      <c r="M63" s="102"/>
    </row>
    <row r="64" spans="1:13" x14ac:dyDescent="0.2">
      <c r="A64" s="219"/>
      <c r="B64" s="219"/>
      <c r="C64" s="209"/>
      <c r="D64" s="209"/>
      <c r="F64" s="102"/>
      <c r="G64" s="102"/>
      <c r="H64" s="102"/>
      <c r="I64" s="102"/>
      <c r="J64" s="102"/>
      <c r="K64" s="102"/>
      <c r="L64" s="102"/>
      <c r="M64" s="102"/>
    </row>
    <row r="65" spans="1:13" x14ac:dyDescent="0.2">
      <c r="A65" s="219"/>
      <c r="B65" s="219"/>
      <c r="C65" s="209"/>
      <c r="D65" s="209"/>
      <c r="F65" s="102"/>
      <c r="G65" s="102"/>
      <c r="H65" s="102"/>
      <c r="I65" s="102"/>
      <c r="J65" s="102"/>
      <c r="K65" s="102"/>
      <c r="L65" s="102"/>
      <c r="M65" s="102"/>
    </row>
    <row r="66" spans="1:13" x14ac:dyDescent="0.2">
      <c r="A66" s="111"/>
      <c r="B66" s="111"/>
      <c r="C66" s="111"/>
      <c r="D66" s="111"/>
    </row>
    <row r="67" spans="1:13" x14ac:dyDescent="0.2">
      <c r="A67" s="111"/>
      <c r="B67" s="111"/>
      <c r="C67" s="111"/>
      <c r="D67" s="111"/>
    </row>
    <row r="68" spans="1:13" x14ac:dyDescent="0.2">
      <c r="B68" s="100" t="s">
        <v>5</v>
      </c>
    </row>
  </sheetData>
  <sheetProtection algorithmName="SHA-512" hashValue="nzDmzD0mnoyOTcTZPN4Pyod/N12uJfVwneMQbYbqPhgz2JLY0xcNhGAyPO59TV2MBYbT4aP7UIyjEN4hvQ3iGg==" saltValue="CV/ZqOx3mG/3nYK5QZS6Pg==" spinCount="100000" sheet="1" objects="1" scenarios="1"/>
  <mergeCells count="90">
    <mergeCell ref="A53:B53"/>
    <mergeCell ref="C53:D53"/>
    <mergeCell ref="A62:B63"/>
    <mergeCell ref="C62:D63"/>
    <mergeCell ref="F60:M62"/>
    <mergeCell ref="F58:M58"/>
    <mergeCell ref="A54:B54"/>
    <mergeCell ref="C55:D55"/>
    <mergeCell ref="A55:B55"/>
    <mergeCell ref="A56:B56"/>
    <mergeCell ref="A57:B57"/>
    <mergeCell ref="C56:D56"/>
    <mergeCell ref="A64:B65"/>
    <mergeCell ref="A60:B60"/>
    <mergeCell ref="C58:D58"/>
    <mergeCell ref="C60:D60"/>
    <mergeCell ref="A61:B61"/>
    <mergeCell ref="C64:D65"/>
    <mergeCell ref="A59:B59"/>
    <mergeCell ref="A58:B58"/>
    <mergeCell ref="C51:D52"/>
    <mergeCell ref="A42:B42"/>
    <mergeCell ref="C42:D42"/>
    <mergeCell ref="A43:B43"/>
    <mergeCell ref="C43:D43"/>
    <mergeCell ref="A44:B44"/>
    <mergeCell ref="C44:D44"/>
    <mergeCell ref="A27:B28"/>
    <mergeCell ref="A29:B29"/>
    <mergeCell ref="A37:B37"/>
    <mergeCell ref="C59:D59"/>
    <mergeCell ref="C61:D61"/>
    <mergeCell ref="A30:B30"/>
    <mergeCell ref="A31:B31"/>
    <mergeCell ref="C31:D31"/>
    <mergeCell ref="C57:D57"/>
    <mergeCell ref="C46:D50"/>
    <mergeCell ref="A38:B38"/>
    <mergeCell ref="A45:B45"/>
    <mergeCell ref="A46:B52"/>
    <mergeCell ref="A32:B32"/>
    <mergeCell ref="C54:D54"/>
    <mergeCell ref="A33:B33"/>
    <mergeCell ref="C10:M10"/>
    <mergeCell ref="A22:B22"/>
    <mergeCell ref="A23:B23"/>
    <mergeCell ref="C45:D45"/>
    <mergeCell ref="C37:D37"/>
    <mergeCell ref="C38:D38"/>
    <mergeCell ref="C26:D26"/>
    <mergeCell ref="C27:D27"/>
    <mergeCell ref="C36:D36"/>
    <mergeCell ref="A24:B24"/>
    <mergeCell ref="C34:D34"/>
    <mergeCell ref="C35:D35"/>
    <mergeCell ref="C28:D28"/>
    <mergeCell ref="C25:D25"/>
    <mergeCell ref="A35:B36"/>
    <mergeCell ref="A25:B26"/>
    <mergeCell ref="A16:B16"/>
    <mergeCell ref="A12:D12"/>
    <mergeCell ref="A18:B19"/>
    <mergeCell ref="A13:B13"/>
    <mergeCell ref="A14:B14"/>
    <mergeCell ref="A15:B15"/>
    <mergeCell ref="A17:B17"/>
    <mergeCell ref="C18:D19"/>
    <mergeCell ref="H12:M12"/>
    <mergeCell ref="H14:M14"/>
    <mergeCell ref="F18:G18"/>
    <mergeCell ref="F17:G17"/>
    <mergeCell ref="C17:D17"/>
    <mergeCell ref="C13:D13"/>
    <mergeCell ref="C14:D14"/>
    <mergeCell ref="C15:D15"/>
    <mergeCell ref="C16:D16"/>
    <mergeCell ref="C22:D22"/>
    <mergeCell ref="C23:D23"/>
    <mergeCell ref="C29:D29"/>
    <mergeCell ref="C24:D24"/>
    <mergeCell ref="C30:D30"/>
    <mergeCell ref="F32:M32"/>
    <mergeCell ref="F45:M45"/>
    <mergeCell ref="C33:D33"/>
    <mergeCell ref="A40:B40"/>
    <mergeCell ref="C40:D40"/>
    <mergeCell ref="A41:B41"/>
    <mergeCell ref="C41:D41"/>
    <mergeCell ref="A34:B34"/>
    <mergeCell ref="C32:D32"/>
  </mergeCells>
  <phoneticPr fontId="6" type="noConversion"/>
  <conditionalFormatting sqref="J16">
    <cfRule type="cellIs" dxfId="35" priority="2" stopIfTrue="1" operator="greaterThan">
      <formula>2</formula>
    </cfRule>
    <cfRule type="cellIs" dxfId="34" priority="3" stopIfTrue="1" operator="lessThan">
      <formula>1</formula>
    </cfRule>
  </conditionalFormatting>
  <conditionalFormatting sqref="M16 M18">
    <cfRule type="cellIs" dxfId="33" priority="5" stopIfTrue="1" operator="lessThan">
      <formula>18</formula>
    </cfRule>
  </conditionalFormatting>
  <conditionalFormatting sqref="M20">
    <cfRule type="cellIs" dxfId="32" priority="1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3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0" r:id="rId3" name="Check Box 10">
              <controlPr locked="0" defaultSize="0" autoFill="0" autoLine="0" autoPict="0">
                <anchor moveWithCells="1">
                  <from>
                    <xdr:col>9</xdr:col>
                    <xdr:colOff>800100</xdr:colOff>
                    <xdr:row>21</xdr:row>
                    <xdr:rowOff>66675</xdr:rowOff>
                  </from>
                  <to>
                    <xdr:col>9</xdr:col>
                    <xdr:colOff>1095375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1" r:id="rId4" name="Check Box 11">
              <controlPr locked="0" defaultSize="0" autoFill="0" autoLine="0" autoPict="0">
                <anchor moveWithCells="1">
                  <from>
                    <xdr:col>9</xdr:col>
                    <xdr:colOff>828675</xdr:colOff>
                    <xdr:row>23</xdr:row>
                    <xdr:rowOff>66675</xdr:rowOff>
                  </from>
                  <to>
                    <xdr:col>9</xdr:col>
                    <xdr:colOff>1095375</xdr:colOff>
                    <xdr:row>24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INGRESO DE DATOS</vt:lpstr>
      <vt:lpstr>Diamond (Mundial)</vt:lpstr>
      <vt:lpstr>Diamond (LA)</vt:lpstr>
      <vt:lpstr>Complete (Mundial)</vt:lpstr>
      <vt:lpstr>Complete (LA)</vt:lpstr>
      <vt:lpstr>Advantage (Mundial)</vt:lpstr>
      <vt:lpstr>Advantage (LA)</vt:lpstr>
      <vt:lpstr>Secure</vt:lpstr>
      <vt:lpstr>Essential</vt:lpstr>
      <vt:lpstr>Critical</vt:lpstr>
      <vt:lpstr>Resumen tarifas anuales</vt:lpstr>
      <vt:lpstr>Tablas</vt:lpstr>
      <vt:lpstr>Tablas Guayaquil</vt:lpstr>
      <vt:lpstr>Tablas Otros</vt:lpstr>
    </vt:vector>
  </TitlesOfParts>
  <Company>Bupa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Gustavo García</dc:creator>
  <cp:lastModifiedBy>Juan Alberto JAVG. Vidal González</cp:lastModifiedBy>
  <cp:lastPrinted>2012-11-21T17:18:27Z</cp:lastPrinted>
  <dcterms:created xsi:type="dcterms:W3CDTF">2005-02-05T20:47:31Z</dcterms:created>
  <dcterms:modified xsi:type="dcterms:W3CDTF">2022-01-11T19:19:55Z</dcterms:modified>
</cp:coreProperties>
</file>