
<file path=[Content_Types].xml><?xml version="1.0" encoding="utf-8"?>
<Types xmlns="http://schemas.openxmlformats.org/package/2006/content-types">
  <Default Extension="bin" ContentType="application/vnd.openxmlformats-officedocument.spreadsheetml.printerSettings"/>
  <Default Extension="emf" ContentType="image/x-emf"/>
  <Default Extension="jpg" ContentType="image/jpeg"/>
  <Default Extension="png" ContentType="image/png"/>
  <Default Extension="rels" ContentType="application/vnd.openxmlformats-package.relationships+xml"/>
  <Default Extension="vml" ContentType="application/vnd.openxmlformats-officedocument.vmlDrawing"/>
  <Default Extension="xml" ContentType="application/xml"/>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ctrlProps/ctrlProp1.xml" ContentType="application/vnd.ms-excel.controlproperties+xml"/>
  <Override PartName="/xl/ctrlProps/ctrlProp2.xml" ContentType="application/vnd.ms-excel.controlproperties+xml"/>
  <Override PartName="/xl/ctrlProps/ctrlProp3.xml" ContentType="application/vnd.ms-excel.controlproperties+xml"/>
  <Override PartName="/xl/comments1.xml" ContentType="application/vnd.openxmlformats-officedocument.spreadsheetml.comments+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drawings/drawing6.xml" ContentType="application/vnd.openxmlformats-officedocument.drawing+xml"/>
  <Override PartName="/xl/drawings/drawing7.xml" ContentType="application/vnd.openxmlformats-officedocument.drawing+xml"/>
  <Override PartName="/xl/drawings/drawing8.xml" ContentType="application/vnd.openxmlformats-officedocument.drawing+xml"/>
  <Override PartName="/xl/calcChain.xml" ContentType="application/vnd.openxmlformats-officedocument.spreadsheetml.calcChain+xml"/>
  <Override PartName="/xl/vbaProject.bin" ContentType="application/vnd.ms-office.vbaProject"/>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10628" codeName="{F3310B89-0DAA-6C43-5919-0D5897632BE8}"/>
  <workbookPr codeName="ThisWorkbook" autoCompressPictures="0"/>
  <mc:AlternateContent xmlns:mc="http://schemas.openxmlformats.org/markup-compatibility/2006">
    <mc:Choice Requires="x15">
      <x15ac:absPath xmlns:x15ac="http://schemas.microsoft.com/office/spreadsheetml/2010/11/ac" url="/Users/luisvisuals/Desktop/Bupa/2026/product-review/panama-june/quote-engine/Excel/"/>
    </mc:Choice>
  </mc:AlternateContent>
  <xr:revisionPtr revIDLastSave="0" documentId="13_ncr:1_{132999C1-30EE-8240-B5D4-18D5302F824A}" xr6:coauthVersionLast="47" xr6:coauthVersionMax="47" xr10:uidLastSave="{00000000-0000-0000-0000-000000000000}"/>
  <bookViews>
    <workbookView xWindow="34560" yWindow="600" windowWidth="38400" windowHeight="21000" tabRatio="923" xr2:uid="{00000000-000D-0000-FFFF-FFFF00000000}"/>
  </bookViews>
  <sheets>
    <sheet name="INSTRUCCIONES" sheetId="22" r:id="rId1"/>
    <sheet name="INGRESO DE DATOS" sheetId="6" r:id="rId2"/>
    <sheet name="Bupa Global Ultimate" sheetId="21" r:id="rId3"/>
    <sheet name="Bupa Global Elite" sheetId="17" r:id="rId4"/>
    <sheet name="Bupa Global Premier" sheetId="16" r:id="rId5"/>
    <sheet name="Bupa Global Select" sheetId="18" r:id="rId6"/>
    <sheet name="Bupa Global Major Medical" sheetId="20" r:id="rId7"/>
    <sheet name="Resumen Tarifas" sheetId="15" r:id="rId8"/>
    <sheet name="Tablas" sheetId="4" state="veryHidden" r:id="rId9"/>
  </sheets>
  <functionGroups builtInGroupCount="19"/>
  <definedNames>
    <definedName name="_xlnm.Print_Area" localSheetId="3">'Bupa Global Elite'!$A$1:$J$91,'Bupa Global Elite'!$L$1:$Y$45,'Bupa Global Elite'!$AA$1:$AN$45,'Bupa Global Elite'!$AP$1:$BC$47</definedName>
    <definedName name="_xlnm.Print_Area" localSheetId="6">'Bupa Global Major Medical'!$A$1:$D$79,'Bupa Global Major Medical'!$G$1:$T$43,'Bupa Global Major Medical'!$V$1:$AI$43</definedName>
    <definedName name="_xlnm.Print_Area" localSheetId="4">'Bupa Global Premier'!$A$1:$I$83,'Bupa Global Premier'!$K$1:$X$45,'Bupa Global Premier'!$Z$1:$AM$45,'Bupa Global Premier'!$AO$1:$BB$47</definedName>
    <definedName name="_xlnm.Print_Area" localSheetId="5">'Bupa Global Select'!$A$1:$L$84,'Bupa Global Select'!$N$1:$AA$47,'Bupa Global Select'!$AC$1:$AP$47</definedName>
    <definedName name="_xlnm.Print_Area" localSheetId="2">'Bupa Global Ultimate'!$A$1:$G$84,'Bupa Global Ultimate'!$I$1:$V$45,'Bupa Global Ultimate'!$X$1:$AK$45,'Bupa Global Ultimate'!$AM$1:$AZ$54</definedName>
    <definedName name="_xlnm.Print_Area" localSheetId="7">'Resumen Tarifas'!$A$1:$J$49,'Resumen Tarifas'!$A$51:$J$97</definedName>
  </definedNames>
  <calcPr calcId="191028"/>
  <extLst>
    <ext xmlns:x14="http://schemas.microsoft.com/office/spreadsheetml/2009/9/main" uri="{79F54976-1DA5-4618-B147-4CDE4B953A38}">
      <x14:workbookPr defaultImageDpi="330"/>
    </ex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AG307" i="4" l="1"/>
  <c r="AF202" i="6" l="1"/>
  <c r="AF203" i="6"/>
  <c r="AF204" i="6"/>
  <c r="AF205" i="6"/>
  <c r="AF206" i="6"/>
  <c r="AF207" i="6"/>
  <c r="AF208" i="6"/>
  <c r="AF209" i="6"/>
  <c r="AF210" i="6"/>
  <c r="AF211" i="6"/>
  <c r="AF212" i="6"/>
  <c r="AF213" i="6"/>
  <c r="AF214" i="6"/>
  <c r="AF215" i="6"/>
  <c r="AF216" i="6"/>
  <c r="AF217" i="6"/>
  <c r="AF218" i="6"/>
  <c r="AF219" i="6"/>
  <c r="AF220" i="6"/>
  <c r="AF221" i="6"/>
  <c r="AF222" i="6"/>
  <c r="AF223" i="6"/>
  <c r="AF224" i="6"/>
  <c r="AF225" i="6"/>
  <c r="AF226" i="6"/>
  <c r="AF227" i="6"/>
  <c r="AE202" i="6"/>
  <c r="AE203" i="6"/>
  <c r="AE204" i="6"/>
  <c r="AE205" i="6"/>
  <c r="AE206" i="6"/>
  <c r="AE207" i="6"/>
  <c r="AE208" i="6"/>
  <c r="AE209" i="6"/>
  <c r="AE210" i="6"/>
  <c r="AE211" i="6"/>
  <c r="AE212" i="6"/>
  <c r="AE213" i="6"/>
  <c r="AE214" i="6"/>
  <c r="AE215" i="6"/>
  <c r="AE216" i="6"/>
  <c r="AE217" i="6"/>
  <c r="AE218" i="6"/>
  <c r="AE219" i="6"/>
  <c r="AE220" i="6"/>
  <c r="AE221" i="6"/>
  <c r="AE222" i="6"/>
  <c r="AE223" i="6"/>
  <c r="AE224" i="6"/>
  <c r="AE225" i="6"/>
  <c r="AE226" i="6"/>
  <c r="AE227" i="6"/>
  <c r="AF174" i="6"/>
  <c r="AF175" i="6"/>
  <c r="AF176" i="6"/>
  <c r="AF177" i="6"/>
  <c r="AF178" i="6"/>
  <c r="AF179" i="6"/>
  <c r="AF180" i="6"/>
  <c r="AF181" i="6"/>
  <c r="AF182" i="6"/>
  <c r="AF183" i="6"/>
  <c r="AF184" i="6"/>
  <c r="AF185" i="6"/>
  <c r="AF186" i="6"/>
  <c r="AF187" i="6"/>
  <c r="AF188" i="6"/>
  <c r="AF189" i="6"/>
  <c r="AF190" i="6"/>
  <c r="AF191" i="6"/>
  <c r="AF192" i="6"/>
  <c r="AF193" i="6"/>
  <c r="AF194" i="6"/>
  <c r="AF195" i="6"/>
  <c r="AF196" i="6"/>
  <c r="AF197" i="6"/>
  <c r="AF198" i="6"/>
  <c r="AF199" i="6"/>
  <c r="AE174" i="6"/>
  <c r="AE175" i="6"/>
  <c r="AE176" i="6"/>
  <c r="AE177" i="6"/>
  <c r="AE178" i="6"/>
  <c r="AE179" i="6"/>
  <c r="AE180" i="6"/>
  <c r="AE181" i="6"/>
  <c r="AE182" i="6"/>
  <c r="AE183" i="6"/>
  <c r="AE184" i="6"/>
  <c r="AE185" i="6"/>
  <c r="AE186" i="6"/>
  <c r="AE187" i="6"/>
  <c r="AE188" i="6"/>
  <c r="AE189" i="6"/>
  <c r="AE190" i="6"/>
  <c r="AE191" i="6"/>
  <c r="AE192" i="6"/>
  <c r="AE193" i="6"/>
  <c r="AE194" i="6"/>
  <c r="AE195" i="6"/>
  <c r="AE196" i="6"/>
  <c r="AE197" i="6"/>
  <c r="AE198" i="6"/>
  <c r="AE199" i="6"/>
  <c r="AF171" i="6"/>
  <c r="AF146" i="6"/>
  <c r="AF147" i="6"/>
  <c r="AF148" i="6"/>
  <c r="AF149" i="6"/>
  <c r="AF150" i="6"/>
  <c r="AF151" i="6"/>
  <c r="AF152" i="6"/>
  <c r="AF153" i="6"/>
  <c r="AF154" i="6"/>
  <c r="AF155" i="6"/>
  <c r="AF156" i="6"/>
  <c r="AF157" i="6"/>
  <c r="AF158" i="6"/>
  <c r="AF159" i="6"/>
  <c r="AF160" i="6"/>
  <c r="AF161" i="6"/>
  <c r="AF162" i="6"/>
  <c r="AF163" i="6"/>
  <c r="AF164" i="6"/>
  <c r="AF165" i="6"/>
  <c r="AF166" i="6"/>
  <c r="AF167" i="6"/>
  <c r="AF168" i="6"/>
  <c r="AF169" i="6"/>
  <c r="AF170" i="6"/>
  <c r="AE146" i="6"/>
  <c r="AE147" i="6"/>
  <c r="AE148" i="6"/>
  <c r="AE149" i="6"/>
  <c r="AE150" i="6"/>
  <c r="AE151" i="6"/>
  <c r="AE152" i="6"/>
  <c r="AE153" i="6"/>
  <c r="AE154" i="6"/>
  <c r="AE155" i="6"/>
  <c r="AE156" i="6"/>
  <c r="AE157" i="6"/>
  <c r="AE158" i="6"/>
  <c r="AE159" i="6"/>
  <c r="AE160" i="6"/>
  <c r="AE161" i="6"/>
  <c r="AE162" i="6"/>
  <c r="AE163" i="6"/>
  <c r="AE164" i="6"/>
  <c r="AE165" i="6"/>
  <c r="AE166" i="6"/>
  <c r="AE167" i="6"/>
  <c r="AE168" i="6"/>
  <c r="AE169" i="6"/>
  <c r="AE170" i="6"/>
  <c r="AE171" i="6"/>
  <c r="AF118" i="6"/>
  <c r="AF119" i="6"/>
  <c r="AF120" i="6"/>
  <c r="AF121" i="6"/>
  <c r="AF122" i="6"/>
  <c r="AF123" i="6"/>
  <c r="AF124" i="6"/>
  <c r="AF125" i="6"/>
  <c r="AF126" i="6"/>
  <c r="AF127" i="6"/>
  <c r="AF128" i="6"/>
  <c r="AF129" i="6"/>
  <c r="AF130" i="6"/>
  <c r="AF131" i="6"/>
  <c r="AF132" i="6"/>
  <c r="AF133" i="6"/>
  <c r="AF134" i="6"/>
  <c r="AF135" i="6"/>
  <c r="AF136" i="6"/>
  <c r="AF137" i="6"/>
  <c r="AF138" i="6"/>
  <c r="AF139" i="6"/>
  <c r="AF140" i="6"/>
  <c r="AF141" i="6"/>
  <c r="AF142" i="6"/>
  <c r="AF143" i="6"/>
  <c r="AE118" i="6"/>
  <c r="AE119" i="6"/>
  <c r="AE120" i="6"/>
  <c r="AE121" i="6"/>
  <c r="AE122" i="6"/>
  <c r="AE123" i="6"/>
  <c r="AE124" i="6"/>
  <c r="AE125" i="6"/>
  <c r="AE126" i="6"/>
  <c r="AE127" i="6"/>
  <c r="AE128" i="6"/>
  <c r="AE129" i="6"/>
  <c r="AE130" i="6"/>
  <c r="AE131" i="6"/>
  <c r="AE132" i="6"/>
  <c r="AE133" i="6"/>
  <c r="AE134" i="6"/>
  <c r="AE135" i="6"/>
  <c r="AE136" i="6"/>
  <c r="AE137" i="6"/>
  <c r="AE138" i="6"/>
  <c r="AE139" i="6"/>
  <c r="AE140" i="6"/>
  <c r="AE141" i="6"/>
  <c r="AE142" i="6"/>
  <c r="AE143" i="6"/>
  <c r="AE90" i="6"/>
  <c r="AE91" i="6"/>
  <c r="AE92" i="6"/>
  <c r="AE93" i="6"/>
  <c r="AE94" i="6"/>
  <c r="AE95" i="6"/>
  <c r="AE96" i="6"/>
  <c r="AE97" i="6"/>
  <c r="AE98" i="6"/>
  <c r="AE99" i="6"/>
  <c r="AE100" i="6"/>
  <c r="AE101" i="6"/>
  <c r="AE102" i="6"/>
  <c r="AE103" i="6"/>
  <c r="AE104" i="6"/>
  <c r="AE105" i="6"/>
  <c r="AE106" i="6"/>
  <c r="AE107" i="6"/>
  <c r="AE108" i="6"/>
  <c r="AE109" i="6"/>
  <c r="AE110" i="6"/>
  <c r="AE111" i="6"/>
  <c r="AE112" i="6"/>
  <c r="AE113" i="6"/>
  <c r="AE114" i="6"/>
  <c r="AE115" i="6"/>
  <c r="AF90" i="6"/>
  <c r="AF91" i="6"/>
  <c r="AF92" i="6"/>
  <c r="AF93" i="6"/>
  <c r="AF94" i="6"/>
  <c r="AF95" i="6"/>
  <c r="AF96" i="6"/>
  <c r="AF97" i="6"/>
  <c r="AF98" i="6"/>
  <c r="AF99" i="6"/>
  <c r="AF100" i="6"/>
  <c r="AF101" i="6"/>
  <c r="AF102" i="6"/>
  <c r="AF103" i="6"/>
  <c r="AF104" i="6"/>
  <c r="AF105" i="6"/>
  <c r="AF106" i="6"/>
  <c r="AF107" i="6"/>
  <c r="AF108" i="6"/>
  <c r="AF109" i="6"/>
  <c r="AF110" i="6"/>
  <c r="AF111" i="6"/>
  <c r="AF112" i="6"/>
  <c r="AF113" i="6"/>
  <c r="AF114" i="6"/>
  <c r="AF115" i="6"/>
  <c r="AF62" i="6"/>
  <c r="AF63" i="6"/>
  <c r="AF64" i="6"/>
  <c r="AF65" i="6"/>
  <c r="AF66" i="6"/>
  <c r="AF67" i="6"/>
  <c r="AF68" i="6"/>
  <c r="AF69" i="6"/>
  <c r="AF70" i="6"/>
  <c r="AF71" i="6"/>
  <c r="AF72" i="6"/>
  <c r="AF73" i="6"/>
  <c r="AF74" i="6"/>
  <c r="AF75" i="6"/>
  <c r="AF76" i="6"/>
  <c r="AF77" i="6"/>
  <c r="AF78" i="6"/>
  <c r="AF79" i="6"/>
  <c r="AF80" i="6"/>
  <c r="AF81" i="6"/>
  <c r="AF82" i="6"/>
  <c r="AF83" i="6"/>
  <c r="AF84" i="6"/>
  <c r="AF85" i="6"/>
  <c r="AF86" i="6"/>
  <c r="AF87" i="6"/>
  <c r="AE62" i="6"/>
  <c r="AE63" i="6"/>
  <c r="AE64" i="6"/>
  <c r="AE65" i="6"/>
  <c r="AE66" i="6"/>
  <c r="AE67" i="6"/>
  <c r="AE68" i="6"/>
  <c r="AE69" i="6"/>
  <c r="AE70" i="6"/>
  <c r="AE71" i="6"/>
  <c r="AE72" i="6"/>
  <c r="AE73" i="6"/>
  <c r="AE74" i="6"/>
  <c r="AE75" i="6"/>
  <c r="AE76" i="6"/>
  <c r="AE77" i="6"/>
  <c r="AE78" i="6"/>
  <c r="AE79" i="6"/>
  <c r="AE80" i="6"/>
  <c r="AE81" i="6"/>
  <c r="AE82" i="6"/>
  <c r="AE83" i="6"/>
  <c r="AE84" i="6"/>
  <c r="AE85" i="6"/>
  <c r="AE86" i="6"/>
  <c r="AE87" i="6"/>
  <c r="AF34" i="6"/>
  <c r="AF35" i="6"/>
  <c r="AF36" i="6"/>
  <c r="AF37" i="6"/>
  <c r="AF38" i="6"/>
  <c r="AF39" i="6"/>
  <c r="AF40" i="6"/>
  <c r="AF41" i="6"/>
  <c r="AF42" i="6"/>
  <c r="AF43" i="6"/>
  <c r="AF44" i="6"/>
  <c r="AF45" i="6"/>
  <c r="AF46" i="6"/>
  <c r="AF47" i="6"/>
  <c r="AF48" i="6"/>
  <c r="AF49" i="6"/>
  <c r="AF50" i="6"/>
  <c r="AF51" i="6"/>
  <c r="AF52" i="6"/>
  <c r="AF53" i="6"/>
  <c r="AF54" i="6"/>
  <c r="AF55" i="6"/>
  <c r="AF56" i="6"/>
  <c r="AF57" i="6"/>
  <c r="AF58" i="6"/>
  <c r="AF59" i="6"/>
  <c r="AE34" i="6"/>
  <c r="AE35" i="6"/>
  <c r="AE36" i="6"/>
  <c r="AE37" i="6"/>
  <c r="AE38" i="6"/>
  <c r="AE39" i="6"/>
  <c r="AE40" i="6"/>
  <c r="AE41" i="6"/>
  <c r="AE42" i="6"/>
  <c r="AE43" i="6"/>
  <c r="AE44" i="6"/>
  <c r="AE45" i="6"/>
  <c r="AE46" i="6"/>
  <c r="AE47" i="6"/>
  <c r="AE48" i="6"/>
  <c r="AE49" i="6"/>
  <c r="AE50" i="6"/>
  <c r="AE51" i="6"/>
  <c r="AE52" i="6"/>
  <c r="AE53" i="6"/>
  <c r="AE54" i="6"/>
  <c r="AE55" i="6"/>
  <c r="AE56" i="6"/>
  <c r="AE57" i="6"/>
  <c r="AE58" i="6"/>
  <c r="AE59" i="6"/>
  <c r="AF6" i="6"/>
  <c r="AF7" i="6"/>
  <c r="AF8" i="6"/>
  <c r="AF9" i="6"/>
  <c r="AF10" i="6"/>
  <c r="AF11" i="6"/>
  <c r="AF12" i="6"/>
  <c r="AF13" i="6"/>
  <c r="AF14" i="6"/>
  <c r="AF15" i="6"/>
  <c r="AF16" i="6"/>
  <c r="AF17" i="6"/>
  <c r="AF18" i="6"/>
  <c r="AF19" i="6"/>
  <c r="AF20" i="6"/>
  <c r="AF21" i="6"/>
  <c r="AF22" i="6"/>
  <c r="AF23" i="6"/>
  <c r="AF24" i="6"/>
  <c r="AF25" i="6"/>
  <c r="AF26" i="6"/>
  <c r="AF27" i="6"/>
  <c r="AF28" i="6"/>
  <c r="AF29" i="6"/>
  <c r="AF30" i="6"/>
  <c r="AF31" i="6"/>
  <c r="AE6" i="6"/>
  <c r="AE7" i="6"/>
  <c r="AE8" i="6"/>
  <c r="AE9" i="6"/>
  <c r="AE10" i="6"/>
  <c r="AE11" i="6"/>
  <c r="AE12" i="6"/>
  <c r="AE13" i="6"/>
  <c r="AE14" i="6"/>
  <c r="AE15" i="6"/>
  <c r="AE16" i="6"/>
  <c r="AE17" i="6"/>
  <c r="AE18" i="6"/>
  <c r="AE19" i="6"/>
  <c r="AE20" i="6"/>
  <c r="AE21" i="6"/>
  <c r="AE22" i="6"/>
  <c r="AE23" i="6"/>
  <c r="AE24" i="6"/>
  <c r="AE25" i="6"/>
  <c r="AE26" i="6"/>
  <c r="AE27" i="6"/>
  <c r="AE28" i="6"/>
  <c r="AE29" i="6"/>
  <c r="AE30" i="6"/>
  <c r="AE31" i="6"/>
  <c r="AF201" i="6"/>
  <c r="AE201" i="6"/>
  <c r="AF200" i="6"/>
  <c r="AE200" i="6"/>
  <c r="AE4" i="6"/>
  <c r="AE173" i="6"/>
  <c r="R39" i="6"/>
  <c r="S39" i="6"/>
  <c r="T39" i="6"/>
  <c r="U39" i="6"/>
  <c r="W3" i="4" s="1"/>
  <c r="Q39" i="6"/>
  <c r="AF173" i="6"/>
  <c r="AF172" i="6"/>
  <c r="AE172" i="6"/>
  <c r="AE145" i="6"/>
  <c r="AF145" i="6"/>
  <c r="AF144" i="6"/>
  <c r="AE144" i="6"/>
  <c r="AE117" i="6"/>
  <c r="AF117" i="6"/>
  <c r="AF116" i="6"/>
  <c r="AE116" i="6"/>
  <c r="AE89" i="6"/>
  <c r="AF89" i="6"/>
  <c r="AF88" i="6"/>
  <c r="AE88" i="6"/>
  <c r="AE60" i="6"/>
  <c r="AE61" i="6"/>
  <c r="AF61" i="6"/>
  <c r="AF60" i="6"/>
  <c r="AE33" i="6"/>
  <c r="AF33" i="6"/>
  <c r="AF32" i="6"/>
  <c r="AE32" i="6"/>
  <c r="AE5" i="6"/>
  <c r="AF5" i="6"/>
  <c r="AF4" i="6"/>
  <c r="U65" i="6" l="1"/>
  <c r="F26" i="21" s="1"/>
  <c r="T78" i="6"/>
  <c r="H24" i="16" s="1"/>
  <c r="T64" i="6"/>
  <c r="U64" i="6"/>
  <c r="E26" i="21" s="1"/>
  <c r="U78" i="6"/>
  <c r="H25" i="16" s="1"/>
  <c r="T65" i="6"/>
  <c r="F25" i="21" s="1"/>
  <c r="U84" i="6"/>
  <c r="H25" i="18" s="1"/>
  <c r="U85" i="6"/>
  <c r="I25" i="18" s="1"/>
  <c r="U87" i="6"/>
  <c r="K25" i="18" s="1"/>
  <c r="U86" i="6"/>
  <c r="J25" i="18" s="1"/>
  <c r="T71" i="6"/>
  <c r="H26" i="17" s="1"/>
  <c r="T72" i="6"/>
  <c r="I26" i="17" s="1"/>
  <c r="U72" i="6"/>
  <c r="I27" i="17" s="1"/>
  <c r="T85" i="6"/>
  <c r="I24" i="18" s="1"/>
  <c r="T86" i="6"/>
  <c r="J24" i="18" s="1"/>
  <c r="T84" i="6"/>
  <c r="H24" i="18" s="1"/>
  <c r="T87" i="6"/>
  <c r="K24" i="18" s="1"/>
  <c r="U73" i="6"/>
  <c r="C25" i="16" s="1"/>
  <c r="U71" i="6"/>
  <c r="H27" i="17" s="1"/>
  <c r="T69" i="6"/>
  <c r="F26" i="17" s="1"/>
  <c r="T81" i="6"/>
  <c r="E24" i="18" s="1"/>
  <c r="T73" i="6"/>
  <c r="C24" i="16" s="1"/>
  <c r="T70" i="6"/>
  <c r="G26" i="17" s="1"/>
  <c r="U82" i="6"/>
  <c r="F25" i="18" s="1"/>
  <c r="T62" i="6"/>
  <c r="C25" i="21" s="1"/>
  <c r="U62" i="6"/>
  <c r="C26" i="21" s="1"/>
  <c r="U69" i="6"/>
  <c r="F27" i="17" s="1"/>
  <c r="U70" i="6"/>
  <c r="G27" i="17" s="1"/>
  <c r="U68" i="6"/>
  <c r="E27" i="17" s="1"/>
  <c r="T68" i="6"/>
  <c r="E26" i="17" s="1"/>
  <c r="U80" i="6"/>
  <c r="D25" i="18" s="1"/>
  <c r="U81" i="6"/>
  <c r="E25" i="18" s="1"/>
  <c r="T82" i="6"/>
  <c r="F24" i="18" s="1"/>
  <c r="U67" i="6"/>
  <c r="D27" i="17" s="1"/>
  <c r="U79" i="6"/>
  <c r="C25" i="18" s="1"/>
  <c r="T77" i="6"/>
  <c r="G24" i="16" s="1"/>
  <c r="U63" i="6"/>
  <c r="D26" i="21" s="1"/>
  <c r="U66" i="6"/>
  <c r="C27" i="17" s="1"/>
  <c r="U75" i="6"/>
  <c r="E25" i="16" s="1"/>
  <c r="E25" i="21"/>
  <c r="T63" i="6"/>
  <c r="D25" i="21" s="1"/>
  <c r="T89" i="6"/>
  <c r="D22" i="20" s="1"/>
  <c r="T67" i="6"/>
  <c r="D26" i="17" s="1"/>
  <c r="T79" i="6"/>
  <c r="C24" i="18" s="1"/>
  <c r="U77" i="6"/>
  <c r="G25" i="16" s="1"/>
  <c r="U76" i="6"/>
  <c r="F25" i="16" s="1"/>
  <c r="T76" i="6"/>
  <c r="F24" i="16" s="1"/>
  <c r="T75" i="6"/>
  <c r="E24" i="16" s="1"/>
  <c r="U74" i="6"/>
  <c r="D25" i="16" s="1"/>
  <c r="T74" i="6"/>
  <c r="D24" i="16" s="1"/>
  <c r="U89" i="6"/>
  <c r="D23" i="20" s="1"/>
  <c r="U88" i="6"/>
  <c r="C23" i="20" s="1"/>
  <c r="T88" i="6"/>
  <c r="C22" i="20" s="1"/>
  <c r="U83" i="6"/>
  <c r="G25" i="18" s="1"/>
  <c r="T83" i="6"/>
  <c r="G24" i="18" s="1"/>
  <c r="T80" i="6"/>
  <c r="D24" i="18" s="1"/>
  <c r="T66" i="6"/>
  <c r="C26" i="17" s="1"/>
  <c r="B17" i="21"/>
  <c r="B15" i="21"/>
  <c r="C17" i="21" l="1"/>
  <c r="C17" i="17"/>
  <c r="C17" i="16"/>
  <c r="C17" i="18"/>
  <c r="C17" i="20"/>
  <c r="C17" i="15"/>
  <c r="R32" i="6"/>
  <c r="A68" i="15"/>
  <c r="A55" i="15"/>
  <c r="A41" i="15"/>
  <c r="A23" i="18"/>
  <c r="A23" i="16"/>
  <c r="A25" i="17"/>
  <c r="B13" i="15"/>
  <c r="B21" i="15"/>
  <c r="B21" i="20"/>
  <c r="B13" i="20"/>
  <c r="B13" i="18"/>
  <c r="B21" i="18"/>
  <c r="B21" i="16"/>
  <c r="B13" i="16"/>
  <c r="B23" i="17"/>
  <c r="B13" i="17"/>
  <c r="B23" i="21"/>
  <c r="B13" i="21"/>
  <c r="S3" i="4" l="1"/>
  <c r="U3" i="4"/>
  <c r="V3" i="4"/>
  <c r="T3" i="4"/>
  <c r="S19" i="6" l="1"/>
  <c r="R30" i="6" s="1"/>
  <c r="S18" i="6"/>
  <c r="S17" i="6"/>
  <c r="S16" i="6"/>
  <c r="S15" i="6"/>
  <c r="S14" i="6"/>
  <c r="S13" i="6"/>
  <c r="Q47" i="6" l="1"/>
  <c r="S4" i="4" s="1"/>
  <c r="R2" i="4"/>
  <c r="S47" i="6"/>
  <c r="U4" i="4" s="1"/>
  <c r="T47" i="6"/>
  <c r="V4" i="4" s="1"/>
  <c r="U47" i="6"/>
  <c r="W4" i="4" s="1"/>
  <c r="R47" i="6"/>
  <c r="AB307" i="4" l="1"/>
  <c r="F307" i="4" s="1"/>
  <c r="AG308" i="4"/>
  <c r="K308" i="4" s="1"/>
  <c r="AC310" i="4"/>
  <c r="G310" i="4" s="1"/>
  <c r="Y312" i="4"/>
  <c r="C312" i="4" s="1"/>
  <c r="AD313" i="4"/>
  <c r="H313" i="4" s="1"/>
  <c r="Z315" i="4"/>
  <c r="D315" i="4" s="1"/>
  <c r="AE316" i="4"/>
  <c r="I316" i="4" s="1"/>
  <c r="AA318" i="4"/>
  <c r="E318" i="4" s="1"/>
  <c r="AF319" i="4"/>
  <c r="J319" i="4" s="1"/>
  <c r="AB321" i="4"/>
  <c r="F321" i="4" s="1"/>
  <c r="AG322" i="4"/>
  <c r="K322" i="4" s="1"/>
  <c r="AC324" i="4"/>
  <c r="G324" i="4" s="1"/>
  <c r="Y326" i="4"/>
  <c r="C326" i="4" s="1"/>
  <c r="AD327" i="4"/>
  <c r="H327" i="4" s="1"/>
  <c r="Z329" i="4"/>
  <c r="D329" i="4" s="1"/>
  <c r="AE330" i="4"/>
  <c r="I330" i="4" s="1"/>
  <c r="AA332" i="4"/>
  <c r="E332" i="4" s="1"/>
  <c r="AF333" i="4"/>
  <c r="J333" i="4" s="1"/>
  <c r="AB335" i="4"/>
  <c r="F335" i="4" s="1"/>
  <c r="AG336" i="4"/>
  <c r="K336" i="4" s="1"/>
  <c r="AC338" i="4"/>
  <c r="G338" i="4" s="1"/>
  <c r="Y340" i="4"/>
  <c r="C340" i="4" s="1"/>
  <c r="AD341" i="4"/>
  <c r="H341" i="4" s="1"/>
  <c r="Z343" i="4"/>
  <c r="D343" i="4" s="1"/>
  <c r="AE344" i="4"/>
  <c r="I344" i="4" s="1"/>
  <c r="AA346" i="4"/>
  <c r="E346" i="4" s="1"/>
  <c r="AF347" i="4"/>
  <c r="J347" i="4" s="1"/>
  <c r="AB349" i="4"/>
  <c r="F349" i="4" s="1"/>
  <c r="AG350" i="4"/>
  <c r="K350" i="4" s="1"/>
  <c r="AC352" i="4"/>
  <c r="G352" i="4" s="1"/>
  <c r="Y354" i="4"/>
  <c r="C354" i="4" s="1"/>
  <c r="AD355" i="4"/>
  <c r="H355" i="4" s="1"/>
  <c r="Z357" i="4"/>
  <c r="D357" i="4" s="1"/>
  <c r="AE358" i="4"/>
  <c r="I358" i="4" s="1"/>
  <c r="AA360" i="4"/>
  <c r="E360" i="4" s="1"/>
  <c r="AF361" i="4"/>
  <c r="J361" i="4" s="1"/>
  <c r="AB363" i="4"/>
  <c r="F363" i="4" s="1"/>
  <c r="AG364" i="4"/>
  <c r="K364" i="4" s="1"/>
  <c r="AC366" i="4"/>
  <c r="G366" i="4" s="1"/>
  <c r="Y368" i="4"/>
  <c r="C368" i="4" s="1"/>
  <c r="AD369" i="4"/>
  <c r="H369" i="4" s="1"/>
  <c r="Z371" i="4"/>
  <c r="D371" i="4" s="1"/>
  <c r="AE372" i="4"/>
  <c r="I372" i="4" s="1"/>
  <c r="AA374" i="4"/>
  <c r="E374" i="4" s="1"/>
  <c r="AF375" i="4"/>
  <c r="J375" i="4" s="1"/>
  <c r="AC307" i="4"/>
  <c r="G307" i="4" s="1"/>
  <c r="Y309" i="4"/>
  <c r="C309" i="4" s="1"/>
  <c r="AD310" i="4"/>
  <c r="H310" i="4" s="1"/>
  <c r="Z312" i="4"/>
  <c r="D312" i="4" s="1"/>
  <c r="AE313" i="4"/>
  <c r="I313" i="4" s="1"/>
  <c r="AA315" i="4"/>
  <c r="E315" i="4" s="1"/>
  <c r="AF316" i="4"/>
  <c r="J316" i="4" s="1"/>
  <c r="AB318" i="4"/>
  <c r="F318" i="4" s="1"/>
  <c r="AG319" i="4"/>
  <c r="K319" i="4" s="1"/>
  <c r="AC321" i="4"/>
  <c r="G321" i="4" s="1"/>
  <c r="Y323" i="4"/>
  <c r="C323" i="4" s="1"/>
  <c r="AD324" i="4"/>
  <c r="H324" i="4" s="1"/>
  <c r="Z326" i="4"/>
  <c r="D326" i="4" s="1"/>
  <c r="AE327" i="4"/>
  <c r="I327" i="4" s="1"/>
  <c r="AA329" i="4"/>
  <c r="E329" i="4" s="1"/>
  <c r="AF330" i="4"/>
  <c r="J330" i="4" s="1"/>
  <c r="AB332" i="4"/>
  <c r="F332" i="4" s="1"/>
  <c r="AG333" i="4"/>
  <c r="K333" i="4" s="1"/>
  <c r="AC335" i="4"/>
  <c r="G335" i="4" s="1"/>
  <c r="Y337" i="4"/>
  <c r="C337" i="4" s="1"/>
  <c r="AD338" i="4"/>
  <c r="H338" i="4" s="1"/>
  <c r="Z340" i="4"/>
  <c r="D340" i="4" s="1"/>
  <c r="AE341" i="4"/>
  <c r="I341" i="4" s="1"/>
  <c r="AA343" i="4"/>
  <c r="E343" i="4" s="1"/>
  <c r="AF344" i="4"/>
  <c r="J344" i="4" s="1"/>
  <c r="AB346" i="4"/>
  <c r="F346" i="4" s="1"/>
  <c r="AG347" i="4"/>
  <c r="K347" i="4" s="1"/>
  <c r="AC349" i="4"/>
  <c r="G349" i="4" s="1"/>
  <c r="Y351" i="4"/>
  <c r="C351" i="4" s="1"/>
  <c r="AD352" i="4"/>
  <c r="H352" i="4" s="1"/>
  <c r="Z354" i="4"/>
  <c r="D354" i="4" s="1"/>
  <c r="AE355" i="4"/>
  <c r="I355" i="4" s="1"/>
  <c r="AA357" i="4"/>
  <c r="E357" i="4" s="1"/>
  <c r="AF358" i="4"/>
  <c r="J358" i="4" s="1"/>
  <c r="AB360" i="4"/>
  <c r="F360" i="4" s="1"/>
  <c r="AG361" i="4"/>
  <c r="K361" i="4" s="1"/>
  <c r="AC363" i="4"/>
  <c r="G363" i="4" s="1"/>
  <c r="AD307" i="4"/>
  <c r="H307" i="4" s="1"/>
  <c r="Z309" i="4"/>
  <c r="D309" i="4" s="1"/>
  <c r="AE310" i="4"/>
  <c r="I310" i="4" s="1"/>
  <c r="AA312" i="4"/>
  <c r="E312" i="4" s="1"/>
  <c r="AF313" i="4"/>
  <c r="J313" i="4" s="1"/>
  <c r="AB315" i="4"/>
  <c r="F315" i="4" s="1"/>
  <c r="AG316" i="4"/>
  <c r="K316" i="4" s="1"/>
  <c r="AC318" i="4"/>
  <c r="G318" i="4" s="1"/>
  <c r="Y320" i="4"/>
  <c r="C320" i="4" s="1"/>
  <c r="AD321" i="4"/>
  <c r="H321" i="4" s="1"/>
  <c r="Z323" i="4"/>
  <c r="D323" i="4" s="1"/>
  <c r="AE324" i="4"/>
  <c r="I324" i="4" s="1"/>
  <c r="AA326" i="4"/>
  <c r="E326" i="4" s="1"/>
  <c r="AF327" i="4"/>
  <c r="J327" i="4" s="1"/>
  <c r="AB329" i="4"/>
  <c r="F329" i="4" s="1"/>
  <c r="AG330" i="4"/>
  <c r="K330" i="4" s="1"/>
  <c r="AC332" i="4"/>
  <c r="G332" i="4" s="1"/>
  <c r="Y334" i="4"/>
  <c r="C334" i="4" s="1"/>
  <c r="AD335" i="4"/>
  <c r="H335" i="4" s="1"/>
  <c r="Z337" i="4"/>
  <c r="D337" i="4" s="1"/>
  <c r="AE338" i="4"/>
  <c r="I338" i="4" s="1"/>
  <c r="AA340" i="4"/>
  <c r="E340" i="4" s="1"/>
  <c r="AF341" i="4"/>
  <c r="J341" i="4" s="1"/>
  <c r="AB343" i="4"/>
  <c r="F343" i="4" s="1"/>
  <c r="AG344" i="4"/>
  <c r="K344" i="4" s="1"/>
  <c r="AC346" i="4"/>
  <c r="G346" i="4" s="1"/>
  <c r="Y348" i="4"/>
  <c r="C348" i="4" s="1"/>
  <c r="AD349" i="4"/>
  <c r="H349" i="4" s="1"/>
  <c r="Z351" i="4"/>
  <c r="D351" i="4" s="1"/>
  <c r="AE352" i="4"/>
  <c r="I352" i="4" s="1"/>
  <c r="AA354" i="4"/>
  <c r="E354" i="4" s="1"/>
  <c r="AF355" i="4"/>
  <c r="J355" i="4" s="1"/>
  <c r="AE307" i="4"/>
  <c r="I307" i="4" s="1"/>
  <c r="AA309" i="4"/>
  <c r="E309" i="4" s="1"/>
  <c r="AF310" i="4"/>
  <c r="J310" i="4" s="1"/>
  <c r="AB312" i="4"/>
  <c r="F312" i="4" s="1"/>
  <c r="AG313" i="4"/>
  <c r="K313" i="4" s="1"/>
  <c r="AC315" i="4"/>
  <c r="G315" i="4" s="1"/>
  <c r="Y317" i="4"/>
  <c r="C317" i="4" s="1"/>
  <c r="AD318" i="4"/>
  <c r="H318" i="4" s="1"/>
  <c r="Z320" i="4"/>
  <c r="D320" i="4" s="1"/>
  <c r="AC308" i="4"/>
  <c r="G308" i="4" s="1"/>
  <c r="AG310" i="4"/>
  <c r="K310" i="4" s="1"/>
  <c r="AG312" i="4"/>
  <c r="K312" i="4" s="1"/>
  <c r="AG314" i="4"/>
  <c r="K314" i="4" s="1"/>
  <c r="AB317" i="4"/>
  <c r="F317" i="4" s="1"/>
  <c r="AB319" i="4"/>
  <c r="F319" i="4" s="1"/>
  <c r="AE321" i="4"/>
  <c r="I321" i="4" s="1"/>
  <c r="AD323" i="4"/>
  <c r="H323" i="4" s="1"/>
  <c r="AC325" i="4"/>
  <c r="G325" i="4" s="1"/>
  <c r="AB327" i="4"/>
  <c r="F327" i="4" s="1"/>
  <c r="AD329" i="4"/>
  <c r="H329" i="4" s="1"/>
  <c r="AC331" i="4"/>
  <c r="G331" i="4" s="1"/>
  <c r="AB333" i="4"/>
  <c r="F333" i="4" s="1"/>
  <c r="AA335" i="4"/>
  <c r="E335" i="4" s="1"/>
  <c r="AC337" i="4"/>
  <c r="G337" i="4" s="1"/>
  <c r="AB339" i="4"/>
  <c r="F339" i="4" s="1"/>
  <c r="AA341" i="4"/>
  <c r="E341" i="4" s="1"/>
  <c r="AC343" i="4"/>
  <c r="G343" i="4" s="1"/>
  <c r="AB345" i="4"/>
  <c r="F345" i="4" s="1"/>
  <c r="AA347" i="4"/>
  <c r="E347" i="4" s="1"/>
  <c r="Z349" i="4"/>
  <c r="D349" i="4" s="1"/>
  <c r="AB351" i="4"/>
  <c r="F351" i="4" s="1"/>
  <c r="AA353" i="4"/>
  <c r="E353" i="4" s="1"/>
  <c r="Z355" i="4"/>
  <c r="D355" i="4" s="1"/>
  <c r="Y357" i="4"/>
  <c r="C357" i="4" s="1"/>
  <c r="Y359" i="4"/>
  <c r="C359" i="4" s="1"/>
  <c r="AF360" i="4"/>
  <c r="J360" i="4" s="1"/>
  <c r="AD362" i="4"/>
  <c r="H362" i="4" s="1"/>
  <c r="AB364" i="4"/>
  <c r="F364" i="4" s="1"/>
  <c r="Y366" i="4"/>
  <c r="C366" i="4" s="1"/>
  <c r="AE367" i="4"/>
  <c r="I367" i="4" s="1"/>
  <c r="AB369" i="4"/>
  <c r="F369" i="4" s="1"/>
  <c r="Y371" i="4"/>
  <c r="C371" i="4" s="1"/>
  <c r="AF372" i="4"/>
  <c r="J372" i="4" s="1"/>
  <c r="AC374" i="4"/>
  <c r="G374" i="4" s="1"/>
  <c r="Z376" i="4"/>
  <c r="D376" i="4" s="1"/>
  <c r="AD308" i="4"/>
  <c r="H308" i="4" s="1"/>
  <c r="Y311" i="4"/>
  <c r="C311" i="4" s="1"/>
  <c r="Y313" i="4"/>
  <c r="C313" i="4" s="1"/>
  <c r="Y315" i="4"/>
  <c r="C315" i="4" s="1"/>
  <c r="AC317" i="4"/>
  <c r="G317" i="4" s="1"/>
  <c r="AC319" i="4"/>
  <c r="G319" i="4" s="1"/>
  <c r="AF321" i="4"/>
  <c r="J321" i="4" s="1"/>
  <c r="AE323" i="4"/>
  <c r="I323" i="4" s="1"/>
  <c r="AD325" i="4"/>
  <c r="H325" i="4" s="1"/>
  <c r="AC327" i="4"/>
  <c r="G327" i="4" s="1"/>
  <c r="AE329" i="4"/>
  <c r="I329" i="4" s="1"/>
  <c r="AD331" i="4"/>
  <c r="H331" i="4" s="1"/>
  <c r="AC333" i="4"/>
  <c r="G333" i="4" s="1"/>
  <c r="AE335" i="4"/>
  <c r="I335" i="4" s="1"/>
  <c r="AD337" i="4"/>
  <c r="H337" i="4" s="1"/>
  <c r="AC339" i="4"/>
  <c r="G339" i="4" s="1"/>
  <c r="AB341" i="4"/>
  <c r="F341" i="4" s="1"/>
  <c r="AD343" i="4"/>
  <c r="H343" i="4" s="1"/>
  <c r="AC345" i="4"/>
  <c r="G345" i="4" s="1"/>
  <c r="AB347" i="4"/>
  <c r="F347" i="4" s="1"/>
  <c r="AA349" i="4"/>
  <c r="E349" i="4" s="1"/>
  <c r="AC351" i="4"/>
  <c r="G351" i="4" s="1"/>
  <c r="AB353" i="4"/>
  <c r="F353" i="4" s="1"/>
  <c r="AA355" i="4"/>
  <c r="E355" i="4" s="1"/>
  <c r="AB357" i="4"/>
  <c r="F357" i="4" s="1"/>
  <c r="Z359" i="4"/>
  <c r="D359" i="4" s="1"/>
  <c r="AG360" i="4"/>
  <c r="K360" i="4" s="1"/>
  <c r="AE362" i="4"/>
  <c r="I362" i="4" s="1"/>
  <c r="AC364" i="4"/>
  <c r="G364" i="4" s="1"/>
  <c r="Z366" i="4"/>
  <c r="D366" i="4" s="1"/>
  <c r="AF367" i="4"/>
  <c r="J367" i="4" s="1"/>
  <c r="AC369" i="4"/>
  <c r="G369" i="4" s="1"/>
  <c r="AA371" i="4"/>
  <c r="E371" i="4" s="1"/>
  <c r="AG372" i="4"/>
  <c r="K372" i="4" s="1"/>
  <c r="AD374" i="4"/>
  <c r="H374" i="4" s="1"/>
  <c r="AA376" i="4"/>
  <c r="E376" i="4" s="1"/>
  <c r="AE308" i="4"/>
  <c r="I308" i="4" s="1"/>
  <c r="Z311" i="4"/>
  <c r="D311" i="4" s="1"/>
  <c r="Z313" i="4"/>
  <c r="D313" i="4" s="1"/>
  <c r="AD315" i="4"/>
  <c r="H315" i="4" s="1"/>
  <c r="AD317" i="4"/>
  <c r="H317" i="4" s="1"/>
  <c r="AD319" i="4"/>
  <c r="H319" i="4" s="1"/>
  <c r="AG321" i="4"/>
  <c r="K321" i="4" s="1"/>
  <c r="AF323" i="4"/>
  <c r="J323" i="4" s="1"/>
  <c r="AE325" i="4"/>
  <c r="I325" i="4" s="1"/>
  <c r="AG327" i="4"/>
  <c r="K327" i="4" s="1"/>
  <c r="AF329" i="4"/>
  <c r="J329" i="4" s="1"/>
  <c r="AE331" i="4"/>
  <c r="I331" i="4" s="1"/>
  <c r="AD333" i="4"/>
  <c r="H333" i="4" s="1"/>
  <c r="AF335" i="4"/>
  <c r="J335" i="4" s="1"/>
  <c r="AE337" i="4"/>
  <c r="I337" i="4" s="1"/>
  <c r="AD339" i="4"/>
  <c r="H339" i="4" s="1"/>
  <c r="AC341" i="4"/>
  <c r="G341" i="4" s="1"/>
  <c r="AE343" i="4"/>
  <c r="I343" i="4" s="1"/>
  <c r="AD345" i="4"/>
  <c r="H345" i="4" s="1"/>
  <c r="AC347" i="4"/>
  <c r="G347" i="4" s="1"/>
  <c r="AE349" i="4"/>
  <c r="I349" i="4" s="1"/>
  <c r="AD351" i="4"/>
  <c r="H351" i="4" s="1"/>
  <c r="AC353" i="4"/>
  <c r="G353" i="4" s="1"/>
  <c r="AB355" i="4"/>
  <c r="F355" i="4" s="1"/>
  <c r="AC357" i="4"/>
  <c r="G357" i="4" s="1"/>
  <c r="AA359" i="4"/>
  <c r="E359" i="4" s="1"/>
  <c r="Y361" i="4"/>
  <c r="C361" i="4" s="1"/>
  <c r="AF362" i="4"/>
  <c r="J362" i="4" s="1"/>
  <c r="AD364" i="4"/>
  <c r="H364" i="4" s="1"/>
  <c r="AA366" i="4"/>
  <c r="E366" i="4" s="1"/>
  <c r="AG367" i="4"/>
  <c r="K367" i="4" s="1"/>
  <c r="AE369" i="4"/>
  <c r="I369" i="4" s="1"/>
  <c r="AB371" i="4"/>
  <c r="F371" i="4" s="1"/>
  <c r="Y373" i="4"/>
  <c r="C373" i="4" s="1"/>
  <c r="AE374" i="4"/>
  <c r="I374" i="4" s="1"/>
  <c r="AB376" i="4"/>
  <c r="F376" i="4" s="1"/>
  <c r="AF308" i="4"/>
  <c r="J308" i="4" s="1"/>
  <c r="AA311" i="4"/>
  <c r="E311" i="4" s="1"/>
  <c r="AA313" i="4"/>
  <c r="E313" i="4" s="1"/>
  <c r="AE315" i="4"/>
  <c r="I315" i="4" s="1"/>
  <c r="AE317" i="4"/>
  <c r="I317" i="4" s="1"/>
  <c r="AE319" i="4"/>
  <c r="I319" i="4" s="1"/>
  <c r="Y322" i="4"/>
  <c r="C322" i="4" s="1"/>
  <c r="AG323" i="4"/>
  <c r="K323" i="4" s="1"/>
  <c r="AF325" i="4"/>
  <c r="J325" i="4" s="1"/>
  <c r="Y328" i="4"/>
  <c r="C328" i="4" s="1"/>
  <c r="AG329" i="4"/>
  <c r="K329" i="4" s="1"/>
  <c r="AF331" i="4"/>
  <c r="J331" i="4" s="1"/>
  <c r="AE333" i="4"/>
  <c r="I333" i="4" s="1"/>
  <c r="AG335" i="4"/>
  <c r="K335" i="4" s="1"/>
  <c r="AF337" i="4"/>
  <c r="J337" i="4" s="1"/>
  <c r="AE339" i="4"/>
  <c r="I339" i="4" s="1"/>
  <c r="AG341" i="4"/>
  <c r="K341" i="4" s="1"/>
  <c r="AF343" i="4"/>
  <c r="J343" i="4" s="1"/>
  <c r="AE345" i="4"/>
  <c r="I345" i="4" s="1"/>
  <c r="AD347" i="4"/>
  <c r="H347" i="4" s="1"/>
  <c r="AF349" i="4"/>
  <c r="J349" i="4" s="1"/>
  <c r="AE351" i="4"/>
  <c r="I351" i="4" s="1"/>
  <c r="AD353" i="4"/>
  <c r="H353" i="4" s="1"/>
  <c r="AC355" i="4"/>
  <c r="G355" i="4" s="1"/>
  <c r="AD357" i="4"/>
  <c r="H357" i="4" s="1"/>
  <c r="AB359" i="4"/>
  <c r="F359" i="4" s="1"/>
  <c r="Z361" i="4"/>
  <c r="D361" i="4" s="1"/>
  <c r="AG362" i="4"/>
  <c r="K362" i="4" s="1"/>
  <c r="AE364" i="4"/>
  <c r="I364" i="4" s="1"/>
  <c r="AB366" i="4"/>
  <c r="F366" i="4" s="1"/>
  <c r="Z368" i="4"/>
  <c r="D368" i="4" s="1"/>
  <c r="AF369" i="4"/>
  <c r="J369" i="4" s="1"/>
  <c r="AC371" i="4"/>
  <c r="G371" i="4" s="1"/>
  <c r="Z373" i="4"/>
  <c r="D373" i="4" s="1"/>
  <c r="AF374" i="4"/>
  <c r="J374" i="4" s="1"/>
  <c r="AC376" i="4"/>
  <c r="G376" i="4" s="1"/>
  <c r="AA307" i="4"/>
  <c r="E307" i="4" s="1"/>
  <c r="AE309" i="4"/>
  <c r="I309" i="4" s="1"/>
  <c r="AE311" i="4"/>
  <c r="I311" i="4" s="1"/>
  <c r="Z314" i="4"/>
  <c r="D314" i="4" s="1"/>
  <c r="Z316" i="4"/>
  <c r="D316" i="4" s="1"/>
  <c r="Z318" i="4"/>
  <c r="D318" i="4" s="1"/>
  <c r="AD320" i="4"/>
  <c r="H320" i="4" s="1"/>
  <c r="AC322" i="4"/>
  <c r="G322" i="4" s="1"/>
  <c r="AB324" i="4"/>
  <c r="F324" i="4" s="1"/>
  <c r="AD326" i="4"/>
  <c r="H326" i="4" s="1"/>
  <c r="AC328" i="4"/>
  <c r="G328" i="4" s="1"/>
  <c r="AB330" i="4"/>
  <c r="F330" i="4" s="1"/>
  <c r="AD332" i="4"/>
  <c r="H332" i="4" s="1"/>
  <c r="AC334" i="4"/>
  <c r="G334" i="4" s="1"/>
  <c r="AB336" i="4"/>
  <c r="F336" i="4" s="1"/>
  <c r="AA338" i="4"/>
  <c r="E338" i="4" s="1"/>
  <c r="AC340" i="4"/>
  <c r="G340" i="4" s="1"/>
  <c r="AB342" i="4"/>
  <c r="F342" i="4" s="1"/>
  <c r="AA344" i="4"/>
  <c r="E344" i="4" s="1"/>
  <c r="Z346" i="4"/>
  <c r="D346" i="4" s="1"/>
  <c r="AB348" i="4"/>
  <c r="F348" i="4" s="1"/>
  <c r="AA350" i="4"/>
  <c r="E350" i="4" s="1"/>
  <c r="Z352" i="4"/>
  <c r="D352" i="4" s="1"/>
  <c r="AB354" i="4"/>
  <c r="F354" i="4" s="1"/>
  <c r="AA356" i="4"/>
  <c r="E356" i="4" s="1"/>
  <c r="Y358" i="4"/>
  <c r="C358" i="4" s="1"/>
  <c r="AD309" i="4"/>
  <c r="H309" i="4" s="1"/>
  <c r="AE312" i="4"/>
  <c r="I312" i="4" s="1"/>
  <c r="AA316" i="4"/>
  <c r="E316" i="4" s="1"/>
  <c r="AA319" i="4"/>
  <c r="E319" i="4" s="1"/>
  <c r="AE322" i="4"/>
  <c r="I322" i="4" s="1"/>
  <c r="AG325" i="4"/>
  <c r="K325" i="4" s="1"/>
  <c r="AF328" i="4"/>
  <c r="J328" i="4" s="1"/>
  <c r="Y332" i="4"/>
  <c r="C332" i="4" s="1"/>
  <c r="AG334" i="4"/>
  <c r="K334" i="4" s="1"/>
  <c r="Z338" i="4"/>
  <c r="D338" i="4" s="1"/>
  <c r="Y341" i="4"/>
  <c r="C341" i="4" s="1"/>
  <c r="AB344" i="4"/>
  <c r="F344" i="4" s="1"/>
  <c r="Z347" i="4"/>
  <c r="D347" i="4" s="1"/>
  <c r="AC350" i="4"/>
  <c r="G350" i="4" s="1"/>
  <c r="AE353" i="4"/>
  <c r="I353" i="4" s="1"/>
  <c r="AD356" i="4"/>
  <c r="H356" i="4" s="1"/>
  <c r="AD359" i="4"/>
  <c r="H359" i="4" s="1"/>
  <c r="Y362" i="4"/>
  <c r="C362" i="4" s="1"/>
  <c r="AA364" i="4"/>
  <c r="E364" i="4" s="1"/>
  <c r="AG366" i="4"/>
  <c r="K366" i="4" s="1"/>
  <c r="Y369" i="4"/>
  <c r="C369" i="4" s="1"/>
  <c r="AE371" i="4"/>
  <c r="I371" i="4" s="1"/>
  <c r="AF373" i="4"/>
  <c r="J373" i="4" s="1"/>
  <c r="Y376" i="4"/>
  <c r="C376" i="4" s="1"/>
  <c r="AF309" i="4"/>
  <c r="J309" i="4" s="1"/>
  <c r="AF312" i="4"/>
  <c r="J312" i="4" s="1"/>
  <c r="AB316" i="4"/>
  <c r="F316" i="4" s="1"/>
  <c r="AA320" i="4"/>
  <c r="E320" i="4" s="1"/>
  <c r="AF322" i="4"/>
  <c r="J322" i="4" s="1"/>
  <c r="AB326" i="4"/>
  <c r="F326" i="4" s="1"/>
  <c r="AG328" i="4"/>
  <c r="K328" i="4" s="1"/>
  <c r="Z332" i="4"/>
  <c r="D332" i="4" s="1"/>
  <c r="Y335" i="4"/>
  <c r="C335" i="4" s="1"/>
  <c r="AB338" i="4"/>
  <c r="F338" i="4" s="1"/>
  <c r="Z341" i="4"/>
  <c r="D341" i="4" s="1"/>
  <c r="AC344" i="4"/>
  <c r="G344" i="4" s="1"/>
  <c r="AE347" i="4"/>
  <c r="I347" i="4" s="1"/>
  <c r="AD350" i="4"/>
  <c r="H350" i="4" s="1"/>
  <c r="AF353" i="4"/>
  <c r="J353" i="4" s="1"/>
  <c r="AE356" i="4"/>
  <c r="I356" i="4" s="1"/>
  <c r="AE359" i="4"/>
  <c r="I359" i="4" s="1"/>
  <c r="Z362" i="4"/>
  <c r="D362" i="4" s="1"/>
  <c r="AF364" i="4"/>
  <c r="J364" i="4" s="1"/>
  <c r="Y367" i="4"/>
  <c r="C367" i="4" s="1"/>
  <c r="Z369" i="4"/>
  <c r="D369" i="4" s="1"/>
  <c r="AF371" i="4"/>
  <c r="J371" i="4" s="1"/>
  <c r="AG373" i="4"/>
  <c r="K373" i="4" s="1"/>
  <c r="AD376" i="4"/>
  <c r="H376" i="4" s="1"/>
  <c r="AG309" i="4"/>
  <c r="K309" i="4" s="1"/>
  <c r="AB313" i="4"/>
  <c r="F313" i="4" s="1"/>
  <c r="AC316" i="4"/>
  <c r="G316" i="4" s="1"/>
  <c r="AB320" i="4"/>
  <c r="F320" i="4" s="1"/>
  <c r="AA323" i="4"/>
  <c r="E323" i="4" s="1"/>
  <c r="AC326" i="4"/>
  <c r="G326" i="4" s="1"/>
  <c r="Y329" i="4"/>
  <c r="C329" i="4" s="1"/>
  <c r="AE332" i="4"/>
  <c r="I332" i="4" s="1"/>
  <c r="Z335" i="4"/>
  <c r="D335" i="4" s="1"/>
  <c r="AF338" i="4"/>
  <c r="J338" i="4" s="1"/>
  <c r="Y342" i="4"/>
  <c r="C342" i="4" s="1"/>
  <c r="AD344" i="4"/>
  <c r="H344" i="4" s="1"/>
  <c r="Z348" i="4"/>
  <c r="D348" i="4" s="1"/>
  <c r="AE350" i="4"/>
  <c r="I350" i="4" s="1"/>
  <c r="AG353" i="4"/>
  <c r="K353" i="4" s="1"/>
  <c r="AF356" i="4"/>
  <c r="J356" i="4" s="1"/>
  <c r="AF359" i="4"/>
  <c r="J359" i="4" s="1"/>
  <c r="AA362" i="4"/>
  <c r="E362" i="4" s="1"/>
  <c r="Y365" i="4"/>
  <c r="C365" i="4" s="1"/>
  <c r="Z367" i="4"/>
  <c r="D367" i="4" s="1"/>
  <c r="AA369" i="4"/>
  <c r="E369" i="4" s="1"/>
  <c r="AG371" i="4"/>
  <c r="K371" i="4" s="1"/>
  <c r="Y374" i="4"/>
  <c r="C374" i="4" s="1"/>
  <c r="AE376" i="4"/>
  <c r="I376" i="4" s="1"/>
  <c r="Y310" i="4"/>
  <c r="C310" i="4" s="1"/>
  <c r="AC313" i="4"/>
  <c r="G313" i="4" s="1"/>
  <c r="AD316" i="4"/>
  <c r="H316" i="4" s="1"/>
  <c r="AC320" i="4"/>
  <c r="G320" i="4" s="1"/>
  <c r="AB323" i="4"/>
  <c r="F323" i="4" s="1"/>
  <c r="AE326" i="4"/>
  <c r="I326" i="4" s="1"/>
  <c r="AC329" i="4"/>
  <c r="G329" i="4" s="1"/>
  <c r="AF332" i="4"/>
  <c r="J332" i="4" s="1"/>
  <c r="Y336" i="4"/>
  <c r="C336" i="4" s="1"/>
  <c r="AG338" i="4"/>
  <c r="K338" i="4" s="1"/>
  <c r="Z342" i="4"/>
  <c r="D342" i="4" s="1"/>
  <c r="Y345" i="4"/>
  <c r="C345" i="4" s="1"/>
  <c r="AA348" i="4"/>
  <c r="E348" i="4" s="1"/>
  <c r="AF350" i="4"/>
  <c r="J350" i="4" s="1"/>
  <c r="AC354" i="4"/>
  <c r="G354" i="4" s="1"/>
  <c r="AG356" i="4"/>
  <c r="K356" i="4" s="1"/>
  <c r="AG359" i="4"/>
  <c r="K359" i="4" s="1"/>
  <c r="AB362" i="4"/>
  <c r="F362" i="4" s="1"/>
  <c r="Z365" i="4"/>
  <c r="D365" i="4" s="1"/>
  <c r="AA367" i="4"/>
  <c r="E367" i="4" s="1"/>
  <c r="AG369" i="4"/>
  <c r="K369" i="4" s="1"/>
  <c r="Y372" i="4"/>
  <c r="C372" i="4" s="1"/>
  <c r="Z374" i="4"/>
  <c r="D374" i="4" s="1"/>
  <c r="AF376" i="4"/>
  <c r="J376" i="4" s="1"/>
  <c r="K307" i="4"/>
  <c r="AB311" i="4"/>
  <c r="F311" i="4" s="1"/>
  <c r="AC314" i="4"/>
  <c r="G314" i="4" s="1"/>
  <c r="AG317" i="4"/>
  <c r="K317" i="4" s="1"/>
  <c r="Y321" i="4"/>
  <c r="C321" i="4" s="1"/>
  <c r="AA324" i="4"/>
  <c r="E324" i="4" s="1"/>
  <c r="Z327" i="4"/>
  <c r="D327" i="4" s="1"/>
  <c r="AC330" i="4"/>
  <c r="G330" i="4" s="1"/>
  <c r="AA333" i="4"/>
  <c r="E333" i="4" s="1"/>
  <c r="AD336" i="4"/>
  <c r="H336" i="4" s="1"/>
  <c r="AF339" i="4"/>
  <c r="J339" i="4" s="1"/>
  <c r="AE342" i="4"/>
  <c r="I342" i="4" s="1"/>
  <c r="AG345" i="4"/>
  <c r="K345" i="4" s="1"/>
  <c r="AF348" i="4"/>
  <c r="J348" i="4" s="1"/>
  <c r="Y352" i="4"/>
  <c r="C352" i="4" s="1"/>
  <c r="AG354" i="4"/>
  <c r="K354" i="4" s="1"/>
  <c r="Z358" i="4"/>
  <c r="D358" i="4" s="1"/>
  <c r="AD360" i="4"/>
  <c r="H360" i="4" s="1"/>
  <c r="AA363" i="4"/>
  <c r="E363" i="4" s="1"/>
  <c r="AD365" i="4"/>
  <c r="H365" i="4" s="1"/>
  <c r="AA368" i="4"/>
  <c r="E368" i="4" s="1"/>
  <c r="AB370" i="4"/>
  <c r="F370" i="4" s="1"/>
  <c r="AC372" i="4"/>
  <c r="G372" i="4" s="1"/>
  <c r="Z375" i="4"/>
  <c r="D375" i="4" s="1"/>
  <c r="AF307" i="4"/>
  <c r="J307" i="4" s="1"/>
  <c r="AC312" i="4"/>
  <c r="G312" i="4" s="1"/>
  <c r="Y318" i="4"/>
  <c r="C318" i="4" s="1"/>
  <c r="AD322" i="4"/>
  <c r="H322" i="4" s="1"/>
  <c r="Z328" i="4"/>
  <c r="D328" i="4" s="1"/>
  <c r="AG332" i="4"/>
  <c r="K332" i="4" s="1"/>
  <c r="AA337" i="4"/>
  <c r="E337" i="4" s="1"/>
  <c r="AC342" i="4"/>
  <c r="G342" i="4" s="1"/>
  <c r="AF346" i="4"/>
  <c r="J346" i="4" s="1"/>
  <c r="AG351" i="4"/>
  <c r="K351" i="4" s="1"/>
  <c r="AB356" i="4"/>
  <c r="F356" i="4" s="1"/>
  <c r="AE360" i="4"/>
  <c r="I360" i="4" s="1"/>
  <c r="Z364" i="4"/>
  <c r="D364" i="4" s="1"/>
  <c r="AC368" i="4"/>
  <c r="G368" i="4" s="1"/>
  <c r="Z372" i="4"/>
  <c r="D372" i="4" s="1"/>
  <c r="AC375" i="4"/>
  <c r="G375" i="4" s="1"/>
  <c r="AG352" i="4"/>
  <c r="K352" i="4" s="1"/>
  <c r="Y308" i="4"/>
  <c r="C308" i="4" s="1"/>
  <c r="AD312" i="4"/>
  <c r="H312" i="4" s="1"/>
  <c r="AE318" i="4"/>
  <c r="I318" i="4" s="1"/>
  <c r="AC323" i="4"/>
  <c r="G323" i="4" s="1"/>
  <c r="AA328" i="4"/>
  <c r="E328" i="4" s="1"/>
  <c r="Y333" i="4"/>
  <c r="C333" i="4" s="1"/>
  <c r="AB337" i="4"/>
  <c r="F337" i="4" s="1"/>
  <c r="AD342" i="4"/>
  <c r="H342" i="4" s="1"/>
  <c r="AG346" i="4"/>
  <c r="K346" i="4" s="1"/>
  <c r="AA352" i="4"/>
  <c r="E352" i="4" s="1"/>
  <c r="AC356" i="4"/>
  <c r="G356" i="4" s="1"/>
  <c r="AA361" i="4"/>
  <c r="E361" i="4" s="1"/>
  <c r="AA365" i="4"/>
  <c r="E365" i="4" s="1"/>
  <c r="AD368" i="4"/>
  <c r="H368" i="4" s="1"/>
  <c r="AA372" i="4"/>
  <c r="E372" i="4" s="1"/>
  <c r="AD375" i="4"/>
  <c r="H375" i="4" s="1"/>
  <c r="AG368" i="4"/>
  <c r="K368" i="4" s="1"/>
  <c r="AC309" i="4"/>
  <c r="G309" i="4" s="1"/>
  <c r="AE314" i="4"/>
  <c r="I314" i="4" s="1"/>
  <c r="AE320" i="4"/>
  <c r="I320" i="4" s="1"/>
  <c r="Z330" i="4"/>
  <c r="D330" i="4" s="1"/>
  <c r="AD334" i="4"/>
  <c r="H334" i="4" s="1"/>
  <c r="Y344" i="4"/>
  <c r="C344" i="4" s="1"/>
  <c r="Z353" i="4"/>
  <c r="D353" i="4" s="1"/>
  <c r="AG365" i="4"/>
  <c r="K365" i="4" s="1"/>
  <c r="AC373" i="4"/>
  <c r="G373" i="4" s="1"/>
  <c r="Z308" i="4"/>
  <c r="D308" i="4" s="1"/>
  <c r="Y314" i="4"/>
  <c r="C314" i="4" s="1"/>
  <c r="AF318" i="4"/>
  <c r="J318" i="4" s="1"/>
  <c r="Y324" i="4"/>
  <c r="C324" i="4" s="1"/>
  <c r="AB328" i="4"/>
  <c r="F328" i="4" s="1"/>
  <c r="Z333" i="4"/>
  <c r="D333" i="4" s="1"/>
  <c r="AG337" i="4"/>
  <c r="K337" i="4" s="1"/>
  <c r="AF342" i="4"/>
  <c r="J342" i="4" s="1"/>
  <c r="Y347" i="4"/>
  <c r="C347" i="4" s="1"/>
  <c r="AB352" i="4"/>
  <c r="F352" i="4" s="1"/>
  <c r="AE357" i="4"/>
  <c r="I357" i="4" s="1"/>
  <c r="AB361" i="4"/>
  <c r="F361" i="4" s="1"/>
  <c r="AB365" i="4"/>
  <c r="F365" i="4" s="1"/>
  <c r="AE368" i="4"/>
  <c r="I368" i="4" s="1"/>
  <c r="AB372" i="4"/>
  <c r="F372" i="4" s="1"/>
  <c r="AE375" i="4"/>
  <c r="I375" i="4" s="1"/>
  <c r="Y325" i="4"/>
  <c r="C325" i="4" s="1"/>
  <c r="AA339" i="4"/>
  <c r="E339" i="4" s="1"/>
  <c r="AG348" i="4"/>
  <c r="K348" i="4" s="1"/>
  <c r="AB358" i="4"/>
  <c r="F358" i="4" s="1"/>
  <c r="Z370" i="4"/>
  <c r="D370" i="4" s="1"/>
  <c r="Y316" i="4"/>
  <c r="C316" i="4" s="1"/>
  <c r="AA321" i="4"/>
  <c r="E321" i="4" s="1"/>
  <c r="Z331" i="4"/>
  <c r="D331" i="4" s="1"/>
  <c r="AF345" i="4"/>
  <c r="J345" i="4" s="1"/>
  <c r="Y355" i="4"/>
  <c r="C355" i="4" s="1"/>
  <c r="AE363" i="4"/>
  <c r="I363" i="4" s="1"/>
  <c r="AE370" i="4"/>
  <c r="I370" i="4" s="1"/>
  <c r="AA308" i="4"/>
  <c r="E308" i="4" s="1"/>
  <c r="AA314" i="4"/>
  <c r="E314" i="4" s="1"/>
  <c r="AG318" i="4"/>
  <c r="K318" i="4" s="1"/>
  <c r="Z324" i="4"/>
  <c r="D324" i="4" s="1"/>
  <c r="AD328" i="4"/>
  <c r="H328" i="4" s="1"/>
  <c r="Z334" i="4"/>
  <c r="D334" i="4" s="1"/>
  <c r="Y338" i="4"/>
  <c r="C338" i="4" s="1"/>
  <c r="AG342" i="4"/>
  <c r="K342" i="4" s="1"/>
  <c r="AC348" i="4"/>
  <c r="G348" i="4" s="1"/>
  <c r="AF352" i="4"/>
  <c r="J352" i="4" s="1"/>
  <c r="AF357" i="4"/>
  <c r="J357" i="4" s="1"/>
  <c r="AC361" i="4"/>
  <c r="G361" i="4" s="1"/>
  <c r="AC365" i="4"/>
  <c r="G365" i="4" s="1"/>
  <c r="AF368" i="4"/>
  <c r="J368" i="4" s="1"/>
  <c r="AD372" i="4"/>
  <c r="H372" i="4" s="1"/>
  <c r="AG375" i="4"/>
  <c r="K375" i="4" s="1"/>
  <c r="AB308" i="4"/>
  <c r="F308" i="4" s="1"/>
  <c r="Y319" i="4"/>
  <c r="C319" i="4" s="1"/>
  <c r="AF324" i="4"/>
  <c r="J324" i="4" s="1"/>
  <c r="AE328" i="4"/>
  <c r="I328" i="4" s="1"/>
  <c r="AA334" i="4"/>
  <c r="E334" i="4" s="1"/>
  <c r="Y339" i="4"/>
  <c r="C339" i="4" s="1"/>
  <c r="Y343" i="4"/>
  <c r="C343" i="4" s="1"/>
  <c r="AD348" i="4"/>
  <c r="H348" i="4" s="1"/>
  <c r="AG357" i="4"/>
  <c r="K357" i="4" s="1"/>
  <c r="AD361" i="4"/>
  <c r="H361" i="4" s="1"/>
  <c r="AE365" i="4"/>
  <c r="I365" i="4" s="1"/>
  <c r="AA373" i="4"/>
  <c r="E373" i="4" s="1"/>
  <c r="AG376" i="4"/>
  <c r="K376" i="4" s="1"/>
  <c r="AB314" i="4"/>
  <c r="F314" i="4" s="1"/>
  <c r="AB309" i="4"/>
  <c r="F309" i="4" s="1"/>
  <c r="AD314" i="4"/>
  <c r="H314" i="4" s="1"/>
  <c r="Z319" i="4"/>
  <c r="D319" i="4" s="1"/>
  <c r="AG324" i="4"/>
  <c r="K324" i="4" s="1"/>
  <c r="Y330" i="4"/>
  <c r="C330" i="4" s="1"/>
  <c r="AB334" i="4"/>
  <c r="F334" i="4" s="1"/>
  <c r="Z339" i="4"/>
  <c r="D339" i="4" s="1"/>
  <c r="AG343" i="4"/>
  <c r="K343" i="4" s="1"/>
  <c r="AE348" i="4"/>
  <c r="I348" i="4" s="1"/>
  <c r="Y353" i="4"/>
  <c r="C353" i="4" s="1"/>
  <c r="AA358" i="4"/>
  <c r="E358" i="4" s="1"/>
  <c r="AE361" i="4"/>
  <c r="I361" i="4" s="1"/>
  <c r="AF365" i="4"/>
  <c r="J365" i="4" s="1"/>
  <c r="Y370" i="4"/>
  <c r="C370" i="4" s="1"/>
  <c r="AB373" i="4"/>
  <c r="F373" i="4" s="1"/>
  <c r="AC362" i="4"/>
  <c r="G362" i="4" s="1"/>
  <c r="Z310" i="4"/>
  <c r="D310" i="4" s="1"/>
  <c r="AF314" i="4"/>
  <c r="J314" i="4" s="1"/>
  <c r="AF320" i="4"/>
  <c r="J320" i="4" s="1"/>
  <c r="Z325" i="4"/>
  <c r="D325" i="4" s="1"/>
  <c r="AA330" i="4"/>
  <c r="E330" i="4" s="1"/>
  <c r="AE334" i="4"/>
  <c r="I334" i="4" s="1"/>
  <c r="AG339" i="4"/>
  <c r="K339" i="4" s="1"/>
  <c r="Z344" i="4"/>
  <c r="D344" i="4" s="1"/>
  <c r="Y349" i="4"/>
  <c r="C349" i="4" s="1"/>
  <c r="AD354" i="4"/>
  <c r="H354" i="4" s="1"/>
  <c r="AC358" i="4"/>
  <c r="G358" i="4" s="1"/>
  <c r="Y363" i="4"/>
  <c r="C363" i="4" s="1"/>
  <c r="AD366" i="4"/>
  <c r="H366" i="4" s="1"/>
  <c r="AA370" i="4"/>
  <c r="E370" i="4" s="1"/>
  <c r="AD373" i="4"/>
  <c r="H373" i="4" s="1"/>
  <c r="AA310" i="4"/>
  <c r="E310" i="4" s="1"/>
  <c r="AF315" i="4"/>
  <c r="J315" i="4" s="1"/>
  <c r="AG320" i="4"/>
  <c r="K320" i="4" s="1"/>
  <c r="AA325" i="4"/>
  <c r="E325" i="4" s="1"/>
  <c r="AD330" i="4"/>
  <c r="H330" i="4" s="1"/>
  <c r="AF334" i="4"/>
  <c r="J334" i="4" s="1"/>
  <c r="AB340" i="4"/>
  <c r="F340" i="4" s="1"/>
  <c r="Z345" i="4"/>
  <c r="D345" i="4" s="1"/>
  <c r="AG349" i="4"/>
  <c r="K349" i="4" s="1"/>
  <c r="AE354" i="4"/>
  <c r="I354" i="4" s="1"/>
  <c r="AD358" i="4"/>
  <c r="H358" i="4" s="1"/>
  <c r="Z363" i="4"/>
  <c r="D363" i="4" s="1"/>
  <c r="AE366" i="4"/>
  <c r="I366" i="4" s="1"/>
  <c r="AC370" i="4"/>
  <c r="G370" i="4" s="1"/>
  <c r="AE373" i="4"/>
  <c r="I373" i="4" s="1"/>
  <c r="AB310" i="4"/>
  <c r="F310" i="4" s="1"/>
  <c r="AG315" i="4"/>
  <c r="K315" i="4" s="1"/>
  <c r="Z321" i="4"/>
  <c r="D321" i="4" s="1"/>
  <c r="AB325" i="4"/>
  <c r="F325" i="4" s="1"/>
  <c r="Y331" i="4"/>
  <c r="C331" i="4" s="1"/>
  <c r="Z336" i="4"/>
  <c r="D336" i="4" s="1"/>
  <c r="AD340" i="4"/>
  <c r="H340" i="4" s="1"/>
  <c r="AA345" i="4"/>
  <c r="E345" i="4" s="1"/>
  <c r="Y350" i="4"/>
  <c r="C350" i="4" s="1"/>
  <c r="AF354" i="4"/>
  <c r="J354" i="4" s="1"/>
  <c r="AG358" i="4"/>
  <c r="K358" i="4" s="1"/>
  <c r="AD363" i="4"/>
  <c r="H363" i="4" s="1"/>
  <c r="AF366" i="4"/>
  <c r="J366" i="4" s="1"/>
  <c r="AD370" i="4"/>
  <c r="H370" i="4" s="1"/>
  <c r="AB374" i="4"/>
  <c r="F374" i="4" s="1"/>
  <c r="AC311" i="4"/>
  <c r="G311" i="4" s="1"/>
  <c r="AF326" i="4"/>
  <c r="J326" i="4" s="1"/>
  <c r="AA336" i="4"/>
  <c r="E336" i="4" s="1"/>
  <c r="AE340" i="4"/>
  <c r="I340" i="4" s="1"/>
  <c r="Z350" i="4"/>
  <c r="D350" i="4" s="1"/>
  <c r="AC359" i="4"/>
  <c r="G359" i="4" s="1"/>
  <c r="AB367" i="4"/>
  <c r="F367" i="4" s="1"/>
  <c r="AG374" i="4"/>
  <c r="K374" i="4" s="1"/>
  <c r="AD311" i="4"/>
  <c r="H311" i="4" s="1"/>
  <c r="Z317" i="4"/>
  <c r="D317" i="4" s="1"/>
  <c r="Z322" i="4"/>
  <c r="D322" i="4" s="1"/>
  <c r="AG326" i="4"/>
  <c r="K326" i="4" s="1"/>
  <c r="AA331" i="4"/>
  <c r="E331" i="4" s="1"/>
  <c r="AC336" i="4"/>
  <c r="G336" i="4" s="1"/>
  <c r="AF340" i="4"/>
  <c r="J340" i="4" s="1"/>
  <c r="Y346" i="4"/>
  <c r="C346" i="4" s="1"/>
  <c r="AB350" i="4"/>
  <c r="F350" i="4" s="1"/>
  <c r="AG355" i="4"/>
  <c r="K355" i="4" s="1"/>
  <c r="Y360" i="4"/>
  <c r="C360" i="4" s="1"/>
  <c r="AF363" i="4"/>
  <c r="J363" i="4" s="1"/>
  <c r="AC367" i="4"/>
  <c r="G367" i="4" s="1"/>
  <c r="AF370" i="4"/>
  <c r="J370" i="4" s="1"/>
  <c r="Y375" i="4"/>
  <c r="C375" i="4" s="1"/>
  <c r="Y327" i="4"/>
  <c r="C327" i="4" s="1"/>
  <c r="Z360" i="4"/>
  <c r="D360" i="4" s="1"/>
  <c r="AG340" i="4"/>
  <c r="K340" i="4" s="1"/>
  <c r="AA342" i="4"/>
  <c r="E342" i="4" s="1"/>
  <c r="AG311" i="4"/>
  <c r="K311" i="4" s="1"/>
  <c r="Z356" i="4"/>
  <c r="D356" i="4" s="1"/>
  <c r="AA327" i="4"/>
  <c r="E327" i="4" s="1"/>
  <c r="AC360" i="4"/>
  <c r="G360" i="4" s="1"/>
  <c r="AB331" i="4"/>
  <c r="F331" i="4" s="1"/>
  <c r="AG363" i="4"/>
  <c r="K363" i="4" s="1"/>
  <c r="Y307" i="4"/>
  <c r="C307" i="4" s="1"/>
  <c r="Z307" i="4"/>
  <c r="D307" i="4" s="1"/>
  <c r="AF351" i="4"/>
  <c r="J351" i="4" s="1"/>
  <c r="Y356" i="4"/>
  <c r="C356" i="4" s="1"/>
  <c r="AB322" i="4"/>
  <c r="F322" i="4" s="1"/>
  <c r="AG331" i="4"/>
  <c r="K331" i="4" s="1"/>
  <c r="Y364" i="4"/>
  <c r="C364" i="4" s="1"/>
  <c r="AG370" i="4"/>
  <c r="K370" i="4" s="1"/>
  <c r="AB375" i="4"/>
  <c r="F375" i="4" s="1"/>
  <c r="AA317" i="4"/>
  <c r="E317" i="4" s="1"/>
  <c r="AE336" i="4"/>
  <c r="I336" i="4" s="1"/>
  <c r="AD367" i="4"/>
  <c r="H367" i="4" s="1"/>
  <c r="AF336" i="4"/>
  <c r="J336" i="4" s="1"/>
  <c r="AB368" i="4"/>
  <c r="F368" i="4" s="1"/>
  <c r="AD371" i="4"/>
  <c r="H371" i="4" s="1"/>
  <c r="AE346" i="4"/>
  <c r="I346" i="4" s="1"/>
  <c r="AA351" i="4"/>
  <c r="E351" i="4" s="1"/>
  <c r="AF317" i="4"/>
  <c r="J317" i="4" s="1"/>
  <c r="AA322" i="4"/>
  <c r="E322" i="4" s="1"/>
  <c r="AF311" i="4"/>
  <c r="J311" i="4" s="1"/>
  <c r="AD346" i="4"/>
  <c r="H346" i="4" s="1"/>
  <c r="AA375" i="4"/>
  <c r="E375" i="4" s="1"/>
  <c r="T156" i="4"/>
  <c r="D156" i="4" s="1"/>
  <c r="T157" i="4"/>
  <c r="D157" i="4" s="1"/>
  <c r="V159" i="4"/>
  <c r="F159" i="4" s="1"/>
  <c r="X161" i="4"/>
  <c r="H161" i="4" s="1"/>
  <c r="T164" i="4"/>
  <c r="D164" i="4" s="1"/>
  <c r="V166" i="4"/>
  <c r="F166" i="4" s="1"/>
  <c r="X168" i="4"/>
  <c r="H168" i="4" s="1"/>
  <c r="T171" i="4"/>
  <c r="D171" i="4" s="1"/>
  <c r="V173" i="4"/>
  <c r="F173" i="4" s="1"/>
  <c r="X175" i="4"/>
  <c r="H175" i="4" s="1"/>
  <c r="T178" i="4"/>
  <c r="D178" i="4" s="1"/>
  <c r="V180" i="4"/>
  <c r="F180" i="4" s="1"/>
  <c r="X182" i="4"/>
  <c r="H182" i="4" s="1"/>
  <c r="T185" i="4"/>
  <c r="D185" i="4" s="1"/>
  <c r="V187" i="4"/>
  <c r="F187" i="4" s="1"/>
  <c r="X189" i="4"/>
  <c r="H189" i="4" s="1"/>
  <c r="T192" i="4"/>
  <c r="D192" i="4" s="1"/>
  <c r="V194" i="4"/>
  <c r="F194" i="4" s="1"/>
  <c r="X196" i="4"/>
  <c r="H196" i="4" s="1"/>
  <c r="T199" i="4"/>
  <c r="D199" i="4" s="1"/>
  <c r="V201" i="4"/>
  <c r="F201" i="4" s="1"/>
  <c r="X203" i="4"/>
  <c r="H203" i="4" s="1"/>
  <c r="T206" i="4"/>
  <c r="D206" i="4" s="1"/>
  <c r="V208" i="4"/>
  <c r="F208" i="4" s="1"/>
  <c r="X210" i="4"/>
  <c r="H210" i="4" s="1"/>
  <c r="T213" i="4"/>
  <c r="D213" i="4" s="1"/>
  <c r="V215" i="4"/>
  <c r="F215" i="4" s="1"/>
  <c r="X217" i="4"/>
  <c r="H217" i="4" s="1"/>
  <c r="T220" i="4"/>
  <c r="D220" i="4" s="1"/>
  <c r="V222" i="4"/>
  <c r="F222" i="4" s="1"/>
  <c r="X224" i="4"/>
  <c r="H224" i="4" s="1"/>
  <c r="U156" i="4"/>
  <c r="E156" i="4" s="1"/>
  <c r="U157" i="4"/>
  <c r="E157" i="4" s="1"/>
  <c r="W159" i="4"/>
  <c r="G159" i="4" s="1"/>
  <c r="S162" i="4"/>
  <c r="C162" i="4" s="1"/>
  <c r="U164" i="4"/>
  <c r="E164" i="4" s="1"/>
  <c r="W166" i="4"/>
  <c r="G166" i="4" s="1"/>
  <c r="S169" i="4"/>
  <c r="C169" i="4" s="1"/>
  <c r="V156" i="4"/>
  <c r="F156" i="4" s="1"/>
  <c r="V157" i="4"/>
  <c r="F157" i="4" s="1"/>
  <c r="X159" i="4"/>
  <c r="H159" i="4" s="1"/>
  <c r="T162" i="4"/>
  <c r="D162" i="4" s="1"/>
  <c r="W156" i="4"/>
  <c r="G156" i="4" s="1"/>
  <c r="U158" i="4"/>
  <c r="E158" i="4" s="1"/>
  <c r="T161" i="4"/>
  <c r="D161" i="4" s="1"/>
  <c r="S164" i="4"/>
  <c r="C164" i="4" s="1"/>
  <c r="S167" i="4"/>
  <c r="C167" i="4" s="1"/>
  <c r="W169" i="4"/>
  <c r="G169" i="4" s="1"/>
  <c r="T172" i="4"/>
  <c r="D172" i="4" s="1"/>
  <c r="W174" i="4"/>
  <c r="G174" i="4" s="1"/>
  <c r="T177" i="4"/>
  <c r="D177" i="4" s="1"/>
  <c r="W179" i="4"/>
  <c r="G179" i="4" s="1"/>
  <c r="T182" i="4"/>
  <c r="D182" i="4" s="1"/>
  <c r="W184" i="4"/>
  <c r="G184" i="4" s="1"/>
  <c r="T187" i="4"/>
  <c r="D187" i="4" s="1"/>
  <c r="W189" i="4"/>
  <c r="G189" i="4" s="1"/>
  <c r="U192" i="4"/>
  <c r="E192" i="4" s="1"/>
  <c r="X194" i="4"/>
  <c r="H194" i="4" s="1"/>
  <c r="U197" i="4"/>
  <c r="E197" i="4" s="1"/>
  <c r="X199" i="4"/>
  <c r="H199" i="4" s="1"/>
  <c r="U202" i="4"/>
  <c r="E202" i="4" s="1"/>
  <c r="X204" i="4"/>
  <c r="H204" i="4" s="1"/>
  <c r="U207" i="4"/>
  <c r="E207" i="4" s="1"/>
  <c r="X209" i="4"/>
  <c r="H209" i="4" s="1"/>
  <c r="U212" i="4"/>
  <c r="E212" i="4" s="1"/>
  <c r="X214" i="4"/>
  <c r="H214" i="4" s="1"/>
  <c r="U217" i="4"/>
  <c r="E217" i="4" s="1"/>
  <c r="X219" i="4"/>
  <c r="H219" i="4" s="1"/>
  <c r="U222" i="4"/>
  <c r="E222" i="4" s="1"/>
  <c r="S225" i="4"/>
  <c r="C225" i="4" s="1"/>
  <c r="V158" i="4"/>
  <c r="F158" i="4" s="1"/>
  <c r="U161" i="4"/>
  <c r="E161" i="4" s="1"/>
  <c r="V164" i="4"/>
  <c r="F164" i="4" s="1"/>
  <c r="T167" i="4"/>
  <c r="D167" i="4" s="1"/>
  <c r="X169" i="4"/>
  <c r="H169" i="4" s="1"/>
  <c r="U172" i="4"/>
  <c r="E172" i="4" s="1"/>
  <c r="X174" i="4"/>
  <c r="H174" i="4" s="1"/>
  <c r="U177" i="4"/>
  <c r="E177" i="4" s="1"/>
  <c r="X179" i="4"/>
  <c r="H179" i="4" s="1"/>
  <c r="U182" i="4"/>
  <c r="E182" i="4" s="1"/>
  <c r="X184" i="4"/>
  <c r="H184" i="4" s="1"/>
  <c r="U187" i="4"/>
  <c r="E187" i="4" s="1"/>
  <c r="S190" i="4"/>
  <c r="C190" i="4" s="1"/>
  <c r="V192" i="4"/>
  <c r="F192" i="4" s="1"/>
  <c r="S195" i="4"/>
  <c r="C195" i="4" s="1"/>
  <c r="V197" i="4"/>
  <c r="F197" i="4" s="1"/>
  <c r="S200" i="4"/>
  <c r="C200" i="4" s="1"/>
  <c r="V202" i="4"/>
  <c r="F202" i="4" s="1"/>
  <c r="S205" i="4"/>
  <c r="C205" i="4" s="1"/>
  <c r="V207" i="4"/>
  <c r="F207" i="4" s="1"/>
  <c r="S210" i="4"/>
  <c r="C210" i="4" s="1"/>
  <c r="V212" i="4"/>
  <c r="F212" i="4" s="1"/>
  <c r="S215" i="4"/>
  <c r="C215" i="4" s="1"/>
  <c r="V217" i="4"/>
  <c r="F217" i="4" s="1"/>
  <c r="S220" i="4"/>
  <c r="C220" i="4" s="1"/>
  <c r="W222" i="4"/>
  <c r="G222" i="4" s="1"/>
  <c r="T225" i="4"/>
  <c r="D225" i="4" s="1"/>
  <c r="S156" i="4"/>
  <c r="C156" i="4" s="1"/>
  <c r="W158" i="4"/>
  <c r="G158" i="4" s="1"/>
  <c r="V161" i="4"/>
  <c r="F161" i="4" s="1"/>
  <c r="W164" i="4"/>
  <c r="G164" i="4" s="1"/>
  <c r="U167" i="4"/>
  <c r="E167" i="4" s="1"/>
  <c r="S170" i="4"/>
  <c r="C170" i="4" s="1"/>
  <c r="V172" i="4"/>
  <c r="F172" i="4" s="1"/>
  <c r="S175" i="4"/>
  <c r="C175" i="4" s="1"/>
  <c r="V177" i="4"/>
  <c r="F177" i="4" s="1"/>
  <c r="S180" i="4"/>
  <c r="C180" i="4" s="1"/>
  <c r="V182" i="4"/>
  <c r="F182" i="4" s="1"/>
  <c r="S185" i="4"/>
  <c r="C185" i="4" s="1"/>
  <c r="W187" i="4"/>
  <c r="G187" i="4" s="1"/>
  <c r="T190" i="4"/>
  <c r="D190" i="4" s="1"/>
  <c r="W192" i="4"/>
  <c r="G192" i="4" s="1"/>
  <c r="T195" i="4"/>
  <c r="D195" i="4" s="1"/>
  <c r="W197" i="4"/>
  <c r="G197" i="4" s="1"/>
  <c r="T200" i="4"/>
  <c r="D200" i="4" s="1"/>
  <c r="W202" i="4"/>
  <c r="G202" i="4" s="1"/>
  <c r="T205" i="4"/>
  <c r="D205" i="4" s="1"/>
  <c r="W207" i="4"/>
  <c r="G207" i="4" s="1"/>
  <c r="T210" i="4"/>
  <c r="D210" i="4" s="1"/>
  <c r="W212" i="4"/>
  <c r="G212" i="4" s="1"/>
  <c r="T215" i="4"/>
  <c r="D215" i="4" s="1"/>
  <c r="W217" i="4"/>
  <c r="G217" i="4" s="1"/>
  <c r="U220" i="4"/>
  <c r="E220" i="4" s="1"/>
  <c r="X222" i="4"/>
  <c r="H222" i="4" s="1"/>
  <c r="U225" i="4"/>
  <c r="E225" i="4" s="1"/>
  <c r="X158" i="4"/>
  <c r="H158" i="4" s="1"/>
  <c r="W161" i="4"/>
  <c r="G161" i="4" s="1"/>
  <c r="X164" i="4"/>
  <c r="H164" i="4" s="1"/>
  <c r="V167" i="4"/>
  <c r="F167" i="4" s="1"/>
  <c r="T170" i="4"/>
  <c r="D170" i="4" s="1"/>
  <c r="W172" i="4"/>
  <c r="G172" i="4" s="1"/>
  <c r="T175" i="4"/>
  <c r="D175" i="4" s="1"/>
  <c r="W177" i="4"/>
  <c r="G177" i="4" s="1"/>
  <c r="T180" i="4"/>
  <c r="D180" i="4" s="1"/>
  <c r="W182" i="4"/>
  <c r="G182" i="4" s="1"/>
  <c r="U185" i="4"/>
  <c r="E185" i="4" s="1"/>
  <c r="X187" i="4"/>
  <c r="H187" i="4" s="1"/>
  <c r="U190" i="4"/>
  <c r="E190" i="4" s="1"/>
  <c r="X192" i="4"/>
  <c r="H192" i="4" s="1"/>
  <c r="U195" i="4"/>
  <c r="E195" i="4" s="1"/>
  <c r="X197" i="4"/>
  <c r="H197" i="4" s="1"/>
  <c r="U200" i="4"/>
  <c r="E200" i="4" s="1"/>
  <c r="X202" i="4"/>
  <c r="H202" i="4" s="1"/>
  <c r="U205" i="4"/>
  <c r="E205" i="4" s="1"/>
  <c r="X207" i="4"/>
  <c r="H207" i="4" s="1"/>
  <c r="U210" i="4"/>
  <c r="E210" i="4" s="1"/>
  <c r="X212" i="4"/>
  <c r="H212" i="4" s="1"/>
  <c r="U215" i="4"/>
  <c r="E215" i="4" s="1"/>
  <c r="S218" i="4"/>
  <c r="C218" i="4" s="1"/>
  <c r="V220" i="4"/>
  <c r="F220" i="4" s="1"/>
  <c r="S223" i="4"/>
  <c r="C223" i="4" s="1"/>
  <c r="V225" i="4"/>
  <c r="F225" i="4" s="1"/>
  <c r="S160" i="4"/>
  <c r="C160" i="4" s="1"/>
  <c r="X162" i="4"/>
  <c r="H162" i="4" s="1"/>
  <c r="V165" i="4"/>
  <c r="F165" i="4" s="1"/>
  <c r="T168" i="4"/>
  <c r="D168" i="4" s="1"/>
  <c r="X170" i="4"/>
  <c r="H170" i="4" s="1"/>
  <c r="U173" i="4"/>
  <c r="E173" i="4" s="1"/>
  <c r="S176" i="4"/>
  <c r="C176" i="4" s="1"/>
  <c r="V178" i="4"/>
  <c r="F178" i="4" s="1"/>
  <c r="S181" i="4"/>
  <c r="C181" i="4" s="1"/>
  <c r="V183" i="4"/>
  <c r="F183" i="4" s="1"/>
  <c r="S186" i="4"/>
  <c r="C186" i="4" s="1"/>
  <c r="V188" i="4"/>
  <c r="F188" i="4" s="1"/>
  <c r="S191" i="4"/>
  <c r="C191" i="4" s="1"/>
  <c r="V193" i="4"/>
  <c r="F193" i="4" s="1"/>
  <c r="S196" i="4"/>
  <c r="C196" i="4" s="1"/>
  <c r="V198" i="4"/>
  <c r="F198" i="4" s="1"/>
  <c r="S201" i="4"/>
  <c r="C201" i="4" s="1"/>
  <c r="V203" i="4"/>
  <c r="F203" i="4" s="1"/>
  <c r="S206" i="4"/>
  <c r="C206" i="4" s="1"/>
  <c r="W208" i="4"/>
  <c r="G208" i="4" s="1"/>
  <c r="T211" i="4"/>
  <c r="D211" i="4" s="1"/>
  <c r="W213" i="4"/>
  <c r="G213" i="4" s="1"/>
  <c r="T216" i="4"/>
  <c r="D216" i="4" s="1"/>
  <c r="W218" i="4"/>
  <c r="G218" i="4" s="1"/>
  <c r="T221" i="4"/>
  <c r="D221" i="4" s="1"/>
  <c r="W223" i="4"/>
  <c r="G223" i="4" s="1"/>
  <c r="X160" i="4"/>
  <c r="H160" i="4" s="1"/>
  <c r="W165" i="4"/>
  <c r="G165" i="4" s="1"/>
  <c r="V169" i="4"/>
  <c r="F169" i="4" s="1"/>
  <c r="X173" i="4"/>
  <c r="H173" i="4" s="1"/>
  <c r="X177" i="4"/>
  <c r="H177" i="4" s="1"/>
  <c r="V181" i="4"/>
  <c r="F181" i="4" s="1"/>
  <c r="W185" i="4"/>
  <c r="G185" i="4" s="1"/>
  <c r="T189" i="4"/>
  <c r="D189" i="4" s="1"/>
  <c r="U193" i="4"/>
  <c r="E193" i="4" s="1"/>
  <c r="S197" i="4"/>
  <c r="C197" i="4" s="1"/>
  <c r="T201" i="4"/>
  <c r="D201" i="4" s="1"/>
  <c r="W204" i="4"/>
  <c r="G204" i="4" s="1"/>
  <c r="S209" i="4"/>
  <c r="C209" i="4" s="1"/>
  <c r="S213" i="4"/>
  <c r="C213" i="4" s="1"/>
  <c r="W216" i="4"/>
  <c r="G216" i="4" s="1"/>
  <c r="X220" i="4"/>
  <c r="H220" i="4" s="1"/>
  <c r="U224" i="4"/>
  <c r="E224" i="4" s="1"/>
  <c r="S171" i="4"/>
  <c r="C171" i="4" s="1"/>
  <c r="S183" i="4"/>
  <c r="C183" i="4" s="1"/>
  <c r="T194" i="4"/>
  <c r="D194" i="4" s="1"/>
  <c r="S202" i="4"/>
  <c r="C202" i="4" s="1"/>
  <c r="S214" i="4"/>
  <c r="C214" i="4" s="1"/>
  <c r="T218" i="4"/>
  <c r="D218" i="4" s="1"/>
  <c r="S163" i="4"/>
  <c r="C163" i="4" s="1"/>
  <c r="S179" i="4"/>
  <c r="C179" i="4" s="1"/>
  <c r="U194" i="4"/>
  <c r="E194" i="4" s="1"/>
  <c r="V210" i="4"/>
  <c r="F210" i="4" s="1"/>
  <c r="X221" i="4"/>
  <c r="H221" i="4" s="1"/>
  <c r="V171" i="4"/>
  <c r="F171" i="4" s="1"/>
  <c r="X186" i="4"/>
  <c r="H186" i="4" s="1"/>
  <c r="X198" i="4"/>
  <c r="H198" i="4" s="1"/>
  <c r="W210" i="4"/>
  <c r="G210" i="4" s="1"/>
  <c r="V218" i="4"/>
  <c r="F218" i="4" s="1"/>
  <c r="U180" i="4"/>
  <c r="E180" i="4" s="1"/>
  <c r="S161" i="4"/>
  <c r="C161" i="4" s="1"/>
  <c r="X165" i="4"/>
  <c r="H165" i="4" s="1"/>
  <c r="U170" i="4"/>
  <c r="E170" i="4" s="1"/>
  <c r="S174" i="4"/>
  <c r="C174" i="4" s="1"/>
  <c r="S178" i="4"/>
  <c r="C178" i="4" s="1"/>
  <c r="W181" i="4"/>
  <c r="G181" i="4" s="1"/>
  <c r="X185" i="4"/>
  <c r="H185" i="4" s="1"/>
  <c r="U189" i="4"/>
  <c r="E189" i="4" s="1"/>
  <c r="W193" i="4"/>
  <c r="G193" i="4" s="1"/>
  <c r="T197" i="4"/>
  <c r="D197" i="4" s="1"/>
  <c r="U201" i="4"/>
  <c r="E201" i="4" s="1"/>
  <c r="V205" i="4"/>
  <c r="F205" i="4" s="1"/>
  <c r="T209" i="4"/>
  <c r="D209" i="4" s="1"/>
  <c r="U213" i="4"/>
  <c r="E213" i="4" s="1"/>
  <c r="X216" i="4"/>
  <c r="H216" i="4" s="1"/>
  <c r="S221" i="4"/>
  <c r="C221" i="4" s="1"/>
  <c r="V224" i="4"/>
  <c r="F224" i="4" s="1"/>
  <c r="U166" i="4"/>
  <c r="E166" i="4" s="1"/>
  <c r="V186" i="4"/>
  <c r="F186" i="4" s="1"/>
  <c r="U206" i="4"/>
  <c r="E206" i="4" s="1"/>
  <c r="X225" i="4"/>
  <c r="H225" i="4" s="1"/>
  <c r="S158" i="4"/>
  <c r="C158" i="4" s="1"/>
  <c r="U175" i="4"/>
  <c r="E175" i="4" s="1"/>
  <c r="X190" i="4"/>
  <c r="H190" i="4" s="1"/>
  <c r="V206" i="4"/>
  <c r="F206" i="4" s="1"/>
  <c r="T158" i="4"/>
  <c r="D158" i="4" s="1"/>
  <c r="W167" i="4"/>
  <c r="G167" i="4" s="1"/>
  <c r="V175" i="4"/>
  <c r="F175" i="4" s="1"/>
  <c r="U183" i="4"/>
  <c r="E183" i="4" s="1"/>
  <c r="W194" i="4"/>
  <c r="G194" i="4" s="1"/>
  <c r="W206" i="4"/>
  <c r="G206" i="4" s="1"/>
  <c r="S222" i="4"/>
  <c r="C222" i="4" s="1"/>
  <c r="T188" i="4"/>
  <c r="D188" i="4" s="1"/>
  <c r="U223" i="4"/>
  <c r="E223" i="4" s="1"/>
  <c r="S157" i="4"/>
  <c r="C157" i="4" s="1"/>
  <c r="U162" i="4"/>
  <c r="E162" i="4" s="1"/>
  <c r="S166" i="4"/>
  <c r="C166" i="4" s="1"/>
  <c r="V170" i="4"/>
  <c r="F170" i="4" s="1"/>
  <c r="T174" i="4"/>
  <c r="D174" i="4" s="1"/>
  <c r="U178" i="4"/>
  <c r="E178" i="4" s="1"/>
  <c r="X181" i="4"/>
  <c r="H181" i="4" s="1"/>
  <c r="T186" i="4"/>
  <c r="D186" i="4" s="1"/>
  <c r="V189" i="4"/>
  <c r="F189" i="4" s="1"/>
  <c r="X193" i="4"/>
  <c r="H193" i="4" s="1"/>
  <c r="S198" i="4"/>
  <c r="C198" i="4" s="1"/>
  <c r="W201" i="4"/>
  <c r="G201" i="4" s="1"/>
  <c r="W205" i="4"/>
  <c r="G205" i="4" s="1"/>
  <c r="U209" i="4"/>
  <c r="E209" i="4" s="1"/>
  <c r="V213" i="4"/>
  <c r="F213" i="4" s="1"/>
  <c r="S217" i="4"/>
  <c r="C217" i="4" s="1"/>
  <c r="U221" i="4"/>
  <c r="E221" i="4" s="1"/>
  <c r="W224" i="4"/>
  <c r="G224" i="4" s="1"/>
  <c r="W162" i="4"/>
  <c r="G162" i="4" s="1"/>
  <c r="V174" i="4"/>
  <c r="F174" i="4" s="1"/>
  <c r="W190" i="4"/>
  <c r="G190" i="4" s="1"/>
  <c r="W209" i="4"/>
  <c r="G209" i="4" s="1"/>
  <c r="U171" i="4"/>
  <c r="E171" i="4" s="1"/>
  <c r="W186" i="4"/>
  <c r="G186" i="4" s="1"/>
  <c r="T202" i="4"/>
  <c r="D202" i="4" s="1"/>
  <c r="U218" i="4"/>
  <c r="E218" i="4" s="1"/>
  <c r="T163" i="4"/>
  <c r="D163" i="4" s="1"/>
  <c r="T179" i="4"/>
  <c r="D179" i="4" s="1"/>
  <c r="T191" i="4"/>
  <c r="D191" i="4" s="1"/>
  <c r="S203" i="4"/>
  <c r="C203" i="4" s="1"/>
  <c r="U214" i="4"/>
  <c r="E214" i="4" s="1"/>
  <c r="U176" i="4"/>
  <c r="E176" i="4" s="1"/>
  <c r="T219" i="4"/>
  <c r="D219" i="4" s="1"/>
  <c r="X163" i="4"/>
  <c r="H163" i="4" s="1"/>
  <c r="V176" i="4"/>
  <c r="F176" i="4" s="1"/>
  <c r="U188" i="4"/>
  <c r="E188" i="4" s="1"/>
  <c r="W199" i="4"/>
  <c r="G199" i="4" s="1"/>
  <c r="S208" i="4"/>
  <c r="C208" i="4" s="1"/>
  <c r="U219" i="4"/>
  <c r="E219" i="4" s="1"/>
  <c r="W157" i="4"/>
  <c r="G157" i="4" s="1"/>
  <c r="V162" i="4"/>
  <c r="F162" i="4" s="1"/>
  <c r="T166" i="4"/>
  <c r="D166" i="4" s="1"/>
  <c r="W170" i="4"/>
  <c r="G170" i="4" s="1"/>
  <c r="U174" i="4"/>
  <c r="E174" i="4" s="1"/>
  <c r="W178" i="4"/>
  <c r="G178" i="4" s="1"/>
  <c r="S182" i="4"/>
  <c r="C182" i="4" s="1"/>
  <c r="U186" i="4"/>
  <c r="E186" i="4" s="1"/>
  <c r="V190" i="4"/>
  <c r="F190" i="4" s="1"/>
  <c r="S194" i="4"/>
  <c r="C194" i="4" s="1"/>
  <c r="T198" i="4"/>
  <c r="D198" i="4" s="1"/>
  <c r="X201" i="4"/>
  <c r="H201" i="4" s="1"/>
  <c r="X205" i="4"/>
  <c r="H205" i="4" s="1"/>
  <c r="V209" i="4"/>
  <c r="F209" i="4" s="1"/>
  <c r="X213" i="4"/>
  <c r="H213" i="4" s="1"/>
  <c r="T217" i="4"/>
  <c r="D217" i="4" s="1"/>
  <c r="V221" i="4"/>
  <c r="F221" i="4" s="1"/>
  <c r="W225" i="4"/>
  <c r="G225" i="4" s="1"/>
  <c r="X157" i="4"/>
  <c r="H157" i="4" s="1"/>
  <c r="X178" i="4"/>
  <c r="H178" i="4" s="1"/>
  <c r="U198" i="4"/>
  <c r="E198" i="4" s="1"/>
  <c r="W221" i="4"/>
  <c r="G221" i="4" s="1"/>
  <c r="X166" i="4"/>
  <c r="H166" i="4" s="1"/>
  <c r="T183" i="4"/>
  <c r="D183" i="4" s="1"/>
  <c r="W198" i="4"/>
  <c r="G198" i="4" s="1"/>
  <c r="T214" i="4"/>
  <c r="D214" i="4" s="1"/>
  <c r="S159" i="4"/>
  <c r="C159" i="4" s="1"/>
  <c r="U163" i="4"/>
  <c r="E163" i="4" s="1"/>
  <c r="X167" i="4"/>
  <c r="H167" i="4" s="1"/>
  <c r="W171" i="4"/>
  <c r="G171" i="4" s="1"/>
  <c r="W175" i="4"/>
  <c r="G175" i="4" s="1"/>
  <c r="U179" i="4"/>
  <c r="E179" i="4" s="1"/>
  <c r="W183" i="4"/>
  <c r="G183" i="4" s="1"/>
  <c r="S187" i="4"/>
  <c r="C187" i="4" s="1"/>
  <c r="U191" i="4"/>
  <c r="E191" i="4" s="1"/>
  <c r="V195" i="4"/>
  <c r="F195" i="4" s="1"/>
  <c r="S199" i="4"/>
  <c r="C199" i="4" s="1"/>
  <c r="T203" i="4"/>
  <c r="D203" i="4" s="1"/>
  <c r="X206" i="4"/>
  <c r="H206" i="4" s="1"/>
  <c r="S211" i="4"/>
  <c r="C211" i="4" s="1"/>
  <c r="V214" i="4"/>
  <c r="F214" i="4" s="1"/>
  <c r="X218" i="4"/>
  <c r="H218" i="4" s="1"/>
  <c r="T222" i="4"/>
  <c r="D222" i="4" s="1"/>
  <c r="X156" i="4"/>
  <c r="H156" i="4" s="1"/>
  <c r="T159" i="4"/>
  <c r="D159" i="4" s="1"/>
  <c r="V163" i="4"/>
  <c r="F163" i="4" s="1"/>
  <c r="S168" i="4"/>
  <c r="C168" i="4" s="1"/>
  <c r="X171" i="4"/>
  <c r="H171" i="4" s="1"/>
  <c r="T176" i="4"/>
  <c r="D176" i="4" s="1"/>
  <c r="V179" i="4"/>
  <c r="F179" i="4" s="1"/>
  <c r="X183" i="4"/>
  <c r="H183" i="4" s="1"/>
  <c r="S188" i="4"/>
  <c r="C188" i="4" s="1"/>
  <c r="V191" i="4"/>
  <c r="F191" i="4" s="1"/>
  <c r="W195" i="4"/>
  <c r="G195" i="4" s="1"/>
  <c r="U199" i="4"/>
  <c r="E199" i="4" s="1"/>
  <c r="U203" i="4"/>
  <c r="E203" i="4" s="1"/>
  <c r="S207" i="4"/>
  <c r="C207" i="4" s="1"/>
  <c r="U211" i="4"/>
  <c r="E211" i="4" s="1"/>
  <c r="W214" i="4"/>
  <c r="G214" i="4" s="1"/>
  <c r="S219" i="4"/>
  <c r="C219" i="4" s="1"/>
  <c r="T223" i="4"/>
  <c r="D223" i="4" s="1"/>
  <c r="U159" i="4"/>
  <c r="E159" i="4" s="1"/>
  <c r="W163" i="4"/>
  <c r="G163" i="4" s="1"/>
  <c r="U168" i="4"/>
  <c r="E168" i="4" s="1"/>
  <c r="S172" i="4"/>
  <c r="C172" i="4" s="1"/>
  <c r="W191" i="4"/>
  <c r="G191" i="4" s="1"/>
  <c r="X195" i="4"/>
  <c r="H195" i="4" s="1"/>
  <c r="V199" i="4"/>
  <c r="F199" i="4" s="1"/>
  <c r="W203" i="4"/>
  <c r="G203" i="4" s="1"/>
  <c r="T207" i="4"/>
  <c r="D207" i="4" s="1"/>
  <c r="V211" i="4"/>
  <c r="F211" i="4" s="1"/>
  <c r="W215" i="4"/>
  <c r="G215" i="4" s="1"/>
  <c r="V168" i="4"/>
  <c r="F168" i="4" s="1"/>
  <c r="W180" i="4"/>
  <c r="G180" i="4" s="1"/>
  <c r="X191" i="4"/>
  <c r="H191" i="4" s="1"/>
  <c r="S204" i="4"/>
  <c r="C204" i="4" s="1"/>
  <c r="X215" i="4"/>
  <c r="H215" i="4" s="1"/>
  <c r="S184" i="4"/>
  <c r="C184" i="4" s="1"/>
  <c r="T160" i="4"/>
  <c r="D160" i="4" s="1"/>
  <c r="X172" i="4"/>
  <c r="H172" i="4" s="1"/>
  <c r="T184" i="4"/>
  <c r="D184" i="4" s="1"/>
  <c r="T196" i="4"/>
  <c r="D196" i="4" s="1"/>
  <c r="W211" i="4"/>
  <c r="G211" i="4" s="1"/>
  <c r="V223" i="4"/>
  <c r="F223" i="4" s="1"/>
  <c r="U160" i="4"/>
  <c r="E160" i="4" s="1"/>
  <c r="S165" i="4"/>
  <c r="C165" i="4" s="1"/>
  <c r="W168" i="4"/>
  <c r="G168" i="4" s="1"/>
  <c r="S173" i="4"/>
  <c r="C173" i="4" s="1"/>
  <c r="X180" i="4"/>
  <c r="H180" i="4" s="1"/>
  <c r="U184" i="4"/>
  <c r="E184" i="4" s="1"/>
  <c r="S192" i="4"/>
  <c r="C192" i="4" s="1"/>
  <c r="U196" i="4"/>
  <c r="E196" i="4" s="1"/>
  <c r="V200" i="4"/>
  <c r="F200" i="4" s="1"/>
  <c r="T204" i="4"/>
  <c r="D204" i="4" s="1"/>
  <c r="T208" i="4"/>
  <c r="D208" i="4" s="1"/>
  <c r="X211" i="4"/>
  <c r="H211" i="4" s="1"/>
  <c r="V160" i="4"/>
  <c r="F160" i="4" s="1"/>
  <c r="V185" i="4"/>
  <c r="F185" i="4" s="1"/>
  <c r="S212" i="4"/>
  <c r="C212" i="4" s="1"/>
  <c r="W220" i="4"/>
  <c r="G220" i="4" s="1"/>
  <c r="S224" i="4"/>
  <c r="C224" i="4" s="1"/>
  <c r="S177" i="4"/>
  <c r="C177" i="4" s="1"/>
  <c r="U181" i="4"/>
  <c r="E181" i="4" s="1"/>
  <c r="W160" i="4"/>
  <c r="G160" i="4" s="1"/>
  <c r="W188" i="4"/>
  <c r="G188" i="4" s="1"/>
  <c r="T212" i="4"/>
  <c r="D212" i="4" s="1"/>
  <c r="T165" i="4"/>
  <c r="D165" i="4" s="1"/>
  <c r="X188" i="4"/>
  <c r="H188" i="4" s="1"/>
  <c r="S216" i="4"/>
  <c r="C216" i="4" s="1"/>
  <c r="T193" i="4"/>
  <c r="D193" i="4" s="1"/>
  <c r="W196" i="4"/>
  <c r="G196" i="4" s="1"/>
  <c r="U204" i="4"/>
  <c r="E204" i="4" s="1"/>
  <c r="T181" i="4"/>
  <c r="D181" i="4" s="1"/>
  <c r="U165" i="4"/>
  <c r="E165" i="4" s="1"/>
  <c r="S189" i="4"/>
  <c r="C189" i="4" s="1"/>
  <c r="U216" i="4"/>
  <c r="E216" i="4" s="1"/>
  <c r="S193" i="4"/>
  <c r="C193" i="4" s="1"/>
  <c r="T173" i="4"/>
  <c r="D173" i="4" s="1"/>
  <c r="W219" i="4"/>
  <c r="G219" i="4" s="1"/>
  <c r="W173" i="4"/>
  <c r="G173" i="4" s="1"/>
  <c r="X176" i="4"/>
  <c r="H176" i="4" s="1"/>
  <c r="U208" i="4"/>
  <c r="E208" i="4" s="1"/>
  <c r="X208" i="4"/>
  <c r="H208" i="4" s="1"/>
  <c r="T169" i="4"/>
  <c r="D169" i="4" s="1"/>
  <c r="V216" i="4"/>
  <c r="F216" i="4" s="1"/>
  <c r="U169" i="4"/>
  <c r="E169" i="4" s="1"/>
  <c r="V219" i="4"/>
  <c r="F219" i="4" s="1"/>
  <c r="V196" i="4"/>
  <c r="F196" i="4" s="1"/>
  <c r="V184" i="4"/>
  <c r="F184" i="4" s="1"/>
  <c r="W176" i="4"/>
  <c r="G176" i="4" s="1"/>
  <c r="W200" i="4"/>
  <c r="G200" i="4" s="1"/>
  <c r="X223" i="4"/>
  <c r="H223" i="4" s="1"/>
  <c r="X200" i="4"/>
  <c r="H200" i="4" s="1"/>
  <c r="T224" i="4"/>
  <c r="D224" i="4" s="1"/>
  <c r="V204" i="4"/>
  <c r="F204" i="4" s="1"/>
  <c r="R914" i="4"/>
  <c r="D914" i="4" s="1"/>
  <c r="D988" i="4" s="1"/>
  <c r="T917" i="4"/>
  <c r="F917" i="4" s="1"/>
  <c r="F991" i="4" s="1"/>
  <c r="R921" i="4"/>
  <c r="D921" i="4" s="1"/>
  <c r="D995" i="4" s="1"/>
  <c r="T924" i="4"/>
  <c r="F924" i="4" s="1"/>
  <c r="F998" i="4" s="1"/>
  <c r="R928" i="4"/>
  <c r="D928" i="4" s="1"/>
  <c r="D1002" i="4" s="1"/>
  <c r="T931" i="4"/>
  <c r="F931" i="4" s="1"/>
  <c r="F1005" i="4" s="1"/>
  <c r="R935" i="4"/>
  <c r="D935" i="4" s="1"/>
  <c r="D1009" i="4" s="1"/>
  <c r="T938" i="4"/>
  <c r="F938" i="4" s="1"/>
  <c r="F1012" i="4" s="1"/>
  <c r="R942" i="4"/>
  <c r="D942" i="4" s="1"/>
  <c r="D1016" i="4" s="1"/>
  <c r="T945" i="4"/>
  <c r="F945" i="4" s="1"/>
  <c r="F1019" i="4" s="1"/>
  <c r="R949" i="4"/>
  <c r="D949" i="4" s="1"/>
  <c r="D1023" i="4" s="1"/>
  <c r="T952" i="4"/>
  <c r="F952" i="4" s="1"/>
  <c r="F1026" i="4" s="1"/>
  <c r="R956" i="4"/>
  <c r="D956" i="4" s="1"/>
  <c r="D1030" i="4" s="1"/>
  <c r="T959" i="4"/>
  <c r="F959" i="4" s="1"/>
  <c r="F1033" i="4" s="1"/>
  <c r="R963" i="4"/>
  <c r="D963" i="4" s="1"/>
  <c r="D1037" i="4" s="1"/>
  <c r="T966" i="4"/>
  <c r="F966" i="4" s="1"/>
  <c r="F1040" i="4" s="1"/>
  <c r="R970" i="4"/>
  <c r="D970" i="4" s="1"/>
  <c r="D1044" i="4" s="1"/>
  <c r="T973" i="4"/>
  <c r="F973" i="4" s="1"/>
  <c r="F1047" i="4" s="1"/>
  <c r="R977" i="4"/>
  <c r="D977" i="4" s="1"/>
  <c r="D1051" i="4" s="1"/>
  <c r="T980" i="4"/>
  <c r="F980" i="4" s="1"/>
  <c r="S914" i="4"/>
  <c r="E914" i="4" s="1"/>
  <c r="E988" i="4" s="1"/>
  <c r="T913" i="4"/>
  <c r="F913" i="4" s="1"/>
  <c r="F987" i="4" s="1"/>
  <c r="Q918" i="4"/>
  <c r="C918" i="4" s="1"/>
  <c r="C992" i="4" s="1"/>
  <c r="T921" i="4"/>
  <c r="F921" i="4" s="1"/>
  <c r="F995" i="4" s="1"/>
  <c r="S925" i="4"/>
  <c r="E925" i="4" s="1"/>
  <c r="E999" i="4" s="1"/>
  <c r="R929" i="4"/>
  <c r="D929" i="4" s="1"/>
  <c r="D1003" i="4" s="1"/>
  <c r="Q933" i="4"/>
  <c r="C933" i="4" s="1"/>
  <c r="C1007" i="4" s="1"/>
  <c r="T936" i="4"/>
  <c r="F936" i="4" s="1"/>
  <c r="F1010" i="4" s="1"/>
  <c r="S940" i="4"/>
  <c r="E940" i="4" s="1"/>
  <c r="E1014" i="4" s="1"/>
  <c r="R944" i="4"/>
  <c r="D944" i="4" s="1"/>
  <c r="D1018" i="4" s="1"/>
  <c r="Q948" i="4"/>
  <c r="C948" i="4" s="1"/>
  <c r="C1022" i="4" s="1"/>
  <c r="T951" i="4"/>
  <c r="F951" i="4" s="1"/>
  <c r="F1025" i="4" s="1"/>
  <c r="S955" i="4"/>
  <c r="E955" i="4" s="1"/>
  <c r="E1029" i="4" s="1"/>
  <c r="R959" i="4"/>
  <c r="D959" i="4" s="1"/>
  <c r="D1033" i="4" s="1"/>
  <c r="Q963" i="4"/>
  <c r="C963" i="4" s="1"/>
  <c r="C1037" i="4" s="1"/>
  <c r="Q967" i="4"/>
  <c r="C967" i="4" s="1"/>
  <c r="C1041" i="4" s="1"/>
  <c r="T970" i="4"/>
  <c r="F970" i="4" s="1"/>
  <c r="F1044" i="4" s="1"/>
  <c r="S974" i="4"/>
  <c r="E974" i="4" s="1"/>
  <c r="E1048" i="4" s="1"/>
  <c r="R978" i="4"/>
  <c r="D978" i="4" s="1"/>
  <c r="D1052" i="4" s="1"/>
  <c r="R912" i="4"/>
  <c r="D912" i="4" s="1"/>
  <c r="D986" i="4" s="1"/>
  <c r="Q914" i="4"/>
  <c r="C914" i="4" s="1"/>
  <c r="C988" i="4" s="1"/>
  <c r="R918" i="4"/>
  <c r="D918" i="4" s="1"/>
  <c r="D992" i="4" s="1"/>
  <c r="Q922" i="4"/>
  <c r="C922" i="4" s="1"/>
  <c r="C996" i="4" s="1"/>
  <c r="T925" i="4"/>
  <c r="F925" i="4" s="1"/>
  <c r="F999" i="4" s="1"/>
  <c r="S929" i="4"/>
  <c r="E929" i="4" s="1"/>
  <c r="E1003" i="4" s="1"/>
  <c r="R933" i="4"/>
  <c r="D933" i="4" s="1"/>
  <c r="D1007" i="4" s="1"/>
  <c r="Q937" i="4"/>
  <c r="C937" i="4" s="1"/>
  <c r="C1011" i="4" s="1"/>
  <c r="T940" i="4"/>
  <c r="F940" i="4" s="1"/>
  <c r="F1014" i="4" s="1"/>
  <c r="S944" i="4"/>
  <c r="E944" i="4" s="1"/>
  <c r="E1018" i="4" s="1"/>
  <c r="R948" i="4"/>
  <c r="D948" i="4" s="1"/>
  <c r="D1022" i="4" s="1"/>
  <c r="Q952" i="4"/>
  <c r="C952" i="4" s="1"/>
  <c r="C1026" i="4" s="1"/>
  <c r="T955" i="4"/>
  <c r="F955" i="4" s="1"/>
  <c r="F1029" i="4" s="1"/>
  <c r="S959" i="4"/>
  <c r="E959" i="4" s="1"/>
  <c r="E1033" i="4" s="1"/>
  <c r="S963" i="4"/>
  <c r="E963" i="4" s="1"/>
  <c r="E1037" i="4" s="1"/>
  <c r="R967" i="4"/>
  <c r="D967" i="4" s="1"/>
  <c r="D1041" i="4" s="1"/>
  <c r="Q971" i="4"/>
  <c r="C971" i="4" s="1"/>
  <c r="C1045" i="4" s="1"/>
  <c r="T974" i="4"/>
  <c r="F974" i="4" s="1"/>
  <c r="F1048" i="4" s="1"/>
  <c r="S978" i="4"/>
  <c r="E978" i="4" s="1"/>
  <c r="E1052" i="4" s="1"/>
  <c r="S912" i="4"/>
  <c r="E912" i="4" s="1"/>
  <c r="E986" i="4" s="1"/>
  <c r="T914" i="4"/>
  <c r="F914" i="4" s="1"/>
  <c r="F988" i="4" s="1"/>
  <c r="S918" i="4"/>
  <c r="E918" i="4" s="1"/>
  <c r="E992" i="4" s="1"/>
  <c r="R922" i="4"/>
  <c r="D922" i="4" s="1"/>
  <c r="D996" i="4" s="1"/>
  <c r="Q926" i="4"/>
  <c r="C926" i="4" s="1"/>
  <c r="C1000" i="4" s="1"/>
  <c r="T929" i="4"/>
  <c r="F929" i="4" s="1"/>
  <c r="F1003" i="4" s="1"/>
  <c r="S933" i="4"/>
  <c r="E933" i="4" s="1"/>
  <c r="E1007" i="4" s="1"/>
  <c r="R937" i="4"/>
  <c r="D937" i="4" s="1"/>
  <c r="D1011" i="4" s="1"/>
  <c r="Q941" i="4"/>
  <c r="C941" i="4" s="1"/>
  <c r="C1015" i="4" s="1"/>
  <c r="T944" i="4"/>
  <c r="F944" i="4" s="1"/>
  <c r="F1018" i="4" s="1"/>
  <c r="S948" i="4"/>
  <c r="E948" i="4" s="1"/>
  <c r="E1022" i="4" s="1"/>
  <c r="R952" i="4"/>
  <c r="D952" i="4" s="1"/>
  <c r="D1026" i="4" s="1"/>
  <c r="Q956" i="4"/>
  <c r="C956" i="4" s="1"/>
  <c r="C1030" i="4" s="1"/>
  <c r="Q960" i="4"/>
  <c r="C960" i="4" s="1"/>
  <c r="C1034" i="4" s="1"/>
  <c r="T963" i="4"/>
  <c r="F963" i="4" s="1"/>
  <c r="F1037" i="4" s="1"/>
  <c r="S967" i="4"/>
  <c r="E967" i="4" s="1"/>
  <c r="E1041" i="4" s="1"/>
  <c r="R971" i="4"/>
  <c r="D971" i="4" s="1"/>
  <c r="D1045" i="4" s="1"/>
  <c r="Q975" i="4"/>
  <c r="C975" i="4" s="1"/>
  <c r="C1049" i="4" s="1"/>
  <c r="T978" i="4"/>
  <c r="F978" i="4" s="1"/>
  <c r="F1052" i="4" s="1"/>
  <c r="T912" i="4"/>
  <c r="F912" i="4" s="1"/>
  <c r="Q915" i="4"/>
  <c r="C915" i="4" s="1"/>
  <c r="C989" i="4" s="1"/>
  <c r="T918" i="4"/>
  <c r="F918" i="4" s="1"/>
  <c r="F992" i="4" s="1"/>
  <c r="S922" i="4"/>
  <c r="E922" i="4" s="1"/>
  <c r="E996" i="4" s="1"/>
  <c r="R926" i="4"/>
  <c r="D926" i="4" s="1"/>
  <c r="D1000" i="4" s="1"/>
  <c r="Q930" i="4"/>
  <c r="C930" i="4" s="1"/>
  <c r="C1004" i="4" s="1"/>
  <c r="T933" i="4"/>
  <c r="F933" i="4" s="1"/>
  <c r="F1007" i="4" s="1"/>
  <c r="S937" i="4"/>
  <c r="E937" i="4" s="1"/>
  <c r="E1011" i="4" s="1"/>
  <c r="R941" i="4"/>
  <c r="D941" i="4" s="1"/>
  <c r="D1015" i="4" s="1"/>
  <c r="Q945" i="4"/>
  <c r="C945" i="4" s="1"/>
  <c r="C1019" i="4" s="1"/>
  <c r="T948" i="4"/>
  <c r="F948" i="4" s="1"/>
  <c r="F1022" i="4" s="1"/>
  <c r="S952" i="4"/>
  <c r="E952" i="4" s="1"/>
  <c r="E1026" i="4" s="1"/>
  <c r="S956" i="4"/>
  <c r="E956" i="4" s="1"/>
  <c r="E1030" i="4" s="1"/>
  <c r="R960" i="4"/>
  <c r="D960" i="4" s="1"/>
  <c r="D1034" i="4" s="1"/>
  <c r="Q964" i="4"/>
  <c r="C964" i="4" s="1"/>
  <c r="C1038" i="4" s="1"/>
  <c r="T967" i="4"/>
  <c r="F967" i="4" s="1"/>
  <c r="F1041" i="4" s="1"/>
  <c r="S971" i="4"/>
  <c r="E971" i="4" s="1"/>
  <c r="E1045" i="4" s="1"/>
  <c r="R975" i="4"/>
  <c r="D975" i="4" s="1"/>
  <c r="D1049" i="4" s="1"/>
  <c r="Q979" i="4"/>
  <c r="C979" i="4" s="1"/>
  <c r="C1053" i="4" s="1"/>
  <c r="Q916" i="4"/>
  <c r="C916" i="4" s="1"/>
  <c r="C990" i="4" s="1"/>
  <c r="T919" i="4"/>
  <c r="F919" i="4" s="1"/>
  <c r="F993" i="4" s="1"/>
  <c r="S923" i="4"/>
  <c r="E923" i="4" s="1"/>
  <c r="E997" i="4" s="1"/>
  <c r="R927" i="4"/>
  <c r="D927" i="4" s="1"/>
  <c r="D1001" i="4" s="1"/>
  <c r="Q931" i="4"/>
  <c r="C931" i="4" s="1"/>
  <c r="C1005" i="4" s="1"/>
  <c r="T934" i="4"/>
  <c r="F934" i="4" s="1"/>
  <c r="F1008" i="4" s="1"/>
  <c r="S938" i="4"/>
  <c r="E938" i="4" s="1"/>
  <c r="E1012" i="4" s="1"/>
  <c r="S942" i="4"/>
  <c r="E942" i="4" s="1"/>
  <c r="E1016" i="4" s="1"/>
  <c r="R946" i="4"/>
  <c r="D946" i="4" s="1"/>
  <c r="D1020" i="4" s="1"/>
  <c r="Q950" i="4"/>
  <c r="C950" i="4" s="1"/>
  <c r="C1024" i="4" s="1"/>
  <c r="T953" i="4"/>
  <c r="F953" i="4" s="1"/>
  <c r="F1027" i="4" s="1"/>
  <c r="S957" i="4"/>
  <c r="E957" i="4" s="1"/>
  <c r="E1031" i="4" s="1"/>
  <c r="R961" i="4"/>
  <c r="D961" i="4" s="1"/>
  <c r="D1035" i="4" s="1"/>
  <c r="Q965" i="4"/>
  <c r="C965" i="4" s="1"/>
  <c r="C1039" i="4" s="1"/>
  <c r="T968" i="4"/>
  <c r="F968" i="4" s="1"/>
  <c r="F1042" i="4" s="1"/>
  <c r="S972" i="4"/>
  <c r="E972" i="4" s="1"/>
  <c r="E1046" i="4" s="1"/>
  <c r="R976" i="4"/>
  <c r="D976" i="4" s="1"/>
  <c r="D1050" i="4" s="1"/>
  <c r="Q980" i="4"/>
  <c r="C980" i="4" s="1"/>
  <c r="C1054" i="4" s="1"/>
  <c r="R917" i="4"/>
  <c r="D917" i="4" s="1"/>
  <c r="D991" i="4" s="1"/>
  <c r="T923" i="4"/>
  <c r="F923" i="4" s="1"/>
  <c r="F997" i="4" s="1"/>
  <c r="Q929" i="4"/>
  <c r="C929" i="4" s="1"/>
  <c r="C1003" i="4" s="1"/>
  <c r="S935" i="4"/>
  <c r="E935" i="4" s="1"/>
  <c r="E1009" i="4" s="1"/>
  <c r="S941" i="4"/>
  <c r="E941" i="4" s="1"/>
  <c r="E1015" i="4" s="1"/>
  <c r="Q947" i="4"/>
  <c r="C947" i="4" s="1"/>
  <c r="C1021" i="4" s="1"/>
  <c r="R953" i="4"/>
  <c r="D953" i="4" s="1"/>
  <c r="D1027" i="4" s="1"/>
  <c r="S958" i="4"/>
  <c r="E958" i="4" s="1"/>
  <c r="E1032" i="4" s="1"/>
  <c r="T964" i="4"/>
  <c r="F964" i="4" s="1"/>
  <c r="F1038" i="4" s="1"/>
  <c r="Q970" i="4"/>
  <c r="C970" i="4" s="1"/>
  <c r="C1044" i="4" s="1"/>
  <c r="S976" i="4"/>
  <c r="E976" i="4" s="1"/>
  <c r="E1050" i="4" s="1"/>
  <c r="T981" i="4"/>
  <c r="F981" i="4" s="1"/>
  <c r="F1055" i="4" s="1"/>
  <c r="S917" i="4"/>
  <c r="E917" i="4" s="1"/>
  <c r="E991" i="4" s="1"/>
  <c r="Q924" i="4"/>
  <c r="C924" i="4" s="1"/>
  <c r="C998" i="4" s="1"/>
  <c r="R930" i="4"/>
  <c r="D930" i="4" s="1"/>
  <c r="D1004" i="4" s="1"/>
  <c r="T935" i="4"/>
  <c r="F935" i="4" s="1"/>
  <c r="F1009" i="4" s="1"/>
  <c r="T941" i="4"/>
  <c r="F941" i="4" s="1"/>
  <c r="F1015" i="4" s="1"/>
  <c r="R947" i="4"/>
  <c r="D947" i="4" s="1"/>
  <c r="D1021" i="4" s="1"/>
  <c r="S953" i="4"/>
  <c r="E953" i="4" s="1"/>
  <c r="E1027" i="4" s="1"/>
  <c r="T958" i="4"/>
  <c r="F958" i="4" s="1"/>
  <c r="F1032" i="4" s="1"/>
  <c r="R965" i="4"/>
  <c r="D965" i="4" s="1"/>
  <c r="D1039" i="4" s="1"/>
  <c r="S970" i="4"/>
  <c r="E970" i="4" s="1"/>
  <c r="E1044" i="4" s="1"/>
  <c r="T976" i="4"/>
  <c r="F976" i="4" s="1"/>
  <c r="F1050" i="4" s="1"/>
  <c r="Q919" i="4"/>
  <c r="C919" i="4" s="1"/>
  <c r="C993" i="4" s="1"/>
  <c r="R924" i="4"/>
  <c r="D924" i="4" s="1"/>
  <c r="D998" i="4" s="1"/>
  <c r="S930" i="4"/>
  <c r="E930" i="4" s="1"/>
  <c r="E1004" i="4" s="1"/>
  <c r="Q936" i="4"/>
  <c r="C936" i="4" s="1"/>
  <c r="C1010" i="4" s="1"/>
  <c r="Q942" i="4"/>
  <c r="C942" i="4" s="1"/>
  <c r="C1016" i="4" s="1"/>
  <c r="S947" i="4"/>
  <c r="E947" i="4" s="1"/>
  <c r="E1021" i="4" s="1"/>
  <c r="Q954" i="4"/>
  <c r="C954" i="4" s="1"/>
  <c r="C1028" i="4" s="1"/>
  <c r="Q959" i="4"/>
  <c r="C959" i="4" s="1"/>
  <c r="C1033" i="4" s="1"/>
  <c r="S965" i="4"/>
  <c r="E965" i="4" s="1"/>
  <c r="E1039" i="4" s="1"/>
  <c r="T971" i="4"/>
  <c r="F971" i="4" s="1"/>
  <c r="F1045" i="4" s="1"/>
  <c r="Q977" i="4"/>
  <c r="C977" i="4" s="1"/>
  <c r="C1051" i="4" s="1"/>
  <c r="R919" i="4"/>
  <c r="D919" i="4" s="1"/>
  <c r="D993" i="4" s="1"/>
  <c r="S924" i="4"/>
  <c r="E924" i="4" s="1"/>
  <c r="E998" i="4" s="1"/>
  <c r="T930" i="4"/>
  <c r="F930" i="4" s="1"/>
  <c r="F1004" i="4" s="1"/>
  <c r="R936" i="4"/>
  <c r="D936" i="4" s="1"/>
  <c r="D1010" i="4" s="1"/>
  <c r="T942" i="4"/>
  <c r="F942" i="4" s="1"/>
  <c r="F1016" i="4" s="1"/>
  <c r="T947" i="4"/>
  <c r="F947" i="4" s="1"/>
  <c r="F1021" i="4" s="1"/>
  <c r="R954" i="4"/>
  <c r="D954" i="4" s="1"/>
  <c r="D1028" i="4" s="1"/>
  <c r="S960" i="4"/>
  <c r="E960" i="4" s="1"/>
  <c r="E1034" i="4" s="1"/>
  <c r="T965" i="4"/>
  <c r="F965" i="4" s="1"/>
  <c r="F1039" i="4" s="1"/>
  <c r="Q972" i="4"/>
  <c r="C972" i="4" s="1"/>
  <c r="C1046" i="4" s="1"/>
  <c r="S977" i="4"/>
  <c r="E977" i="4" s="1"/>
  <c r="E1051" i="4" s="1"/>
  <c r="R915" i="4"/>
  <c r="D915" i="4" s="1"/>
  <c r="D989" i="4" s="1"/>
  <c r="S920" i="4"/>
  <c r="E920" i="4" s="1"/>
  <c r="E994" i="4" s="1"/>
  <c r="T926" i="4"/>
  <c r="F926" i="4" s="1"/>
  <c r="F1000" i="4" s="1"/>
  <c r="R932" i="4"/>
  <c r="D932" i="4" s="1"/>
  <c r="D1006" i="4" s="1"/>
  <c r="R938" i="4"/>
  <c r="D938" i="4" s="1"/>
  <c r="D1012" i="4" s="1"/>
  <c r="T943" i="4"/>
  <c r="F943" i="4" s="1"/>
  <c r="F1017" i="4" s="1"/>
  <c r="R950" i="4"/>
  <c r="D950" i="4" s="1"/>
  <c r="D1024" i="4" s="1"/>
  <c r="R955" i="4"/>
  <c r="D955" i="4" s="1"/>
  <c r="D1029" i="4" s="1"/>
  <c r="T961" i="4"/>
  <c r="F961" i="4" s="1"/>
  <c r="F1035" i="4" s="1"/>
  <c r="Q968" i="4"/>
  <c r="C968" i="4" s="1"/>
  <c r="C1042" i="4" s="1"/>
  <c r="R973" i="4"/>
  <c r="D973" i="4" s="1"/>
  <c r="D1047" i="4" s="1"/>
  <c r="S979" i="4"/>
  <c r="E979" i="4" s="1"/>
  <c r="E1053" i="4" s="1"/>
  <c r="S915" i="4"/>
  <c r="E915" i="4" s="1"/>
  <c r="E989" i="4" s="1"/>
  <c r="R923" i="4"/>
  <c r="D923" i="4" s="1"/>
  <c r="D997" i="4" s="1"/>
  <c r="T932" i="4"/>
  <c r="F932" i="4" s="1"/>
  <c r="F1006" i="4" s="1"/>
  <c r="Q943" i="4"/>
  <c r="C943" i="4" s="1"/>
  <c r="C1017" i="4" s="1"/>
  <c r="Q951" i="4"/>
  <c r="C951" i="4" s="1"/>
  <c r="C1025" i="4" s="1"/>
  <c r="Q961" i="4"/>
  <c r="C961" i="4" s="1"/>
  <c r="C1035" i="4" s="1"/>
  <c r="R969" i="4"/>
  <c r="D969" i="4" s="1"/>
  <c r="D1043" i="4" s="1"/>
  <c r="R979" i="4"/>
  <c r="D979" i="4" s="1"/>
  <c r="D1053" i="4" s="1"/>
  <c r="T915" i="4"/>
  <c r="F915" i="4" s="1"/>
  <c r="F989" i="4" s="1"/>
  <c r="Q925" i="4"/>
  <c r="C925" i="4" s="1"/>
  <c r="C999" i="4" s="1"/>
  <c r="Q934" i="4"/>
  <c r="C934" i="4" s="1"/>
  <c r="C1008" i="4" s="1"/>
  <c r="R943" i="4"/>
  <c r="D943" i="4" s="1"/>
  <c r="D1017" i="4" s="1"/>
  <c r="R951" i="4"/>
  <c r="D951" i="4" s="1"/>
  <c r="D1025" i="4" s="1"/>
  <c r="S961" i="4"/>
  <c r="E961" i="4" s="1"/>
  <c r="E1035" i="4" s="1"/>
  <c r="S969" i="4"/>
  <c r="E969" i="4" s="1"/>
  <c r="E1043" i="4" s="1"/>
  <c r="T979" i="4"/>
  <c r="F979" i="4" s="1"/>
  <c r="F1053" i="4" s="1"/>
  <c r="R916" i="4"/>
  <c r="D916" i="4" s="1"/>
  <c r="D990" i="4" s="1"/>
  <c r="R925" i="4"/>
  <c r="D925" i="4" s="1"/>
  <c r="D999" i="4" s="1"/>
  <c r="R934" i="4"/>
  <c r="D934" i="4" s="1"/>
  <c r="D1008" i="4" s="1"/>
  <c r="S943" i="4"/>
  <c r="E943" i="4" s="1"/>
  <c r="E1017" i="4" s="1"/>
  <c r="S951" i="4"/>
  <c r="E951" i="4" s="1"/>
  <c r="E1025" i="4" s="1"/>
  <c r="Q962" i="4"/>
  <c r="C962" i="4" s="1"/>
  <c r="C1036" i="4" s="1"/>
  <c r="T969" i="4"/>
  <c r="F969" i="4" s="1"/>
  <c r="F1043" i="4" s="1"/>
  <c r="R980" i="4"/>
  <c r="D980" i="4" s="1"/>
  <c r="D1054" i="4" s="1"/>
  <c r="S916" i="4"/>
  <c r="E916" i="4" s="1"/>
  <c r="E990" i="4" s="1"/>
  <c r="S926" i="4"/>
  <c r="E926" i="4" s="1"/>
  <c r="E1000" i="4" s="1"/>
  <c r="S934" i="4"/>
  <c r="E934" i="4" s="1"/>
  <c r="E1008" i="4" s="1"/>
  <c r="Q944" i="4"/>
  <c r="C944" i="4" s="1"/>
  <c r="C1018" i="4" s="1"/>
  <c r="Q953" i="4"/>
  <c r="C953" i="4" s="1"/>
  <c r="C1027" i="4" s="1"/>
  <c r="R962" i="4"/>
  <c r="D962" i="4" s="1"/>
  <c r="D1036" i="4" s="1"/>
  <c r="R972" i="4"/>
  <c r="D972" i="4" s="1"/>
  <c r="D1046" i="4" s="1"/>
  <c r="S980" i="4"/>
  <c r="E980" i="4" s="1"/>
  <c r="E1054" i="4" s="1"/>
  <c r="F79" i="21" s="1"/>
  <c r="Q920" i="4"/>
  <c r="C920" i="4" s="1"/>
  <c r="C994" i="4" s="1"/>
  <c r="Q928" i="4"/>
  <c r="C928" i="4" s="1"/>
  <c r="C1002" i="4" s="1"/>
  <c r="Q938" i="4"/>
  <c r="C938" i="4" s="1"/>
  <c r="C1012" i="4" s="1"/>
  <c r="S946" i="4"/>
  <c r="E946" i="4" s="1"/>
  <c r="E1020" i="4" s="1"/>
  <c r="T956" i="4"/>
  <c r="F956" i="4" s="1"/>
  <c r="F1030" i="4" s="1"/>
  <c r="S964" i="4"/>
  <c r="E964" i="4" s="1"/>
  <c r="E1038" i="4" s="1"/>
  <c r="Q974" i="4"/>
  <c r="C974" i="4" s="1"/>
  <c r="C1048" i="4" s="1"/>
  <c r="Q913" i="4"/>
  <c r="C913" i="4" s="1"/>
  <c r="C987" i="4" s="1"/>
  <c r="T927" i="4"/>
  <c r="F927" i="4" s="1"/>
  <c r="F1001" i="4" s="1"/>
  <c r="Q940" i="4"/>
  <c r="C940" i="4" s="1"/>
  <c r="C1014" i="4" s="1"/>
  <c r="Q957" i="4"/>
  <c r="C957" i="4" s="1"/>
  <c r="C1031" i="4" s="1"/>
  <c r="Q969" i="4"/>
  <c r="C969" i="4" s="1"/>
  <c r="C1043" i="4" s="1"/>
  <c r="R913" i="4"/>
  <c r="D913" i="4" s="1"/>
  <c r="D987" i="4" s="1"/>
  <c r="S928" i="4"/>
  <c r="E928" i="4" s="1"/>
  <c r="E1002" i="4" s="1"/>
  <c r="R940" i="4"/>
  <c r="D940" i="4" s="1"/>
  <c r="D1014" i="4" s="1"/>
  <c r="R957" i="4"/>
  <c r="D957" i="4" s="1"/>
  <c r="D1031" i="4" s="1"/>
  <c r="T972" i="4"/>
  <c r="F972" i="4" s="1"/>
  <c r="F1046" i="4" s="1"/>
  <c r="Q946" i="4"/>
  <c r="C946" i="4" s="1"/>
  <c r="C1020" i="4" s="1"/>
  <c r="R920" i="4"/>
  <c r="D920" i="4" s="1"/>
  <c r="D994" i="4" s="1"/>
  <c r="S932" i="4"/>
  <c r="E932" i="4" s="1"/>
  <c r="E1006" i="4" s="1"/>
  <c r="Q949" i="4"/>
  <c r="C949" i="4" s="1"/>
  <c r="C1023" i="4" s="1"/>
  <c r="S962" i="4"/>
  <c r="E962" i="4" s="1"/>
  <c r="E1036" i="4" s="1"/>
  <c r="T975" i="4"/>
  <c r="F975" i="4" s="1"/>
  <c r="F1049" i="4" s="1"/>
  <c r="S913" i="4"/>
  <c r="E913" i="4" s="1"/>
  <c r="E987" i="4" s="1"/>
  <c r="T928" i="4"/>
  <c r="F928" i="4" s="1"/>
  <c r="F1002" i="4" s="1"/>
  <c r="R945" i="4"/>
  <c r="D945" i="4" s="1"/>
  <c r="D1019" i="4" s="1"/>
  <c r="T957" i="4"/>
  <c r="F957" i="4" s="1"/>
  <c r="F1031" i="4" s="1"/>
  <c r="Q973" i="4"/>
  <c r="C973" i="4" s="1"/>
  <c r="C1047" i="4" s="1"/>
  <c r="S931" i="4"/>
  <c r="E931" i="4" s="1"/>
  <c r="E1005" i="4" s="1"/>
  <c r="T922" i="4"/>
  <c r="F922" i="4" s="1"/>
  <c r="F996" i="4" s="1"/>
  <c r="T916" i="4"/>
  <c r="F916" i="4" s="1"/>
  <c r="F990" i="4" s="1"/>
  <c r="R931" i="4"/>
  <c r="D931" i="4" s="1"/>
  <c r="D1005" i="4" s="1"/>
  <c r="S945" i="4"/>
  <c r="E945" i="4" s="1"/>
  <c r="E1019" i="4" s="1"/>
  <c r="Q958" i="4"/>
  <c r="C958" i="4" s="1"/>
  <c r="C1032" i="4" s="1"/>
  <c r="S973" i="4"/>
  <c r="E973" i="4" s="1"/>
  <c r="E1047" i="4" s="1"/>
  <c r="R958" i="4"/>
  <c r="D958" i="4" s="1"/>
  <c r="D1032" i="4" s="1"/>
  <c r="Q917" i="4"/>
  <c r="C917" i="4" s="1"/>
  <c r="C991" i="4" s="1"/>
  <c r="R974" i="4"/>
  <c r="D974" i="4" s="1"/>
  <c r="D1048" i="4" s="1"/>
  <c r="S919" i="4"/>
  <c r="E919" i="4" s="1"/>
  <c r="E993" i="4" s="1"/>
  <c r="Q932" i="4"/>
  <c r="C932" i="4" s="1"/>
  <c r="C1006" i="4" s="1"/>
  <c r="T946" i="4"/>
  <c r="F946" i="4" s="1"/>
  <c r="F1020" i="4" s="1"/>
  <c r="T960" i="4"/>
  <c r="F960" i="4" s="1"/>
  <c r="F1034" i="4" s="1"/>
  <c r="S975" i="4"/>
  <c r="E975" i="4" s="1"/>
  <c r="E1049" i="4" s="1"/>
  <c r="T920" i="4"/>
  <c r="F920" i="4" s="1"/>
  <c r="F994" i="4" s="1"/>
  <c r="Q935" i="4"/>
  <c r="C935" i="4" s="1"/>
  <c r="C1009" i="4" s="1"/>
  <c r="S949" i="4"/>
  <c r="E949" i="4" s="1"/>
  <c r="E1023" i="4" s="1"/>
  <c r="T962" i="4"/>
  <c r="F962" i="4" s="1"/>
  <c r="F1036" i="4" s="1"/>
  <c r="Q976" i="4"/>
  <c r="C976" i="4" s="1"/>
  <c r="C1050" i="4" s="1"/>
  <c r="Q921" i="4"/>
  <c r="C921" i="4" s="1"/>
  <c r="C995" i="4" s="1"/>
  <c r="S936" i="4"/>
  <c r="E936" i="4" s="1"/>
  <c r="E1010" i="4" s="1"/>
  <c r="T949" i="4"/>
  <c r="F949" i="4" s="1"/>
  <c r="F1023" i="4" s="1"/>
  <c r="R964" i="4"/>
  <c r="D964" i="4" s="1"/>
  <c r="D1038" i="4" s="1"/>
  <c r="T977" i="4"/>
  <c r="F977" i="4" s="1"/>
  <c r="F1051" i="4" s="1"/>
  <c r="S921" i="4"/>
  <c r="E921" i="4" s="1"/>
  <c r="E995" i="4" s="1"/>
  <c r="T937" i="4"/>
  <c r="F937" i="4" s="1"/>
  <c r="F1011" i="4" s="1"/>
  <c r="Q966" i="4"/>
  <c r="C966" i="4" s="1"/>
  <c r="C1040" i="4" s="1"/>
  <c r="Q978" i="4"/>
  <c r="C978" i="4" s="1"/>
  <c r="C1052" i="4" s="1"/>
  <c r="S950" i="4"/>
  <c r="E950" i="4" s="1"/>
  <c r="E1024" i="4" s="1"/>
  <c r="Q939" i="4"/>
  <c r="C939" i="4" s="1"/>
  <c r="C1013" i="4" s="1"/>
  <c r="R966" i="4"/>
  <c r="D966" i="4" s="1"/>
  <c r="D1040" i="4" s="1"/>
  <c r="Q981" i="4"/>
  <c r="C981" i="4" s="1"/>
  <c r="C1055" i="4" s="1"/>
  <c r="T950" i="4"/>
  <c r="F950" i="4" s="1"/>
  <c r="F1024" i="4" s="1"/>
  <c r="Q923" i="4"/>
  <c r="C923" i="4" s="1"/>
  <c r="C997" i="4" s="1"/>
  <c r="R939" i="4"/>
  <c r="D939" i="4" s="1"/>
  <c r="D1013" i="4" s="1"/>
  <c r="S954" i="4"/>
  <c r="E954" i="4" s="1"/>
  <c r="E1028" i="4" s="1"/>
  <c r="S966" i="4"/>
  <c r="E966" i="4" s="1"/>
  <c r="E1040" i="4" s="1"/>
  <c r="R981" i="4"/>
  <c r="D981" i="4" s="1"/>
  <c r="D1055" i="4" s="1"/>
  <c r="Q927" i="4"/>
  <c r="C927" i="4" s="1"/>
  <c r="C1001" i="4" s="1"/>
  <c r="T939" i="4"/>
  <c r="F939" i="4" s="1"/>
  <c r="F1013" i="4" s="1"/>
  <c r="S968" i="4"/>
  <c r="E968" i="4" s="1"/>
  <c r="E1042" i="4" s="1"/>
  <c r="S981" i="4"/>
  <c r="E981" i="4" s="1"/>
  <c r="E1055" i="4" s="1"/>
  <c r="S927" i="4"/>
  <c r="E927" i="4" s="1"/>
  <c r="E1001" i="4" s="1"/>
  <c r="T954" i="4"/>
  <c r="F954" i="4" s="1"/>
  <c r="F1028" i="4" s="1"/>
  <c r="S939" i="4"/>
  <c r="E939" i="4" s="1"/>
  <c r="E1013" i="4" s="1"/>
  <c r="Q955" i="4"/>
  <c r="C955" i="4" s="1"/>
  <c r="C1029" i="4" s="1"/>
  <c r="R968" i="4"/>
  <c r="D968" i="4" s="1"/>
  <c r="D1042" i="4" s="1"/>
  <c r="O1139" i="4"/>
  <c r="C1139" i="4" s="1"/>
  <c r="O1143" i="4"/>
  <c r="C1143" i="4" s="1"/>
  <c r="O1147" i="4"/>
  <c r="C1147" i="4" s="1"/>
  <c r="O1151" i="4"/>
  <c r="C1151" i="4" s="1"/>
  <c r="O1155" i="4"/>
  <c r="C1155" i="4" s="1"/>
  <c r="O1159" i="4"/>
  <c r="C1159" i="4" s="1"/>
  <c r="O1163" i="4"/>
  <c r="C1163" i="4" s="1"/>
  <c r="O1167" i="4"/>
  <c r="C1167" i="4" s="1"/>
  <c r="O1171" i="4"/>
  <c r="C1171" i="4" s="1"/>
  <c r="O1175" i="4"/>
  <c r="C1175" i="4" s="1"/>
  <c r="O1179" i="4"/>
  <c r="C1179" i="4" s="1"/>
  <c r="O1183" i="4"/>
  <c r="C1183" i="4" s="1"/>
  <c r="O1187" i="4"/>
  <c r="C1187" i="4" s="1"/>
  <c r="O1191" i="4"/>
  <c r="C1191" i="4" s="1"/>
  <c r="O1195" i="4"/>
  <c r="C1195" i="4" s="1"/>
  <c r="O1199" i="4"/>
  <c r="C1199" i="4" s="1"/>
  <c r="O1203" i="4"/>
  <c r="C1203" i="4" s="1"/>
  <c r="O1207" i="4"/>
  <c r="C1207" i="4" s="1"/>
  <c r="P1139" i="4"/>
  <c r="D1139" i="4" s="1"/>
  <c r="P1143" i="4"/>
  <c r="D1143" i="4" s="1"/>
  <c r="P1147" i="4"/>
  <c r="D1147" i="4" s="1"/>
  <c r="P1151" i="4"/>
  <c r="D1151" i="4" s="1"/>
  <c r="P1155" i="4"/>
  <c r="D1155" i="4" s="1"/>
  <c r="P1159" i="4"/>
  <c r="D1159" i="4" s="1"/>
  <c r="P1163" i="4"/>
  <c r="D1163" i="4" s="1"/>
  <c r="P1167" i="4"/>
  <c r="D1167" i="4" s="1"/>
  <c r="P1171" i="4"/>
  <c r="D1171" i="4" s="1"/>
  <c r="P1175" i="4"/>
  <c r="D1175" i="4" s="1"/>
  <c r="P1179" i="4"/>
  <c r="D1179" i="4" s="1"/>
  <c r="P1183" i="4"/>
  <c r="D1183" i="4" s="1"/>
  <c r="P1187" i="4"/>
  <c r="D1187" i="4" s="1"/>
  <c r="P1191" i="4"/>
  <c r="D1191" i="4" s="1"/>
  <c r="P1195" i="4"/>
  <c r="D1195" i="4" s="1"/>
  <c r="P1199" i="4"/>
  <c r="D1199" i="4" s="1"/>
  <c r="P1203" i="4"/>
  <c r="D1203" i="4" s="1"/>
  <c r="P1207" i="4"/>
  <c r="D1207" i="4" s="1"/>
  <c r="O1140" i="4"/>
  <c r="C1140" i="4" s="1"/>
  <c r="P1140" i="4"/>
  <c r="D1140" i="4" s="1"/>
  <c r="P1144" i="4"/>
  <c r="D1144" i="4" s="1"/>
  <c r="P1148" i="4"/>
  <c r="D1148" i="4" s="1"/>
  <c r="P1152" i="4"/>
  <c r="D1152" i="4" s="1"/>
  <c r="P1156" i="4"/>
  <c r="D1156" i="4" s="1"/>
  <c r="P1160" i="4"/>
  <c r="D1160" i="4" s="1"/>
  <c r="P1164" i="4"/>
  <c r="D1164" i="4" s="1"/>
  <c r="P1168" i="4"/>
  <c r="D1168" i="4" s="1"/>
  <c r="P1172" i="4"/>
  <c r="D1172" i="4" s="1"/>
  <c r="P1176" i="4"/>
  <c r="D1176" i="4" s="1"/>
  <c r="P1180" i="4"/>
  <c r="D1180" i="4" s="1"/>
  <c r="P1184" i="4"/>
  <c r="D1184" i="4" s="1"/>
  <c r="P1188" i="4"/>
  <c r="D1188" i="4" s="1"/>
  <c r="P1192" i="4"/>
  <c r="D1192" i="4" s="1"/>
  <c r="P1196" i="4"/>
  <c r="D1196" i="4" s="1"/>
  <c r="P1200" i="4"/>
  <c r="D1200" i="4" s="1"/>
  <c r="P1204" i="4"/>
  <c r="D1204" i="4" s="1"/>
  <c r="O1138" i="4"/>
  <c r="C1138" i="4" s="1"/>
  <c r="O1141" i="4"/>
  <c r="C1141" i="4" s="1"/>
  <c r="O1145" i="4"/>
  <c r="C1145" i="4" s="1"/>
  <c r="O1149" i="4"/>
  <c r="C1149" i="4" s="1"/>
  <c r="O1153" i="4"/>
  <c r="C1153" i="4" s="1"/>
  <c r="O1157" i="4"/>
  <c r="C1157" i="4" s="1"/>
  <c r="O1161" i="4"/>
  <c r="C1161" i="4" s="1"/>
  <c r="O1165" i="4"/>
  <c r="C1165" i="4" s="1"/>
  <c r="O1169" i="4"/>
  <c r="C1169" i="4" s="1"/>
  <c r="O1173" i="4"/>
  <c r="C1173" i="4" s="1"/>
  <c r="O1177" i="4"/>
  <c r="C1177" i="4" s="1"/>
  <c r="O1181" i="4"/>
  <c r="C1181" i="4" s="1"/>
  <c r="O1185" i="4"/>
  <c r="C1185" i="4" s="1"/>
  <c r="O1189" i="4"/>
  <c r="C1189" i="4" s="1"/>
  <c r="O1193" i="4"/>
  <c r="C1193" i="4" s="1"/>
  <c r="O1197" i="4"/>
  <c r="C1197" i="4" s="1"/>
  <c r="O1201" i="4"/>
  <c r="C1201" i="4" s="1"/>
  <c r="O1205" i="4"/>
  <c r="C1205" i="4" s="1"/>
  <c r="P1141" i="4"/>
  <c r="D1141" i="4" s="1"/>
  <c r="P1145" i="4"/>
  <c r="D1145" i="4" s="1"/>
  <c r="P1149" i="4"/>
  <c r="D1149" i="4" s="1"/>
  <c r="P1153" i="4"/>
  <c r="D1153" i="4" s="1"/>
  <c r="P1157" i="4"/>
  <c r="D1157" i="4" s="1"/>
  <c r="P1161" i="4"/>
  <c r="D1161" i="4" s="1"/>
  <c r="P1165" i="4"/>
  <c r="D1165" i="4" s="1"/>
  <c r="P1169" i="4"/>
  <c r="D1169" i="4" s="1"/>
  <c r="P1173" i="4"/>
  <c r="D1173" i="4" s="1"/>
  <c r="P1177" i="4"/>
  <c r="D1177" i="4" s="1"/>
  <c r="P1181" i="4"/>
  <c r="D1181" i="4" s="1"/>
  <c r="P1185" i="4"/>
  <c r="D1185" i="4" s="1"/>
  <c r="P1189" i="4"/>
  <c r="D1189" i="4" s="1"/>
  <c r="P1193" i="4"/>
  <c r="D1193" i="4" s="1"/>
  <c r="P1197" i="4"/>
  <c r="D1197" i="4" s="1"/>
  <c r="P1201" i="4"/>
  <c r="D1201" i="4" s="1"/>
  <c r="P1205" i="4"/>
  <c r="D1205" i="4" s="1"/>
  <c r="O1142" i="4"/>
  <c r="C1142" i="4" s="1"/>
  <c r="O1146" i="4"/>
  <c r="C1146" i="4" s="1"/>
  <c r="O1150" i="4"/>
  <c r="C1150" i="4" s="1"/>
  <c r="O1154" i="4"/>
  <c r="C1154" i="4" s="1"/>
  <c r="O1158" i="4"/>
  <c r="C1158" i="4" s="1"/>
  <c r="O1162" i="4"/>
  <c r="C1162" i="4" s="1"/>
  <c r="O1166" i="4"/>
  <c r="C1166" i="4" s="1"/>
  <c r="O1170" i="4"/>
  <c r="C1170" i="4" s="1"/>
  <c r="O1174" i="4"/>
  <c r="C1174" i="4" s="1"/>
  <c r="O1178" i="4"/>
  <c r="C1178" i="4" s="1"/>
  <c r="O1182" i="4"/>
  <c r="C1182" i="4" s="1"/>
  <c r="O1186" i="4"/>
  <c r="C1186" i="4" s="1"/>
  <c r="O1190" i="4"/>
  <c r="C1190" i="4" s="1"/>
  <c r="O1194" i="4"/>
  <c r="C1194" i="4" s="1"/>
  <c r="O1198" i="4"/>
  <c r="C1198" i="4" s="1"/>
  <c r="O1202" i="4"/>
  <c r="C1202" i="4" s="1"/>
  <c r="O1206" i="4"/>
  <c r="C1206" i="4" s="1"/>
  <c r="P1142" i="4"/>
  <c r="D1142" i="4" s="1"/>
  <c r="P1146" i="4"/>
  <c r="D1146" i="4" s="1"/>
  <c r="P1150" i="4"/>
  <c r="D1150" i="4" s="1"/>
  <c r="P1154" i="4"/>
  <c r="D1154" i="4" s="1"/>
  <c r="P1158" i="4"/>
  <c r="D1158" i="4" s="1"/>
  <c r="P1162" i="4"/>
  <c r="D1162" i="4" s="1"/>
  <c r="P1166" i="4"/>
  <c r="D1166" i="4" s="1"/>
  <c r="P1170" i="4"/>
  <c r="D1170" i="4" s="1"/>
  <c r="P1174" i="4"/>
  <c r="D1174" i="4" s="1"/>
  <c r="P1178" i="4"/>
  <c r="D1178" i="4" s="1"/>
  <c r="P1182" i="4"/>
  <c r="D1182" i="4" s="1"/>
  <c r="P1186" i="4"/>
  <c r="D1186" i="4" s="1"/>
  <c r="P1190" i="4"/>
  <c r="D1190" i="4" s="1"/>
  <c r="P1194" i="4"/>
  <c r="D1194" i="4" s="1"/>
  <c r="P1198" i="4"/>
  <c r="D1198" i="4" s="1"/>
  <c r="P1202" i="4"/>
  <c r="D1202" i="4" s="1"/>
  <c r="P1206" i="4"/>
  <c r="D1206" i="4" s="1"/>
  <c r="O1144" i="4"/>
  <c r="C1144" i="4" s="1"/>
  <c r="O1176" i="4"/>
  <c r="C1176" i="4" s="1"/>
  <c r="P1138" i="4"/>
  <c r="D1138" i="4" s="1"/>
  <c r="O1192" i="4"/>
  <c r="C1192" i="4" s="1"/>
  <c r="O1148" i="4"/>
  <c r="C1148" i="4" s="1"/>
  <c r="O1180" i="4"/>
  <c r="C1180" i="4" s="1"/>
  <c r="O1152" i="4"/>
  <c r="C1152" i="4" s="1"/>
  <c r="O1184" i="4"/>
  <c r="C1184" i="4" s="1"/>
  <c r="O1156" i="4"/>
  <c r="C1156" i="4" s="1"/>
  <c r="O1188" i="4"/>
  <c r="C1188" i="4" s="1"/>
  <c r="O1160" i="4"/>
  <c r="C1160" i="4" s="1"/>
  <c r="O1164" i="4"/>
  <c r="C1164" i="4" s="1"/>
  <c r="O1196" i="4"/>
  <c r="C1196" i="4" s="1"/>
  <c r="O1168" i="4"/>
  <c r="C1168" i="4" s="1"/>
  <c r="O1200" i="4"/>
  <c r="C1200" i="4" s="1"/>
  <c r="O1172" i="4"/>
  <c r="C1172" i="4" s="1"/>
  <c r="O1204" i="4"/>
  <c r="C1204" i="4" s="1"/>
  <c r="T4" i="4"/>
  <c r="Q912" i="4"/>
  <c r="C912" i="4" s="1"/>
  <c r="C986" i="4" s="1"/>
  <c r="F1054" i="4" l="1"/>
  <c r="F40" i="21"/>
  <c r="E35" i="15" s="1"/>
  <c r="F34" i="21"/>
  <c r="F986" i="4"/>
  <c r="H855" i="4"/>
  <c r="H628" i="4"/>
  <c r="H401" i="4"/>
  <c r="C854" i="4"/>
  <c r="C627" i="4"/>
  <c r="C400" i="4"/>
  <c r="G890" i="4"/>
  <c r="G436" i="4"/>
  <c r="G663" i="4"/>
  <c r="D769" i="4"/>
  <c r="D542" i="4"/>
  <c r="D239" i="4"/>
  <c r="C803" i="4"/>
  <c r="C273" i="4"/>
  <c r="C576" i="4"/>
  <c r="E782" i="4"/>
  <c r="E555" i="4"/>
  <c r="E252" i="4"/>
  <c r="H777" i="4"/>
  <c r="H247" i="4"/>
  <c r="H550" i="4"/>
  <c r="H594" i="4"/>
  <c r="H821" i="4"/>
  <c r="H291" i="4"/>
  <c r="E859" i="4"/>
  <c r="E632" i="4"/>
  <c r="E405" i="4"/>
  <c r="I629" i="4"/>
  <c r="I402" i="4"/>
  <c r="I856" i="4"/>
  <c r="G842" i="4"/>
  <c r="G615" i="4"/>
  <c r="G388" i="4"/>
  <c r="C851" i="4"/>
  <c r="C624" i="4"/>
  <c r="C397" i="4"/>
  <c r="G638" i="4"/>
  <c r="G865" i="4"/>
  <c r="G411" i="4"/>
  <c r="G899" i="4"/>
  <c r="G672" i="4"/>
  <c r="G445" i="4"/>
  <c r="C625" i="4"/>
  <c r="C852" i="4"/>
  <c r="C398" i="4"/>
  <c r="H780" i="4"/>
  <c r="H250" i="4"/>
  <c r="H553" i="4"/>
  <c r="H560" i="4"/>
  <c r="H787" i="4"/>
  <c r="H257" i="4"/>
  <c r="F778" i="4"/>
  <c r="F551" i="4"/>
  <c r="F248" i="4"/>
  <c r="C548" i="4"/>
  <c r="C245" i="4"/>
  <c r="C775" i="4"/>
  <c r="E799" i="4"/>
  <c r="E572" i="4"/>
  <c r="E269" i="4"/>
  <c r="C829" i="4"/>
  <c r="C602" i="4"/>
  <c r="C299" i="4"/>
  <c r="E903" i="4"/>
  <c r="E676" i="4"/>
  <c r="E449" i="4"/>
  <c r="I674" i="4"/>
  <c r="I901" i="4"/>
  <c r="I447" i="4"/>
  <c r="D861" i="4"/>
  <c r="D407" i="4"/>
  <c r="D634" i="4"/>
  <c r="E876" i="4"/>
  <c r="E649" i="4"/>
  <c r="E422" i="4"/>
  <c r="I881" i="4"/>
  <c r="I654" i="4"/>
  <c r="I427" i="4"/>
  <c r="J902" i="4"/>
  <c r="J448" i="4"/>
  <c r="J675" i="4"/>
  <c r="I865" i="4"/>
  <c r="I411" i="4"/>
  <c r="I638" i="4"/>
  <c r="F881" i="4"/>
  <c r="F427" i="4"/>
  <c r="F654" i="4"/>
  <c r="E642" i="4"/>
  <c r="E869" i="4"/>
  <c r="E415" i="4"/>
  <c r="K613" i="4"/>
  <c r="K386" i="4"/>
  <c r="K840" i="4"/>
  <c r="I880" i="4"/>
  <c r="I653" i="4"/>
  <c r="I426" i="4"/>
  <c r="K858" i="4"/>
  <c r="K631" i="4"/>
  <c r="K404" i="4"/>
  <c r="D837" i="4"/>
  <c r="D610" i="4"/>
  <c r="D383" i="4"/>
  <c r="E828" i="4"/>
  <c r="E601" i="4"/>
  <c r="E298" i="4"/>
  <c r="H835" i="4"/>
  <c r="H381" i="4"/>
  <c r="H608" i="4"/>
  <c r="F808" i="4"/>
  <c r="F581" i="4"/>
  <c r="F278" i="4"/>
  <c r="C549" i="4"/>
  <c r="C776" i="4"/>
  <c r="C246" i="4"/>
  <c r="F567" i="4"/>
  <c r="F794" i="4"/>
  <c r="F264" i="4"/>
  <c r="D762" i="4"/>
  <c r="D535" i="4"/>
  <c r="D232" i="4"/>
  <c r="F802" i="4"/>
  <c r="F575" i="4"/>
  <c r="F272" i="4"/>
  <c r="G796" i="4"/>
  <c r="G569" i="4"/>
  <c r="G266" i="4"/>
  <c r="D766" i="4"/>
  <c r="D539" i="4"/>
  <c r="D236" i="4"/>
  <c r="E416" i="4"/>
  <c r="E870" i="4"/>
  <c r="E643" i="4"/>
  <c r="J615" i="4"/>
  <c r="J842" i="4"/>
  <c r="J388" i="4"/>
  <c r="G851" i="4"/>
  <c r="G624" i="4"/>
  <c r="G397" i="4"/>
  <c r="C675" i="4"/>
  <c r="C902" i="4"/>
  <c r="C448" i="4"/>
  <c r="H837" i="4"/>
  <c r="H383" i="4"/>
  <c r="H610" i="4"/>
  <c r="C850" i="4"/>
  <c r="C396" i="4"/>
  <c r="C623" i="4"/>
  <c r="H626" i="4"/>
  <c r="H853" i="4"/>
  <c r="H399" i="4"/>
  <c r="D899" i="4"/>
  <c r="D445" i="4"/>
  <c r="D672" i="4"/>
  <c r="D828" i="4"/>
  <c r="D601" i="4"/>
  <c r="D298" i="4"/>
  <c r="E800" i="4"/>
  <c r="E573" i="4"/>
  <c r="E270" i="4"/>
  <c r="F783" i="4"/>
  <c r="F556" i="4"/>
  <c r="F253" i="4"/>
  <c r="E790" i="4"/>
  <c r="E563" i="4"/>
  <c r="E260" i="4"/>
  <c r="D551" i="4"/>
  <c r="D778" i="4"/>
  <c r="D248" i="4"/>
  <c r="H802" i="4"/>
  <c r="H575" i="4"/>
  <c r="H272" i="4"/>
  <c r="C764" i="4"/>
  <c r="C537" i="4"/>
  <c r="C234" i="4"/>
  <c r="D794" i="4"/>
  <c r="D264" i="4"/>
  <c r="D567" i="4"/>
  <c r="E826" i="4"/>
  <c r="E599" i="4"/>
  <c r="E296" i="4"/>
  <c r="F819" i="4"/>
  <c r="F592" i="4"/>
  <c r="F289" i="4"/>
  <c r="H874" i="4"/>
  <c r="H420" i="4"/>
  <c r="H647" i="4"/>
  <c r="J894" i="4"/>
  <c r="J667" i="4"/>
  <c r="J440" i="4"/>
  <c r="H629" i="4"/>
  <c r="H402" i="4"/>
  <c r="H856" i="4"/>
  <c r="G849" i="4"/>
  <c r="G622" i="4"/>
  <c r="G395" i="4"/>
  <c r="F804" i="4"/>
  <c r="F577" i="4"/>
  <c r="F274" i="4"/>
  <c r="H770" i="4"/>
  <c r="H543" i="4"/>
  <c r="H240" i="4"/>
  <c r="F809" i="4"/>
  <c r="F279" i="4"/>
  <c r="F582" i="4"/>
  <c r="H762" i="4"/>
  <c r="H232" i="4"/>
  <c r="H535" i="4"/>
  <c r="G793" i="4"/>
  <c r="G566" i="4"/>
  <c r="G263" i="4"/>
  <c r="K898" i="4"/>
  <c r="K671" i="4"/>
  <c r="K444" i="4"/>
  <c r="E838" i="4"/>
  <c r="E384" i="4"/>
  <c r="E611" i="4"/>
  <c r="D862" i="4"/>
  <c r="D635" i="4"/>
  <c r="D408" i="4"/>
  <c r="E865" i="4"/>
  <c r="E638" i="4"/>
  <c r="E411" i="4"/>
  <c r="D863" i="4"/>
  <c r="D636" i="4"/>
  <c r="D409" i="4"/>
  <c r="J892" i="4"/>
  <c r="J438" i="4"/>
  <c r="J665" i="4"/>
  <c r="H860" i="4"/>
  <c r="H633" i="4"/>
  <c r="H406" i="4"/>
  <c r="J877" i="4"/>
  <c r="J650" i="4"/>
  <c r="J423" i="4"/>
  <c r="I836" i="4"/>
  <c r="I609" i="4"/>
  <c r="I382" i="4"/>
  <c r="I668" i="4"/>
  <c r="I895" i="4"/>
  <c r="I441" i="4"/>
  <c r="J872" i="4"/>
  <c r="J645" i="4"/>
  <c r="J418" i="4"/>
  <c r="D816" i="4"/>
  <c r="D589" i="4"/>
  <c r="D286" i="4"/>
  <c r="E772" i="4"/>
  <c r="E242" i="4"/>
  <c r="E545" i="4"/>
  <c r="G825" i="4"/>
  <c r="G295" i="4"/>
  <c r="G598" i="4"/>
  <c r="D823" i="4"/>
  <c r="D596" i="4"/>
  <c r="D293" i="4"/>
  <c r="F810" i="4"/>
  <c r="F280" i="4"/>
  <c r="F583" i="4"/>
  <c r="F773" i="4"/>
  <c r="F546" i="4"/>
  <c r="F243" i="4"/>
  <c r="E602" i="4"/>
  <c r="E829" i="4"/>
  <c r="E299" i="4"/>
  <c r="C794" i="4"/>
  <c r="C567" i="4"/>
  <c r="C264" i="4"/>
  <c r="H763" i="4"/>
  <c r="H536" i="4"/>
  <c r="H233" i="4"/>
  <c r="K414" i="4"/>
  <c r="K868" i="4"/>
  <c r="K641" i="4"/>
  <c r="D847" i="4"/>
  <c r="D393" i="4"/>
  <c r="D620" i="4"/>
  <c r="H897" i="4"/>
  <c r="H670" i="4"/>
  <c r="H443" i="4"/>
  <c r="S8" i="4"/>
  <c r="C8" i="4" s="1"/>
  <c r="S10" i="4"/>
  <c r="C10" i="4" s="1"/>
  <c r="S12" i="4"/>
  <c r="C12" i="4" s="1"/>
  <c r="S14" i="4"/>
  <c r="C14" i="4" s="1"/>
  <c r="S16" i="4"/>
  <c r="C16" i="4" s="1"/>
  <c r="U8" i="4"/>
  <c r="E8" i="4" s="1"/>
  <c r="V10" i="4"/>
  <c r="F10" i="4" s="1"/>
  <c r="W12" i="4"/>
  <c r="G12" i="4" s="1"/>
  <c r="X14" i="4"/>
  <c r="H14" i="4" s="1"/>
  <c r="Y16" i="4"/>
  <c r="I16" i="4" s="1"/>
  <c r="Y18" i="4"/>
  <c r="I18" i="4" s="1"/>
  <c r="Y20" i="4"/>
  <c r="I20" i="4" s="1"/>
  <c r="Y22" i="4"/>
  <c r="I22" i="4" s="1"/>
  <c r="Y24" i="4"/>
  <c r="I24" i="4" s="1"/>
  <c r="Y26" i="4"/>
  <c r="I26" i="4" s="1"/>
  <c r="Y28" i="4"/>
  <c r="I28" i="4" s="1"/>
  <c r="Y30" i="4"/>
  <c r="I30" i="4" s="1"/>
  <c r="Y32" i="4"/>
  <c r="I32" i="4" s="1"/>
  <c r="Y34" i="4"/>
  <c r="I34" i="4" s="1"/>
  <c r="Y36" i="4"/>
  <c r="I36" i="4" s="1"/>
  <c r="Y38" i="4"/>
  <c r="I38" i="4" s="1"/>
  <c r="Y40" i="4"/>
  <c r="I40" i="4" s="1"/>
  <c r="Y42" i="4"/>
  <c r="I42" i="4" s="1"/>
  <c r="Y44" i="4"/>
  <c r="I44" i="4" s="1"/>
  <c r="Y46" i="4"/>
  <c r="I46" i="4" s="1"/>
  <c r="Y48" i="4"/>
  <c r="I48" i="4" s="1"/>
  <c r="Y50" i="4"/>
  <c r="I50" i="4" s="1"/>
  <c r="Y52" i="4"/>
  <c r="I52" i="4" s="1"/>
  <c r="Y54" i="4"/>
  <c r="I54" i="4" s="1"/>
  <c r="Y56" i="4"/>
  <c r="I56" i="4" s="1"/>
  <c r="Y58" i="4"/>
  <c r="I58" i="4" s="1"/>
  <c r="Y60" i="4"/>
  <c r="I60" i="4" s="1"/>
  <c r="Y62" i="4"/>
  <c r="I62" i="4" s="1"/>
  <c r="Y64" i="4"/>
  <c r="I64" i="4" s="1"/>
  <c r="Y66" i="4"/>
  <c r="I66" i="4" s="1"/>
  <c r="Y68" i="4"/>
  <c r="I68" i="4" s="1"/>
  <c r="Y70" i="4"/>
  <c r="I70" i="4" s="1"/>
  <c r="Y72" i="4"/>
  <c r="I72" i="4" s="1"/>
  <c r="Y74" i="4"/>
  <c r="I74" i="4" s="1"/>
  <c r="V8" i="4"/>
  <c r="F8" i="4" s="1"/>
  <c r="W10" i="4"/>
  <c r="G10" i="4" s="1"/>
  <c r="X12" i="4"/>
  <c r="H12" i="4" s="1"/>
  <c r="Y14" i="4"/>
  <c r="I14" i="4" s="1"/>
  <c r="S17" i="4"/>
  <c r="C17" i="4" s="1"/>
  <c r="S19" i="4"/>
  <c r="C19" i="4" s="1"/>
  <c r="S21" i="4"/>
  <c r="C21" i="4" s="1"/>
  <c r="S23" i="4"/>
  <c r="C23" i="4" s="1"/>
  <c r="S25" i="4"/>
  <c r="C25" i="4" s="1"/>
  <c r="S27" i="4"/>
  <c r="C27" i="4" s="1"/>
  <c r="S29" i="4"/>
  <c r="C29" i="4" s="1"/>
  <c r="S31" i="4"/>
  <c r="C31" i="4" s="1"/>
  <c r="S33" i="4"/>
  <c r="C33" i="4" s="1"/>
  <c r="S35" i="4"/>
  <c r="C35" i="4" s="1"/>
  <c r="S37" i="4"/>
  <c r="C37" i="4" s="1"/>
  <c r="S39" i="4"/>
  <c r="C39" i="4" s="1"/>
  <c r="S41" i="4"/>
  <c r="C41" i="4" s="1"/>
  <c r="S43" i="4"/>
  <c r="C43" i="4" s="1"/>
  <c r="S45" i="4"/>
  <c r="C45" i="4" s="1"/>
  <c r="S47" i="4"/>
  <c r="C47" i="4" s="1"/>
  <c r="S49" i="4"/>
  <c r="C49" i="4" s="1"/>
  <c r="S51" i="4"/>
  <c r="C51" i="4" s="1"/>
  <c r="S53" i="4"/>
  <c r="C53" i="4" s="1"/>
  <c r="S55" i="4"/>
  <c r="C55" i="4" s="1"/>
  <c r="S57" i="4"/>
  <c r="C57" i="4" s="1"/>
  <c r="S59" i="4"/>
  <c r="C59" i="4" s="1"/>
  <c r="S61" i="4"/>
  <c r="C61" i="4" s="1"/>
  <c r="S63" i="4"/>
  <c r="C63" i="4" s="1"/>
  <c r="S65" i="4"/>
  <c r="C65" i="4" s="1"/>
  <c r="S67" i="4"/>
  <c r="C67" i="4" s="1"/>
  <c r="S69" i="4"/>
  <c r="C69" i="4" s="1"/>
  <c r="S71" i="4"/>
  <c r="C71" i="4" s="1"/>
  <c r="S73" i="4"/>
  <c r="C73" i="4" s="1"/>
  <c r="S75" i="4"/>
  <c r="C75" i="4" s="1"/>
  <c r="W8" i="4"/>
  <c r="G8" i="4" s="1"/>
  <c r="X10" i="4"/>
  <c r="H10" i="4" s="1"/>
  <c r="Y12" i="4"/>
  <c r="I12" i="4" s="1"/>
  <c r="S15" i="4"/>
  <c r="C15" i="4" s="1"/>
  <c r="T17" i="4"/>
  <c r="D17" i="4" s="1"/>
  <c r="T19" i="4"/>
  <c r="D19" i="4" s="1"/>
  <c r="T21" i="4"/>
  <c r="D21" i="4" s="1"/>
  <c r="T23" i="4"/>
  <c r="D23" i="4" s="1"/>
  <c r="T25" i="4"/>
  <c r="D25" i="4" s="1"/>
  <c r="T27" i="4"/>
  <c r="D27" i="4" s="1"/>
  <c r="T29" i="4"/>
  <c r="D29" i="4" s="1"/>
  <c r="T31" i="4"/>
  <c r="D31" i="4" s="1"/>
  <c r="T33" i="4"/>
  <c r="D33" i="4" s="1"/>
  <c r="T35" i="4"/>
  <c r="D35" i="4" s="1"/>
  <c r="T37" i="4"/>
  <c r="D37" i="4" s="1"/>
  <c r="T39" i="4"/>
  <c r="D39" i="4" s="1"/>
  <c r="T41" i="4"/>
  <c r="D41" i="4" s="1"/>
  <c r="T43" i="4"/>
  <c r="D43" i="4" s="1"/>
  <c r="T45" i="4"/>
  <c r="D45" i="4" s="1"/>
  <c r="T47" i="4"/>
  <c r="D47" i="4" s="1"/>
  <c r="T49" i="4"/>
  <c r="D49" i="4" s="1"/>
  <c r="T51" i="4"/>
  <c r="D51" i="4" s="1"/>
  <c r="T53" i="4"/>
  <c r="D53" i="4" s="1"/>
  <c r="T55" i="4"/>
  <c r="D55" i="4" s="1"/>
  <c r="T57" i="4"/>
  <c r="D57" i="4" s="1"/>
  <c r="T59" i="4"/>
  <c r="D59" i="4" s="1"/>
  <c r="T61" i="4"/>
  <c r="D61" i="4" s="1"/>
  <c r="T63" i="4"/>
  <c r="D63" i="4" s="1"/>
  <c r="T65" i="4"/>
  <c r="D65" i="4" s="1"/>
  <c r="T67" i="4"/>
  <c r="D67" i="4" s="1"/>
  <c r="T69" i="4"/>
  <c r="D69" i="4" s="1"/>
  <c r="T71" i="4"/>
  <c r="D71" i="4" s="1"/>
  <c r="T73" i="4"/>
  <c r="D73" i="4" s="1"/>
  <c r="T75" i="4"/>
  <c r="D75" i="4" s="1"/>
  <c r="X8" i="4"/>
  <c r="H8" i="4" s="1"/>
  <c r="Y10" i="4"/>
  <c r="I10" i="4" s="1"/>
  <c r="S13" i="4"/>
  <c r="C13" i="4" s="1"/>
  <c r="T15" i="4"/>
  <c r="D15" i="4" s="1"/>
  <c r="U17" i="4"/>
  <c r="E17" i="4" s="1"/>
  <c r="U19" i="4"/>
  <c r="E19" i="4" s="1"/>
  <c r="U21" i="4"/>
  <c r="E21" i="4" s="1"/>
  <c r="U23" i="4"/>
  <c r="E23" i="4" s="1"/>
  <c r="U25" i="4"/>
  <c r="E25" i="4" s="1"/>
  <c r="U27" i="4"/>
  <c r="E27" i="4" s="1"/>
  <c r="U29" i="4"/>
  <c r="E29" i="4" s="1"/>
  <c r="U31" i="4"/>
  <c r="E31" i="4" s="1"/>
  <c r="U33" i="4"/>
  <c r="E33" i="4" s="1"/>
  <c r="U35" i="4"/>
  <c r="E35" i="4" s="1"/>
  <c r="U37" i="4"/>
  <c r="E37" i="4" s="1"/>
  <c r="U39" i="4"/>
  <c r="E39" i="4" s="1"/>
  <c r="U41" i="4"/>
  <c r="E41" i="4" s="1"/>
  <c r="U43" i="4"/>
  <c r="E43" i="4" s="1"/>
  <c r="U45" i="4"/>
  <c r="E45" i="4" s="1"/>
  <c r="U47" i="4"/>
  <c r="E47" i="4" s="1"/>
  <c r="U49" i="4"/>
  <c r="E49" i="4" s="1"/>
  <c r="U51" i="4"/>
  <c r="E51" i="4" s="1"/>
  <c r="U53" i="4"/>
  <c r="E53" i="4" s="1"/>
  <c r="U55" i="4"/>
  <c r="E55" i="4" s="1"/>
  <c r="U57" i="4"/>
  <c r="E57" i="4" s="1"/>
  <c r="U59" i="4"/>
  <c r="E59" i="4" s="1"/>
  <c r="U61" i="4"/>
  <c r="E61" i="4" s="1"/>
  <c r="U63" i="4"/>
  <c r="E63" i="4" s="1"/>
  <c r="U65" i="4"/>
  <c r="E65" i="4" s="1"/>
  <c r="U67" i="4"/>
  <c r="E67" i="4" s="1"/>
  <c r="U69" i="4"/>
  <c r="E69" i="4" s="1"/>
  <c r="U71" i="4"/>
  <c r="E71" i="4" s="1"/>
  <c r="U73" i="4"/>
  <c r="E73" i="4" s="1"/>
  <c r="U75" i="4"/>
  <c r="E75" i="4" s="1"/>
  <c r="T7" i="4"/>
  <c r="D7" i="4" s="1"/>
  <c r="U9" i="4"/>
  <c r="E9" i="4" s="1"/>
  <c r="V11" i="4"/>
  <c r="F11" i="4" s="1"/>
  <c r="W13" i="4"/>
  <c r="G13" i="4" s="1"/>
  <c r="X15" i="4"/>
  <c r="H15" i="4" s="1"/>
  <c r="Y17" i="4"/>
  <c r="I17" i="4" s="1"/>
  <c r="Y19" i="4"/>
  <c r="I19" i="4" s="1"/>
  <c r="Y21" i="4"/>
  <c r="I21" i="4" s="1"/>
  <c r="Y23" i="4"/>
  <c r="I23" i="4" s="1"/>
  <c r="Y25" i="4"/>
  <c r="I25" i="4" s="1"/>
  <c r="Y27" i="4"/>
  <c r="I27" i="4" s="1"/>
  <c r="Y29" i="4"/>
  <c r="I29" i="4" s="1"/>
  <c r="Y31" i="4"/>
  <c r="I31" i="4" s="1"/>
  <c r="Y33" i="4"/>
  <c r="I33" i="4" s="1"/>
  <c r="Y35" i="4"/>
  <c r="I35" i="4" s="1"/>
  <c r="Y37" i="4"/>
  <c r="I37" i="4" s="1"/>
  <c r="Y39" i="4"/>
  <c r="I39" i="4" s="1"/>
  <c r="Y41" i="4"/>
  <c r="I41" i="4" s="1"/>
  <c r="Y43" i="4"/>
  <c r="I43" i="4" s="1"/>
  <c r="Y45" i="4"/>
  <c r="I45" i="4" s="1"/>
  <c r="Y47" i="4"/>
  <c r="I47" i="4" s="1"/>
  <c r="Y49" i="4"/>
  <c r="I49" i="4" s="1"/>
  <c r="Y51" i="4"/>
  <c r="I51" i="4" s="1"/>
  <c r="T9" i="4"/>
  <c r="D9" i="4" s="1"/>
  <c r="U12" i="4"/>
  <c r="E12" i="4" s="1"/>
  <c r="Y15" i="4"/>
  <c r="I15" i="4" s="1"/>
  <c r="X18" i="4"/>
  <c r="H18" i="4" s="1"/>
  <c r="T22" i="4"/>
  <c r="D22" i="4" s="1"/>
  <c r="V25" i="4"/>
  <c r="F25" i="4" s="1"/>
  <c r="U28" i="4"/>
  <c r="E28" i="4" s="1"/>
  <c r="W31" i="4"/>
  <c r="G31" i="4" s="1"/>
  <c r="V34" i="4"/>
  <c r="F34" i="4" s="1"/>
  <c r="X37" i="4"/>
  <c r="H37" i="4" s="1"/>
  <c r="W40" i="4"/>
  <c r="G40" i="4" s="1"/>
  <c r="S44" i="4"/>
  <c r="C44" i="4" s="1"/>
  <c r="X46" i="4"/>
  <c r="H46" i="4" s="1"/>
  <c r="T50" i="4"/>
  <c r="D50" i="4" s="1"/>
  <c r="V53" i="4"/>
  <c r="F53" i="4" s="1"/>
  <c r="S56" i="4"/>
  <c r="C56" i="4" s="1"/>
  <c r="W58" i="4"/>
  <c r="G58" i="4" s="1"/>
  <c r="X61" i="4"/>
  <c r="H61" i="4" s="1"/>
  <c r="U64" i="4"/>
  <c r="E64" i="4" s="1"/>
  <c r="V67" i="4"/>
  <c r="F67" i="4" s="1"/>
  <c r="S70" i="4"/>
  <c r="C70" i="4" s="1"/>
  <c r="W72" i="4"/>
  <c r="G72" i="4" s="1"/>
  <c r="X75" i="4"/>
  <c r="H75" i="4" s="1"/>
  <c r="W67" i="4"/>
  <c r="G67" i="4" s="1"/>
  <c r="Y9" i="4"/>
  <c r="I9" i="4" s="1"/>
  <c r="W16" i="4"/>
  <c r="G16" i="4" s="1"/>
  <c r="X22" i="4"/>
  <c r="H22" i="4" s="1"/>
  <c r="U32" i="4"/>
  <c r="E32" i="4" s="1"/>
  <c r="V38" i="4"/>
  <c r="F38" i="4" s="1"/>
  <c r="X41" i="4"/>
  <c r="H41" i="4" s="1"/>
  <c r="X50" i="4"/>
  <c r="H50" i="4" s="1"/>
  <c r="W56" i="4"/>
  <c r="G56" i="4" s="1"/>
  <c r="X59" i="4"/>
  <c r="H59" i="4" s="1"/>
  <c r="V65" i="4"/>
  <c r="F65" i="4" s="1"/>
  <c r="W70" i="4"/>
  <c r="G70" i="4" s="1"/>
  <c r="V6" i="4"/>
  <c r="T20" i="4"/>
  <c r="D20" i="4" s="1"/>
  <c r="V32" i="4"/>
  <c r="F32" i="4" s="1"/>
  <c r="X44" i="4"/>
  <c r="H44" i="4" s="1"/>
  <c r="Y59" i="4"/>
  <c r="I59" i="4" s="1"/>
  <c r="W6" i="4"/>
  <c r="U7" i="4"/>
  <c r="E7" i="4" s="1"/>
  <c r="V17" i="4"/>
  <c r="F17" i="4" s="1"/>
  <c r="V26" i="4"/>
  <c r="F26" i="4" s="1"/>
  <c r="X38" i="4"/>
  <c r="H38" i="4" s="1"/>
  <c r="W51" i="4"/>
  <c r="G51" i="4" s="1"/>
  <c r="S60" i="4"/>
  <c r="C60" i="4" s="1"/>
  <c r="U68" i="4"/>
  <c r="E68" i="4" s="1"/>
  <c r="X6" i="4"/>
  <c r="U11" i="4"/>
  <c r="E11" i="4" s="1"/>
  <c r="T24" i="4"/>
  <c r="D24" i="4" s="1"/>
  <c r="W33" i="4"/>
  <c r="G33" i="4" s="1"/>
  <c r="S46" i="4"/>
  <c r="C46" i="4" s="1"/>
  <c r="X54" i="4"/>
  <c r="H54" i="4" s="1"/>
  <c r="T66" i="4"/>
  <c r="D66" i="4" s="1"/>
  <c r="V74" i="4"/>
  <c r="F74" i="4" s="1"/>
  <c r="V9" i="4"/>
  <c r="F9" i="4" s="1"/>
  <c r="V12" i="4"/>
  <c r="F12" i="4" s="1"/>
  <c r="T16" i="4"/>
  <c r="D16" i="4" s="1"/>
  <c r="V19" i="4"/>
  <c r="F19" i="4" s="1"/>
  <c r="U22" i="4"/>
  <c r="E22" i="4" s="1"/>
  <c r="W25" i="4"/>
  <c r="G25" i="4" s="1"/>
  <c r="V28" i="4"/>
  <c r="F28" i="4" s="1"/>
  <c r="X31" i="4"/>
  <c r="H31" i="4" s="1"/>
  <c r="W34" i="4"/>
  <c r="G34" i="4" s="1"/>
  <c r="S38" i="4"/>
  <c r="C38" i="4" s="1"/>
  <c r="X40" i="4"/>
  <c r="H40" i="4" s="1"/>
  <c r="T44" i="4"/>
  <c r="D44" i="4" s="1"/>
  <c r="V47" i="4"/>
  <c r="F47" i="4" s="1"/>
  <c r="U50" i="4"/>
  <c r="E50" i="4" s="1"/>
  <c r="W53" i="4"/>
  <c r="G53" i="4" s="1"/>
  <c r="T56" i="4"/>
  <c r="D56" i="4" s="1"/>
  <c r="X58" i="4"/>
  <c r="H58" i="4" s="1"/>
  <c r="Y61" i="4"/>
  <c r="I61" i="4" s="1"/>
  <c r="V64" i="4"/>
  <c r="F64" i="4" s="1"/>
  <c r="T70" i="4"/>
  <c r="D70" i="4" s="1"/>
  <c r="X72" i="4"/>
  <c r="H72" i="4" s="1"/>
  <c r="Y75" i="4"/>
  <c r="I75" i="4" s="1"/>
  <c r="T26" i="4"/>
  <c r="D26" i="4" s="1"/>
  <c r="S48" i="4"/>
  <c r="C48" i="4" s="1"/>
  <c r="S68" i="4"/>
  <c r="C68" i="4" s="1"/>
  <c r="S7" i="4"/>
  <c r="C7" i="4" s="1"/>
  <c r="U26" i="4"/>
  <c r="E26" i="4" s="1"/>
  <c r="S42" i="4"/>
  <c r="C42" i="4" s="1"/>
  <c r="X56" i="4"/>
  <c r="H56" i="4" s="1"/>
  <c r="T68" i="4"/>
  <c r="D68" i="4" s="1"/>
  <c r="Y13" i="4"/>
  <c r="I13" i="4" s="1"/>
  <c r="W23" i="4"/>
  <c r="G23" i="4" s="1"/>
  <c r="W32" i="4"/>
  <c r="G32" i="4" s="1"/>
  <c r="V45" i="4"/>
  <c r="F45" i="4" s="1"/>
  <c r="V57" i="4"/>
  <c r="F57" i="4" s="1"/>
  <c r="X65" i="4"/>
  <c r="H65" i="4" s="1"/>
  <c r="S74" i="4"/>
  <c r="C74" i="4" s="1"/>
  <c r="S18" i="4"/>
  <c r="C18" i="4" s="1"/>
  <c r="U30" i="4"/>
  <c r="E30" i="4" s="1"/>
  <c r="X48" i="4"/>
  <c r="H48" i="4" s="1"/>
  <c r="V60" i="4"/>
  <c r="F60" i="4" s="1"/>
  <c r="Y71" i="4"/>
  <c r="I71" i="4" s="1"/>
  <c r="W9" i="4"/>
  <c r="G9" i="4" s="1"/>
  <c r="T13" i="4"/>
  <c r="D13" i="4" s="1"/>
  <c r="U16" i="4"/>
  <c r="E16" i="4" s="1"/>
  <c r="W19" i="4"/>
  <c r="G19" i="4" s="1"/>
  <c r="V22" i="4"/>
  <c r="F22" i="4" s="1"/>
  <c r="X25" i="4"/>
  <c r="H25" i="4" s="1"/>
  <c r="W28" i="4"/>
  <c r="G28" i="4" s="1"/>
  <c r="S32" i="4"/>
  <c r="C32" i="4" s="1"/>
  <c r="X34" i="4"/>
  <c r="H34" i="4" s="1"/>
  <c r="T38" i="4"/>
  <c r="D38" i="4" s="1"/>
  <c r="V41" i="4"/>
  <c r="F41" i="4" s="1"/>
  <c r="U44" i="4"/>
  <c r="E44" i="4" s="1"/>
  <c r="W47" i="4"/>
  <c r="G47" i="4" s="1"/>
  <c r="V50" i="4"/>
  <c r="F50" i="4" s="1"/>
  <c r="X53" i="4"/>
  <c r="H53" i="4" s="1"/>
  <c r="U56" i="4"/>
  <c r="E56" i="4" s="1"/>
  <c r="V59" i="4"/>
  <c r="F59" i="4" s="1"/>
  <c r="S62" i="4"/>
  <c r="C62" i="4" s="1"/>
  <c r="W64" i="4"/>
  <c r="G64" i="4" s="1"/>
  <c r="X67" i="4"/>
  <c r="H67" i="4" s="1"/>
  <c r="U70" i="4"/>
  <c r="E70" i="4" s="1"/>
  <c r="V73" i="4"/>
  <c r="F73" i="4" s="1"/>
  <c r="T6" i="4"/>
  <c r="V13" i="4"/>
  <c r="F13" i="4" s="1"/>
  <c r="V29" i="4"/>
  <c r="F29" i="4" s="1"/>
  <c r="W44" i="4"/>
  <c r="G44" i="4" s="1"/>
  <c r="U62" i="4"/>
  <c r="E62" i="4" s="1"/>
  <c r="X16" i="4"/>
  <c r="H16" i="4" s="1"/>
  <c r="X35" i="4"/>
  <c r="H35" i="4" s="1"/>
  <c r="V51" i="4"/>
  <c r="F51" i="4" s="1"/>
  <c r="V62" i="4"/>
  <c r="F62" i="4" s="1"/>
  <c r="Y73" i="4"/>
  <c r="I73" i="4" s="1"/>
  <c r="U10" i="4"/>
  <c r="E10" i="4" s="1"/>
  <c r="U20" i="4"/>
  <c r="E20" i="4" s="1"/>
  <c r="X29" i="4"/>
  <c r="H29" i="4" s="1"/>
  <c r="S36" i="4"/>
  <c r="C36" i="4" s="1"/>
  <c r="T42" i="4"/>
  <c r="D42" i="4" s="1"/>
  <c r="U48" i="4"/>
  <c r="E48" i="4" s="1"/>
  <c r="U54" i="4"/>
  <c r="E54" i="4" s="1"/>
  <c r="W62" i="4"/>
  <c r="G62" i="4" s="1"/>
  <c r="V71" i="4"/>
  <c r="F71" i="4" s="1"/>
  <c r="V14" i="4"/>
  <c r="F14" i="4" s="1"/>
  <c r="V27" i="4"/>
  <c r="F27" i="4" s="1"/>
  <c r="V36" i="4"/>
  <c r="F36" i="4" s="1"/>
  <c r="T52" i="4"/>
  <c r="D52" i="4" s="1"/>
  <c r="Y57" i="4"/>
  <c r="I57" i="4" s="1"/>
  <c r="X68" i="4"/>
  <c r="H68" i="4" s="1"/>
  <c r="W11" i="4"/>
  <c r="G11" i="4" s="1"/>
  <c r="T18" i="4"/>
  <c r="D18" i="4" s="1"/>
  <c r="U24" i="4"/>
  <c r="E24" i="4" s="1"/>
  <c r="S40" i="4"/>
  <c r="C40" i="4" s="1"/>
  <c r="U52" i="4"/>
  <c r="E52" i="4" s="1"/>
  <c r="W60" i="4"/>
  <c r="G60" i="4" s="1"/>
  <c r="V69" i="4"/>
  <c r="F69" i="4" s="1"/>
  <c r="X9" i="4"/>
  <c r="H9" i="4" s="1"/>
  <c r="U13" i="4"/>
  <c r="E13" i="4" s="1"/>
  <c r="V16" i="4"/>
  <c r="F16" i="4" s="1"/>
  <c r="X19" i="4"/>
  <c r="H19" i="4" s="1"/>
  <c r="W22" i="4"/>
  <c r="G22" i="4" s="1"/>
  <c r="S26" i="4"/>
  <c r="C26" i="4" s="1"/>
  <c r="X28" i="4"/>
  <c r="H28" i="4" s="1"/>
  <c r="T32" i="4"/>
  <c r="D32" i="4" s="1"/>
  <c r="V35" i="4"/>
  <c r="F35" i="4" s="1"/>
  <c r="U38" i="4"/>
  <c r="E38" i="4" s="1"/>
  <c r="W41" i="4"/>
  <c r="G41" i="4" s="1"/>
  <c r="V44" i="4"/>
  <c r="F44" i="4" s="1"/>
  <c r="X47" i="4"/>
  <c r="H47" i="4" s="1"/>
  <c r="W50" i="4"/>
  <c r="G50" i="4" s="1"/>
  <c r="Y53" i="4"/>
  <c r="I53" i="4" s="1"/>
  <c r="V56" i="4"/>
  <c r="F56" i="4" s="1"/>
  <c r="W59" i="4"/>
  <c r="G59" i="4" s="1"/>
  <c r="T62" i="4"/>
  <c r="D62" i="4" s="1"/>
  <c r="X64" i="4"/>
  <c r="H64" i="4" s="1"/>
  <c r="Y67" i="4"/>
  <c r="I67" i="4" s="1"/>
  <c r="V70" i="4"/>
  <c r="F70" i="4" s="1"/>
  <c r="W73" i="4"/>
  <c r="G73" i="4" s="1"/>
  <c r="U6" i="4"/>
  <c r="S20" i="4"/>
  <c r="C20" i="4" s="1"/>
  <c r="W35" i="4"/>
  <c r="G35" i="4" s="1"/>
  <c r="S54" i="4"/>
  <c r="C54" i="4" s="1"/>
  <c r="X73" i="4"/>
  <c r="H73" i="4" s="1"/>
  <c r="T10" i="4"/>
  <c r="D10" i="4" s="1"/>
  <c r="V23" i="4"/>
  <c r="F23" i="4" s="1"/>
  <c r="W29" i="4"/>
  <c r="G29" i="4" s="1"/>
  <c r="W38" i="4"/>
  <c r="G38" i="4" s="1"/>
  <c r="T48" i="4"/>
  <c r="D48" i="4" s="1"/>
  <c r="T54" i="4"/>
  <c r="D54" i="4" s="1"/>
  <c r="W65" i="4"/>
  <c r="G65" i="4" s="1"/>
  <c r="X70" i="4"/>
  <c r="H70" i="4" s="1"/>
  <c r="X13" i="4"/>
  <c r="H13" i="4" s="1"/>
  <c r="V7" i="4"/>
  <c r="F7" i="4" s="1"/>
  <c r="S11" i="4"/>
  <c r="C11" i="4" s="1"/>
  <c r="T14" i="4"/>
  <c r="D14" i="4" s="1"/>
  <c r="W17" i="4"/>
  <c r="G17" i="4" s="1"/>
  <c r="V20" i="4"/>
  <c r="F20" i="4" s="1"/>
  <c r="X23" i="4"/>
  <c r="H23" i="4" s="1"/>
  <c r="W26" i="4"/>
  <c r="G26" i="4" s="1"/>
  <c r="S30" i="4"/>
  <c r="C30" i="4" s="1"/>
  <c r="X32" i="4"/>
  <c r="H32" i="4" s="1"/>
  <c r="T36" i="4"/>
  <c r="D36" i="4" s="1"/>
  <c r="V39" i="4"/>
  <c r="F39" i="4" s="1"/>
  <c r="U42" i="4"/>
  <c r="E42" i="4" s="1"/>
  <c r="W45" i="4"/>
  <c r="G45" i="4" s="1"/>
  <c r="V48" i="4"/>
  <c r="F48" i="4" s="1"/>
  <c r="X51" i="4"/>
  <c r="H51" i="4" s="1"/>
  <c r="V54" i="4"/>
  <c r="F54" i="4" s="1"/>
  <c r="W57" i="4"/>
  <c r="G57" i="4" s="1"/>
  <c r="T60" i="4"/>
  <c r="D60" i="4" s="1"/>
  <c r="X62" i="4"/>
  <c r="H62" i="4" s="1"/>
  <c r="Y65" i="4"/>
  <c r="I65" i="4" s="1"/>
  <c r="V68" i="4"/>
  <c r="F68" i="4" s="1"/>
  <c r="W71" i="4"/>
  <c r="G71" i="4" s="1"/>
  <c r="T74" i="4"/>
  <c r="D74" i="4" s="1"/>
  <c r="Y6" i="4"/>
  <c r="I6" i="4" s="1"/>
  <c r="W7" i="4"/>
  <c r="G7" i="4" s="1"/>
  <c r="T11" i="4"/>
  <c r="D11" i="4" s="1"/>
  <c r="U14" i="4"/>
  <c r="E14" i="4" s="1"/>
  <c r="X17" i="4"/>
  <c r="H17" i="4" s="1"/>
  <c r="W20" i="4"/>
  <c r="G20" i="4" s="1"/>
  <c r="S24" i="4"/>
  <c r="C24" i="4" s="1"/>
  <c r="X26" i="4"/>
  <c r="H26" i="4" s="1"/>
  <c r="T30" i="4"/>
  <c r="D30" i="4" s="1"/>
  <c r="V33" i="4"/>
  <c r="F33" i="4" s="1"/>
  <c r="U36" i="4"/>
  <c r="E36" i="4" s="1"/>
  <c r="W39" i="4"/>
  <c r="G39" i="4" s="1"/>
  <c r="V42" i="4"/>
  <c r="F42" i="4" s="1"/>
  <c r="X45" i="4"/>
  <c r="H45" i="4" s="1"/>
  <c r="W48" i="4"/>
  <c r="G48" i="4" s="1"/>
  <c r="S52" i="4"/>
  <c r="C52" i="4" s="1"/>
  <c r="W54" i="4"/>
  <c r="G54" i="4" s="1"/>
  <c r="X57" i="4"/>
  <c r="H57" i="4" s="1"/>
  <c r="U60" i="4"/>
  <c r="E60" i="4" s="1"/>
  <c r="V63" i="4"/>
  <c r="F63" i="4" s="1"/>
  <c r="S66" i="4"/>
  <c r="C66" i="4" s="1"/>
  <c r="W68" i="4"/>
  <c r="G68" i="4" s="1"/>
  <c r="X71" i="4"/>
  <c r="H71" i="4" s="1"/>
  <c r="U74" i="4"/>
  <c r="E74" i="4" s="1"/>
  <c r="X7" i="4"/>
  <c r="H7" i="4" s="1"/>
  <c r="X20" i="4"/>
  <c r="H20" i="4" s="1"/>
  <c r="X39" i="4"/>
  <c r="H39" i="4" s="1"/>
  <c r="W63" i="4"/>
  <c r="G63" i="4" s="1"/>
  <c r="Y7" i="4"/>
  <c r="I7" i="4" s="1"/>
  <c r="V21" i="4"/>
  <c r="F21" i="4" s="1"/>
  <c r="X33" i="4"/>
  <c r="H33" i="4" s="1"/>
  <c r="T46" i="4"/>
  <c r="D46" i="4" s="1"/>
  <c r="S58" i="4"/>
  <c r="C58" i="4" s="1"/>
  <c r="U66" i="4"/>
  <c r="E66" i="4" s="1"/>
  <c r="W74" i="4"/>
  <c r="G74" i="4" s="1"/>
  <c r="V30" i="4"/>
  <c r="F30" i="4" s="1"/>
  <c r="W42" i="4"/>
  <c r="G42" i="4" s="1"/>
  <c r="W14" i="4"/>
  <c r="G14" i="4" s="1"/>
  <c r="W27" i="4"/>
  <c r="G27" i="4" s="1"/>
  <c r="X42" i="4"/>
  <c r="H42" i="4" s="1"/>
  <c r="V49" i="4"/>
  <c r="F49" i="4" s="1"/>
  <c r="V55" i="4"/>
  <c r="F55" i="4" s="1"/>
  <c r="X63" i="4"/>
  <c r="H63" i="4" s="1"/>
  <c r="S72" i="4"/>
  <c r="C72" i="4" s="1"/>
  <c r="W36" i="4"/>
  <c r="G36" i="4" s="1"/>
  <c r="X11" i="4"/>
  <c r="H11" i="4" s="1"/>
  <c r="X24" i="4"/>
  <c r="H24" i="4" s="1"/>
  <c r="U40" i="4"/>
  <c r="E40" i="4" s="1"/>
  <c r="W55" i="4"/>
  <c r="G55" i="4" s="1"/>
  <c r="X66" i="4"/>
  <c r="H66" i="4" s="1"/>
  <c r="X74" i="4"/>
  <c r="H74" i="4" s="1"/>
  <c r="W75" i="4"/>
  <c r="G75" i="4" s="1"/>
  <c r="S50" i="4"/>
  <c r="C50" i="4" s="1"/>
  <c r="V37" i="4"/>
  <c r="F37" i="4" s="1"/>
  <c r="W52" i="4"/>
  <c r="G52" i="4" s="1"/>
  <c r="Y11" i="4"/>
  <c r="I11" i="4" s="1"/>
  <c r="X27" i="4"/>
  <c r="H27" i="4" s="1"/>
  <c r="V40" i="4"/>
  <c r="F40" i="4" s="1"/>
  <c r="X55" i="4"/>
  <c r="H55" i="4" s="1"/>
  <c r="W69" i="4"/>
  <c r="G69" i="4" s="1"/>
  <c r="T12" i="4"/>
  <c r="D12" i="4" s="1"/>
  <c r="S28" i="4"/>
  <c r="C28" i="4" s="1"/>
  <c r="V43" i="4"/>
  <c r="F43" i="4" s="1"/>
  <c r="Y55" i="4"/>
  <c r="I55" i="4" s="1"/>
  <c r="X69" i="4"/>
  <c r="H69" i="4" s="1"/>
  <c r="T28" i="4"/>
  <c r="D28" i="4" s="1"/>
  <c r="W30" i="4"/>
  <c r="G30" i="4" s="1"/>
  <c r="T72" i="4"/>
  <c r="D72" i="4" s="1"/>
  <c r="X30" i="4"/>
  <c r="H30" i="4" s="1"/>
  <c r="U72" i="4"/>
  <c r="E72" i="4" s="1"/>
  <c r="U18" i="4"/>
  <c r="E18" i="4" s="1"/>
  <c r="W46" i="4"/>
  <c r="G46" i="4" s="1"/>
  <c r="W21" i="4"/>
  <c r="G21" i="4" s="1"/>
  <c r="V52" i="4"/>
  <c r="F52" i="4" s="1"/>
  <c r="W37" i="4"/>
  <c r="G37" i="4" s="1"/>
  <c r="U15" i="4"/>
  <c r="E15" i="4" s="1"/>
  <c r="W43" i="4"/>
  <c r="G43" i="4" s="1"/>
  <c r="T58" i="4"/>
  <c r="D58" i="4" s="1"/>
  <c r="Y69" i="4"/>
  <c r="I69" i="4" s="1"/>
  <c r="W15" i="4"/>
  <c r="G15" i="4" s="1"/>
  <c r="V58" i="4"/>
  <c r="F58" i="4" s="1"/>
  <c r="V46" i="4"/>
  <c r="F46" i="4" s="1"/>
  <c r="S34" i="4"/>
  <c r="C34" i="4" s="1"/>
  <c r="X49" i="4"/>
  <c r="H49" i="4" s="1"/>
  <c r="X36" i="4"/>
  <c r="H36" i="4" s="1"/>
  <c r="S22" i="4"/>
  <c r="C22" i="4" s="1"/>
  <c r="W24" i="4"/>
  <c r="G24" i="4" s="1"/>
  <c r="X52" i="4"/>
  <c r="H52" i="4" s="1"/>
  <c r="V15" i="4"/>
  <c r="F15" i="4" s="1"/>
  <c r="X43" i="4"/>
  <c r="H43" i="4" s="1"/>
  <c r="U58" i="4"/>
  <c r="E58" i="4" s="1"/>
  <c r="U46" i="4"/>
  <c r="E46" i="4" s="1"/>
  <c r="V31" i="4"/>
  <c r="F31" i="4" s="1"/>
  <c r="X60" i="4"/>
  <c r="H60" i="4" s="1"/>
  <c r="V18" i="4"/>
  <c r="F18" i="4" s="1"/>
  <c r="V61" i="4"/>
  <c r="F61" i="4" s="1"/>
  <c r="U34" i="4"/>
  <c r="E34" i="4" s="1"/>
  <c r="X21" i="4"/>
  <c r="H21" i="4" s="1"/>
  <c r="T8" i="4"/>
  <c r="D8" i="4" s="1"/>
  <c r="Y8" i="4"/>
  <c r="I8" i="4" s="1"/>
  <c r="V66" i="4"/>
  <c r="F66" i="4" s="1"/>
  <c r="S9" i="4"/>
  <c r="C9" i="4" s="1"/>
  <c r="T40" i="4"/>
  <c r="D40" i="4" s="1"/>
  <c r="V72" i="4"/>
  <c r="F72" i="4" s="1"/>
  <c r="W18" i="4"/>
  <c r="G18" i="4" s="1"/>
  <c r="T34" i="4"/>
  <c r="D34" i="4" s="1"/>
  <c r="W49" i="4"/>
  <c r="G49" i="4" s="1"/>
  <c r="W61" i="4"/>
  <c r="G61" i="4" s="1"/>
  <c r="V75" i="4"/>
  <c r="F75" i="4" s="1"/>
  <c r="Y63" i="4"/>
  <c r="I63" i="4" s="1"/>
  <c r="S64" i="4"/>
  <c r="C64" i="4" s="1"/>
  <c r="T64" i="4"/>
  <c r="D64" i="4" s="1"/>
  <c r="V24" i="4"/>
  <c r="F24" i="4" s="1"/>
  <c r="W66" i="4"/>
  <c r="G66" i="4" s="1"/>
  <c r="D537" i="4"/>
  <c r="D764" i="4"/>
  <c r="D234" i="4"/>
  <c r="H767" i="4"/>
  <c r="H237" i="4"/>
  <c r="H540" i="4"/>
  <c r="G814" i="4"/>
  <c r="G587" i="4"/>
  <c r="G284" i="4"/>
  <c r="H766" i="4"/>
  <c r="H539" i="4"/>
  <c r="H236" i="4"/>
  <c r="F796" i="4"/>
  <c r="F569" i="4"/>
  <c r="F266" i="4"/>
  <c r="D789" i="4"/>
  <c r="D259" i="4"/>
  <c r="D562" i="4"/>
  <c r="H671" i="4"/>
  <c r="H898" i="4"/>
  <c r="H444" i="4"/>
  <c r="K625" i="4"/>
  <c r="K852" i="4"/>
  <c r="K398" i="4"/>
  <c r="F659" i="4"/>
  <c r="F886" i="4"/>
  <c r="F432" i="4"/>
  <c r="G837" i="4"/>
  <c r="G610" i="4"/>
  <c r="G383" i="4"/>
  <c r="D886" i="4"/>
  <c r="D659" i="4"/>
  <c r="D432" i="4"/>
  <c r="J850" i="4"/>
  <c r="J623" i="4"/>
  <c r="J396" i="4"/>
  <c r="H892" i="4"/>
  <c r="H665" i="4"/>
  <c r="H438" i="4"/>
  <c r="F877" i="4"/>
  <c r="F650" i="4"/>
  <c r="F423" i="4"/>
  <c r="G777" i="4"/>
  <c r="G247" i="4"/>
  <c r="G550" i="4"/>
  <c r="C561" i="4"/>
  <c r="C788" i="4"/>
  <c r="C258" i="4"/>
  <c r="F799" i="4"/>
  <c r="F572" i="4"/>
  <c r="F269" i="4"/>
  <c r="G766" i="4"/>
  <c r="G539" i="4"/>
  <c r="G236" i="4"/>
  <c r="E805" i="4"/>
  <c r="E578" i="4"/>
  <c r="E275" i="4"/>
  <c r="C800" i="4"/>
  <c r="C573" i="4"/>
  <c r="C270" i="4"/>
  <c r="H569" i="4"/>
  <c r="H796" i="4"/>
  <c r="H266" i="4"/>
  <c r="D829" i="4"/>
  <c r="D602" i="4"/>
  <c r="D299" i="4"/>
  <c r="D791" i="4"/>
  <c r="D261" i="4"/>
  <c r="D564" i="4"/>
  <c r="H786" i="4"/>
  <c r="H559" i="4"/>
  <c r="H256" i="4"/>
  <c r="C438" i="4"/>
  <c r="C665" i="4"/>
  <c r="C892" i="4"/>
  <c r="K854" i="4"/>
  <c r="K400" i="4"/>
  <c r="K627" i="4"/>
  <c r="G444" i="4"/>
  <c r="G671" i="4"/>
  <c r="G898" i="4"/>
  <c r="H901" i="4"/>
  <c r="H674" i="4"/>
  <c r="H447" i="4"/>
  <c r="D838" i="4"/>
  <c r="D611" i="4"/>
  <c r="D384" i="4"/>
  <c r="J852" i="4"/>
  <c r="J625" i="4"/>
  <c r="J398" i="4"/>
  <c r="K876" i="4"/>
  <c r="K649" i="4"/>
  <c r="K422" i="4"/>
  <c r="F629" i="4"/>
  <c r="F856" i="4"/>
  <c r="F402" i="4"/>
  <c r="K896" i="4"/>
  <c r="K669" i="4"/>
  <c r="K442" i="4"/>
  <c r="I846" i="4"/>
  <c r="I619" i="4"/>
  <c r="I392" i="4"/>
  <c r="K860" i="4"/>
  <c r="K406" i="4"/>
  <c r="K633" i="4"/>
  <c r="K428" i="4"/>
  <c r="K882" i="4"/>
  <c r="K655" i="4"/>
  <c r="F839" i="4"/>
  <c r="F385" i="4"/>
  <c r="F612" i="4"/>
  <c r="C873" i="4"/>
  <c r="C646" i="4"/>
  <c r="C419" i="4"/>
  <c r="K672" i="4"/>
  <c r="K899" i="4"/>
  <c r="K445" i="4"/>
  <c r="I860" i="4"/>
  <c r="I633" i="4"/>
  <c r="I406" i="4"/>
  <c r="D890" i="4"/>
  <c r="D663" i="4"/>
  <c r="D436" i="4"/>
  <c r="E848" i="4"/>
  <c r="E621" i="4"/>
  <c r="E394" i="4"/>
  <c r="G878" i="4"/>
  <c r="G651" i="4"/>
  <c r="G424" i="4"/>
  <c r="C886" i="4"/>
  <c r="C432" i="4"/>
  <c r="C659" i="4"/>
  <c r="F631" i="4"/>
  <c r="F858" i="4"/>
  <c r="F404" i="4"/>
  <c r="D901" i="4"/>
  <c r="D447" i="4"/>
  <c r="D674" i="4"/>
  <c r="H875" i="4"/>
  <c r="H648" i="4"/>
  <c r="H421" i="4"/>
  <c r="I847" i="4"/>
  <c r="I393" i="4"/>
  <c r="I620" i="4"/>
  <c r="J663" i="4"/>
  <c r="J436" i="4"/>
  <c r="J890" i="4"/>
  <c r="J863" i="4"/>
  <c r="J636" i="4"/>
  <c r="J409" i="4"/>
  <c r="E904" i="4"/>
  <c r="E450" i="4"/>
  <c r="E677" i="4"/>
  <c r="G879" i="4"/>
  <c r="G425" i="4"/>
  <c r="G652" i="4"/>
  <c r="I851" i="4"/>
  <c r="I397" i="4"/>
  <c r="I624" i="4"/>
  <c r="C894" i="4"/>
  <c r="C667" i="4"/>
  <c r="C440" i="4"/>
  <c r="F867" i="4"/>
  <c r="F640" i="4"/>
  <c r="F413" i="4"/>
  <c r="K611" i="4"/>
  <c r="K838" i="4"/>
  <c r="K384" i="4"/>
  <c r="D879" i="4"/>
  <c r="D652" i="4"/>
  <c r="D425" i="4"/>
  <c r="F857" i="4"/>
  <c r="F630" i="4"/>
  <c r="F403" i="4"/>
  <c r="E871" i="4"/>
  <c r="E417" i="4"/>
  <c r="E644" i="4"/>
  <c r="J875" i="4"/>
  <c r="J421" i="4"/>
  <c r="J648" i="4"/>
  <c r="G792" i="4"/>
  <c r="G565" i="4"/>
  <c r="G262" i="4"/>
  <c r="E780" i="4"/>
  <c r="E553" i="4"/>
  <c r="E250" i="4"/>
  <c r="H790" i="4"/>
  <c r="H563" i="4"/>
  <c r="H260" i="4"/>
  <c r="G564" i="4"/>
  <c r="G791" i="4"/>
  <c r="G261" i="4"/>
  <c r="F784" i="4"/>
  <c r="F557" i="4"/>
  <c r="F254" i="4"/>
  <c r="I894" i="4"/>
  <c r="I667" i="4"/>
  <c r="I440" i="4"/>
  <c r="E867" i="4"/>
  <c r="E640" i="4"/>
  <c r="E413" i="4"/>
  <c r="H903" i="4"/>
  <c r="H449" i="4"/>
  <c r="H676" i="4"/>
  <c r="D870" i="4"/>
  <c r="D416" i="4"/>
  <c r="D643" i="4"/>
  <c r="E897" i="4"/>
  <c r="E670" i="4"/>
  <c r="E443" i="4"/>
  <c r="C857" i="4"/>
  <c r="C630" i="4"/>
  <c r="C403" i="4"/>
  <c r="I887" i="4"/>
  <c r="I660" i="4"/>
  <c r="I433" i="4"/>
  <c r="F844" i="4"/>
  <c r="F617" i="4"/>
  <c r="F390" i="4"/>
  <c r="D875" i="4"/>
  <c r="D421" i="4"/>
  <c r="D648" i="4"/>
  <c r="E884" i="4"/>
  <c r="E430" i="4"/>
  <c r="E657" i="4"/>
  <c r="G629" i="4"/>
  <c r="G402" i="4"/>
  <c r="G856" i="4"/>
  <c r="I646" i="4"/>
  <c r="I873" i="4"/>
  <c r="I419" i="4"/>
  <c r="I618" i="4"/>
  <c r="I845" i="4"/>
  <c r="I391" i="4"/>
  <c r="C889" i="4"/>
  <c r="C662" i="4"/>
  <c r="C435" i="4"/>
  <c r="H861" i="4"/>
  <c r="H407" i="4"/>
  <c r="H634" i="4"/>
  <c r="H902" i="4"/>
  <c r="H675" i="4"/>
  <c r="H448" i="4"/>
  <c r="E877" i="4"/>
  <c r="E650" i="4"/>
  <c r="E423" i="4"/>
  <c r="J849" i="4"/>
  <c r="J622" i="4"/>
  <c r="J395" i="4"/>
  <c r="F892" i="4"/>
  <c r="F665" i="4"/>
  <c r="F438" i="4"/>
  <c r="G836" i="4"/>
  <c r="G609" i="4"/>
  <c r="G382" i="4"/>
  <c r="H877" i="4"/>
  <c r="H650" i="4"/>
  <c r="H423" i="4"/>
  <c r="J855" i="4"/>
  <c r="J628" i="4"/>
  <c r="J401" i="4"/>
  <c r="G891" i="4"/>
  <c r="G664" i="4"/>
  <c r="G437" i="4"/>
  <c r="G852" i="4"/>
  <c r="G398" i="4"/>
  <c r="G625" i="4"/>
  <c r="H827" i="4"/>
  <c r="H600" i="4"/>
  <c r="H297" i="4"/>
  <c r="D777" i="4"/>
  <c r="D247" i="4"/>
  <c r="D550" i="4"/>
  <c r="G764" i="4"/>
  <c r="G234" i="4"/>
  <c r="G537" i="4"/>
  <c r="E788" i="4"/>
  <c r="E258" i="4"/>
  <c r="E561" i="4"/>
  <c r="C808" i="4"/>
  <c r="C581" i="4"/>
  <c r="C278" i="4"/>
  <c r="E763" i="4"/>
  <c r="E536" i="4"/>
  <c r="E233" i="4"/>
  <c r="H548" i="4"/>
  <c r="H775" i="4"/>
  <c r="H245" i="4"/>
  <c r="C791" i="4"/>
  <c r="C564" i="4"/>
  <c r="C261" i="4"/>
  <c r="H782" i="4"/>
  <c r="H555" i="4"/>
  <c r="H252" i="4"/>
  <c r="G555" i="4"/>
  <c r="G782" i="4"/>
  <c r="G252" i="4"/>
  <c r="E818" i="4"/>
  <c r="E591" i="4"/>
  <c r="E288" i="4"/>
  <c r="E825" i="4"/>
  <c r="E598" i="4"/>
  <c r="E295" i="4"/>
  <c r="C770" i="4"/>
  <c r="C543" i="4"/>
  <c r="C240" i="4"/>
  <c r="E779" i="4"/>
  <c r="E249" i="4"/>
  <c r="E552" i="4"/>
  <c r="G797" i="4"/>
  <c r="G267" i="4"/>
  <c r="G570" i="4"/>
  <c r="F775" i="4"/>
  <c r="F548" i="4"/>
  <c r="F245" i="4"/>
  <c r="G820" i="4"/>
  <c r="G593" i="4"/>
  <c r="G290" i="4"/>
  <c r="H764" i="4"/>
  <c r="H234" i="4"/>
  <c r="H537" i="4"/>
  <c r="C795" i="4"/>
  <c r="C568" i="4"/>
  <c r="C265" i="4"/>
  <c r="C827" i="4"/>
  <c r="C600" i="4"/>
  <c r="C297" i="4"/>
  <c r="H791" i="4"/>
  <c r="H564" i="4"/>
  <c r="H261" i="4"/>
  <c r="E824" i="4"/>
  <c r="E597" i="4"/>
  <c r="E294" i="4"/>
  <c r="C789" i="4"/>
  <c r="C562" i="4"/>
  <c r="C259" i="4"/>
  <c r="C824" i="4"/>
  <c r="C597" i="4"/>
  <c r="C294" i="4"/>
  <c r="H788" i="4"/>
  <c r="H258" i="4"/>
  <c r="H561" i="4"/>
  <c r="E821" i="4"/>
  <c r="E291" i="4"/>
  <c r="E594" i="4"/>
  <c r="D786" i="4"/>
  <c r="D256" i="4"/>
  <c r="D559" i="4"/>
  <c r="F760" i="4"/>
  <c r="F533" i="4"/>
  <c r="F230" i="4"/>
  <c r="H814" i="4"/>
  <c r="H587" i="4"/>
  <c r="H284" i="4"/>
  <c r="D782" i="4"/>
  <c r="D555" i="4"/>
  <c r="D252" i="4"/>
  <c r="E850" i="4"/>
  <c r="E396" i="4"/>
  <c r="E623" i="4"/>
  <c r="F623" i="4"/>
  <c r="F850" i="4"/>
  <c r="F396" i="4"/>
  <c r="C628" i="4"/>
  <c r="C855" i="4"/>
  <c r="C401" i="4"/>
  <c r="D845" i="4"/>
  <c r="D618" i="4"/>
  <c r="D391" i="4"/>
  <c r="K886" i="4"/>
  <c r="K659" i="4"/>
  <c r="K432" i="4"/>
  <c r="D891" i="4"/>
  <c r="D664" i="4"/>
  <c r="D437" i="4"/>
  <c r="H894" i="4"/>
  <c r="H667" i="4"/>
  <c r="H440" i="4"/>
  <c r="F901" i="4"/>
  <c r="F447" i="4"/>
  <c r="F674" i="4"/>
  <c r="F837" i="4"/>
  <c r="F610" i="4"/>
  <c r="F383" i="4"/>
  <c r="F836" i="4"/>
  <c r="F609" i="4"/>
  <c r="F382" i="4"/>
  <c r="K846" i="4"/>
  <c r="K619" i="4"/>
  <c r="K392" i="4"/>
  <c r="C853" i="4"/>
  <c r="C626" i="4"/>
  <c r="C399" i="4"/>
  <c r="J846" i="4"/>
  <c r="J619" i="4"/>
  <c r="J392" i="4"/>
  <c r="E900" i="4"/>
  <c r="E673" i="4"/>
  <c r="E446" i="4"/>
  <c r="C836" i="4"/>
  <c r="C382" i="4"/>
  <c r="C609" i="4"/>
  <c r="H623" i="4"/>
  <c r="H396" i="4"/>
  <c r="H850" i="4"/>
  <c r="J649" i="4"/>
  <c r="J422" i="4"/>
  <c r="J876" i="4"/>
  <c r="J677" i="4"/>
  <c r="J904" i="4"/>
  <c r="J450" i="4"/>
  <c r="K866" i="4"/>
  <c r="K639" i="4"/>
  <c r="K412" i="4"/>
  <c r="D441" i="4"/>
  <c r="D895" i="4"/>
  <c r="D668" i="4"/>
  <c r="G854" i="4"/>
  <c r="G627" i="4"/>
  <c r="G400" i="4"/>
  <c r="I884" i="4"/>
  <c r="I657" i="4"/>
  <c r="I430" i="4"/>
  <c r="J613" i="4"/>
  <c r="J386" i="4"/>
  <c r="J840" i="4"/>
  <c r="F872" i="4"/>
  <c r="F645" i="4"/>
  <c r="F418" i="4"/>
  <c r="F882" i="4"/>
  <c r="F428" i="4"/>
  <c r="F655" i="4"/>
  <c r="H854" i="4"/>
  <c r="H627" i="4"/>
  <c r="H400" i="4"/>
  <c r="J897" i="4"/>
  <c r="J670" i="4"/>
  <c r="J443" i="4"/>
  <c r="J871" i="4"/>
  <c r="J417" i="4"/>
  <c r="J644" i="4"/>
  <c r="I843" i="4"/>
  <c r="I616" i="4"/>
  <c r="I389" i="4"/>
  <c r="E887" i="4"/>
  <c r="E660" i="4"/>
  <c r="E433" i="4"/>
  <c r="I859" i="4"/>
  <c r="I632" i="4"/>
  <c r="I405" i="4"/>
  <c r="K900" i="4"/>
  <c r="K673" i="4"/>
  <c r="K446" i="4"/>
  <c r="F875" i="4"/>
  <c r="F648" i="4"/>
  <c r="F421" i="4"/>
  <c r="G620" i="4"/>
  <c r="G847" i="4"/>
  <c r="G393" i="4"/>
  <c r="H890" i="4"/>
  <c r="H436" i="4"/>
  <c r="H663" i="4"/>
  <c r="E863" i="4"/>
  <c r="E636" i="4"/>
  <c r="E409" i="4"/>
  <c r="D848" i="4"/>
  <c r="D621" i="4"/>
  <c r="D394" i="4"/>
  <c r="C876" i="4"/>
  <c r="C649" i="4"/>
  <c r="C422" i="4"/>
  <c r="E854" i="4"/>
  <c r="E627" i="4"/>
  <c r="E400" i="4"/>
  <c r="K889" i="4"/>
  <c r="K435" i="4"/>
  <c r="K662" i="4"/>
  <c r="D868" i="4"/>
  <c r="D641" i="4"/>
  <c r="D414" i="4"/>
  <c r="F846" i="4"/>
  <c r="F619" i="4"/>
  <c r="F392" i="4"/>
  <c r="G894" i="4"/>
  <c r="G667" i="4"/>
  <c r="G440" i="4"/>
  <c r="I872" i="4"/>
  <c r="I418" i="4"/>
  <c r="I645" i="4"/>
  <c r="K850" i="4"/>
  <c r="K623" i="4"/>
  <c r="K396" i="4"/>
  <c r="G804" i="4"/>
  <c r="G274" i="4"/>
  <c r="G577" i="4"/>
  <c r="C570" i="4"/>
  <c r="C797" i="4"/>
  <c r="C267" i="4"/>
  <c r="E558" i="4"/>
  <c r="E785" i="4"/>
  <c r="E255" i="4"/>
  <c r="H784" i="4"/>
  <c r="H557" i="4"/>
  <c r="H254" i="4"/>
  <c r="H795" i="4"/>
  <c r="H568" i="4"/>
  <c r="H265" i="4"/>
  <c r="D827" i="4"/>
  <c r="D600" i="4"/>
  <c r="D297" i="4"/>
  <c r="C772" i="4"/>
  <c r="C242" i="4"/>
  <c r="C545" i="4"/>
  <c r="G560" i="4"/>
  <c r="G787" i="4"/>
  <c r="G257" i="4"/>
  <c r="H761" i="4"/>
  <c r="H534" i="4"/>
  <c r="H231" i="4"/>
  <c r="E551" i="4"/>
  <c r="E778" i="4"/>
  <c r="E248" i="4"/>
  <c r="C807" i="4"/>
  <c r="C277" i="4"/>
  <c r="C580" i="4"/>
  <c r="C821" i="4"/>
  <c r="C291" i="4"/>
  <c r="C594" i="4"/>
  <c r="E766" i="4"/>
  <c r="E539" i="4"/>
  <c r="E236" i="4"/>
  <c r="C762" i="4"/>
  <c r="C535" i="4"/>
  <c r="C232" i="4"/>
  <c r="E793" i="4"/>
  <c r="E566" i="4"/>
  <c r="E263" i="4"/>
  <c r="H825" i="4"/>
  <c r="H295" i="4"/>
  <c r="H598" i="4"/>
  <c r="C817" i="4"/>
  <c r="C590" i="4"/>
  <c r="C287" i="4"/>
  <c r="G600" i="4"/>
  <c r="G827" i="4"/>
  <c r="G297" i="4"/>
  <c r="F792" i="4"/>
  <c r="F565" i="4"/>
  <c r="F262" i="4"/>
  <c r="F824" i="4"/>
  <c r="F597" i="4"/>
  <c r="F294" i="4"/>
  <c r="E789" i="4"/>
  <c r="E562" i="4"/>
  <c r="E259" i="4"/>
  <c r="G821" i="4"/>
  <c r="G594" i="4"/>
  <c r="G291" i="4"/>
  <c r="F786" i="4"/>
  <c r="F256" i="4"/>
  <c r="F559" i="4"/>
  <c r="F821" i="4"/>
  <c r="F594" i="4"/>
  <c r="F291" i="4"/>
  <c r="E786" i="4"/>
  <c r="E256" i="4"/>
  <c r="E559" i="4"/>
  <c r="H818" i="4"/>
  <c r="H288" i="4"/>
  <c r="H591" i="4"/>
  <c r="G783" i="4"/>
  <c r="G253" i="4"/>
  <c r="G556" i="4"/>
  <c r="C773" i="4"/>
  <c r="C546" i="4"/>
  <c r="C243" i="4"/>
  <c r="F585" i="4"/>
  <c r="F812" i="4"/>
  <c r="F282" i="4"/>
  <c r="H779" i="4"/>
  <c r="H552" i="4"/>
  <c r="H249" i="4"/>
  <c r="J618" i="4"/>
  <c r="J845" i="4"/>
  <c r="J391" i="4"/>
  <c r="C884" i="4"/>
  <c r="C430" i="4"/>
  <c r="C657" i="4"/>
  <c r="C903" i="4"/>
  <c r="C676" i="4"/>
  <c r="C449" i="4"/>
  <c r="H612" i="4"/>
  <c r="H839" i="4"/>
  <c r="H385" i="4"/>
  <c r="J428" i="4"/>
  <c r="J655" i="4"/>
  <c r="J882" i="4"/>
  <c r="H886" i="4"/>
  <c r="H432" i="4"/>
  <c r="H659" i="4"/>
  <c r="C891" i="4"/>
  <c r="C664" i="4"/>
  <c r="C437" i="4"/>
  <c r="C898" i="4"/>
  <c r="C671" i="4"/>
  <c r="C444" i="4"/>
  <c r="F842" i="4"/>
  <c r="F388" i="4"/>
  <c r="F615" i="4"/>
  <c r="K903" i="4"/>
  <c r="K676" i="4"/>
  <c r="K449" i="4"/>
  <c r="E842" i="4"/>
  <c r="E388" i="4"/>
  <c r="E615" i="4"/>
  <c r="I903" i="4"/>
  <c r="I449" i="4"/>
  <c r="I676" i="4"/>
  <c r="C842" i="4"/>
  <c r="C615" i="4"/>
  <c r="C388" i="4"/>
  <c r="H896" i="4"/>
  <c r="H669" i="4"/>
  <c r="H442" i="4"/>
  <c r="K880" i="4"/>
  <c r="K653" i="4"/>
  <c r="K426" i="4"/>
  <c r="C846" i="4"/>
  <c r="C619" i="4"/>
  <c r="C392" i="4"/>
  <c r="K646" i="4"/>
  <c r="K873" i="4"/>
  <c r="K419" i="4"/>
  <c r="D675" i="4"/>
  <c r="D448" i="4"/>
  <c r="D902" i="4"/>
  <c r="C864" i="4"/>
  <c r="C410" i="4"/>
  <c r="C637" i="4"/>
  <c r="C893" i="4"/>
  <c r="C439" i="4"/>
  <c r="C666" i="4"/>
  <c r="E851" i="4"/>
  <c r="E624" i="4"/>
  <c r="E397" i="4"/>
  <c r="J881" i="4"/>
  <c r="J654" i="4"/>
  <c r="J427" i="4"/>
  <c r="J837" i="4"/>
  <c r="J610" i="4"/>
  <c r="J383" i="4"/>
  <c r="C642" i="4"/>
  <c r="C869" i="4"/>
  <c r="C415" i="4"/>
  <c r="D880" i="4"/>
  <c r="D653" i="4"/>
  <c r="D426" i="4"/>
  <c r="F398" i="4"/>
  <c r="F852" i="4"/>
  <c r="F625" i="4"/>
  <c r="D896" i="4"/>
  <c r="D669" i="4"/>
  <c r="D442" i="4"/>
  <c r="K869" i="4"/>
  <c r="K642" i="4"/>
  <c r="K415" i="4"/>
  <c r="E614" i="4"/>
  <c r="E841" i="4"/>
  <c r="E387" i="4"/>
  <c r="G885" i="4"/>
  <c r="G431" i="4"/>
  <c r="G658" i="4"/>
  <c r="J857" i="4"/>
  <c r="J403" i="4"/>
  <c r="J630" i="4"/>
  <c r="E899" i="4"/>
  <c r="E672" i="4"/>
  <c r="E445" i="4"/>
  <c r="G873" i="4"/>
  <c r="G419" i="4"/>
  <c r="G646" i="4"/>
  <c r="G845" i="4"/>
  <c r="G391" i="4"/>
  <c r="G618" i="4"/>
  <c r="J888" i="4"/>
  <c r="J661" i="4"/>
  <c r="J434" i="4"/>
  <c r="F634" i="4"/>
  <c r="F861" i="4"/>
  <c r="F407" i="4"/>
  <c r="H846" i="4"/>
  <c r="H619" i="4"/>
  <c r="H392" i="4"/>
  <c r="G874" i="4"/>
  <c r="G420" i="4"/>
  <c r="G647" i="4"/>
  <c r="I852" i="4"/>
  <c r="I625" i="4"/>
  <c r="I398" i="4"/>
  <c r="F888" i="4"/>
  <c r="F434" i="4"/>
  <c r="F661" i="4"/>
  <c r="H866" i="4"/>
  <c r="H639" i="4"/>
  <c r="H412" i="4"/>
  <c r="J844" i="4"/>
  <c r="J617" i="4"/>
  <c r="J390" i="4"/>
  <c r="K892" i="4"/>
  <c r="K438" i="4"/>
  <c r="K665" i="4"/>
  <c r="D871" i="4"/>
  <c r="D417" i="4"/>
  <c r="D644" i="4"/>
  <c r="F849" i="4"/>
  <c r="F622" i="4"/>
  <c r="F395" i="4"/>
  <c r="G780" i="4"/>
  <c r="G553" i="4"/>
  <c r="G250" i="4"/>
  <c r="E820" i="4"/>
  <c r="E593" i="4"/>
  <c r="E290" i="4"/>
  <c r="C781" i="4"/>
  <c r="C251" i="4"/>
  <c r="C554" i="4"/>
  <c r="C777" i="4"/>
  <c r="C247" i="4"/>
  <c r="C550" i="4"/>
  <c r="G784" i="4"/>
  <c r="G557" i="4"/>
  <c r="G254" i="4"/>
  <c r="C823" i="4"/>
  <c r="C596" i="4"/>
  <c r="C293" i="4"/>
  <c r="F767" i="4"/>
  <c r="F237" i="4"/>
  <c r="F540" i="4"/>
  <c r="E783" i="4"/>
  <c r="E253" i="4"/>
  <c r="E556" i="4"/>
  <c r="G602" i="4"/>
  <c r="G829" i="4"/>
  <c r="G299" i="4"/>
  <c r="G774" i="4"/>
  <c r="G244" i="4"/>
  <c r="G547" i="4"/>
  <c r="D795" i="4"/>
  <c r="D568" i="4"/>
  <c r="D265" i="4"/>
  <c r="F817" i="4"/>
  <c r="F590" i="4"/>
  <c r="F287" i="4"/>
  <c r="C761" i="4"/>
  <c r="C534" i="4"/>
  <c r="C231" i="4"/>
  <c r="H829" i="4"/>
  <c r="H602" i="4"/>
  <c r="H299" i="4"/>
  <c r="H789" i="4"/>
  <c r="H562" i="4"/>
  <c r="H259" i="4"/>
  <c r="F814" i="4"/>
  <c r="F587" i="4"/>
  <c r="F284" i="4"/>
  <c r="C813" i="4"/>
  <c r="C586" i="4"/>
  <c r="C283" i="4"/>
  <c r="D825" i="4"/>
  <c r="D598" i="4"/>
  <c r="D295" i="4"/>
  <c r="C790" i="4"/>
  <c r="C563" i="4"/>
  <c r="C260" i="4"/>
  <c r="C595" i="4"/>
  <c r="C822" i="4"/>
  <c r="C292" i="4"/>
  <c r="G786" i="4"/>
  <c r="G256" i="4"/>
  <c r="G559" i="4"/>
  <c r="D592" i="4"/>
  <c r="D819" i="4"/>
  <c r="D289" i="4"/>
  <c r="C784" i="4"/>
  <c r="C254" i="4"/>
  <c r="C557" i="4"/>
  <c r="C819" i="4"/>
  <c r="C289" i="4"/>
  <c r="C592" i="4"/>
  <c r="H783" i="4"/>
  <c r="H253" i="4"/>
  <c r="H556" i="4"/>
  <c r="E816" i="4"/>
  <c r="E286" i="4"/>
  <c r="E589" i="4"/>
  <c r="D781" i="4"/>
  <c r="D554" i="4"/>
  <c r="D251" i="4"/>
  <c r="G770" i="4"/>
  <c r="G543" i="4"/>
  <c r="G240" i="4"/>
  <c r="D810" i="4"/>
  <c r="D583" i="4"/>
  <c r="D280" i="4"/>
  <c r="F777" i="4"/>
  <c r="F247" i="4"/>
  <c r="F550" i="4"/>
  <c r="E879" i="4"/>
  <c r="E652" i="4"/>
  <c r="E425" i="4"/>
  <c r="J879" i="4"/>
  <c r="J425" i="4"/>
  <c r="J652" i="4"/>
  <c r="J898" i="4"/>
  <c r="J671" i="4"/>
  <c r="J444" i="4"/>
  <c r="K902" i="4"/>
  <c r="K448" i="4"/>
  <c r="K675" i="4"/>
  <c r="C651" i="4"/>
  <c r="C424" i="4"/>
  <c r="C878" i="4"/>
  <c r="I428" i="4"/>
  <c r="I655" i="4"/>
  <c r="I882" i="4"/>
  <c r="G659" i="4"/>
  <c r="G886" i="4"/>
  <c r="G432" i="4"/>
  <c r="J893" i="4"/>
  <c r="J666" i="4"/>
  <c r="J439" i="4"/>
  <c r="K904" i="4"/>
  <c r="K677" i="4"/>
  <c r="K450" i="4"/>
  <c r="H673" i="4"/>
  <c r="H900" i="4"/>
  <c r="H446" i="4"/>
  <c r="E836" i="4"/>
  <c r="E609" i="4"/>
  <c r="E382" i="4"/>
  <c r="F900" i="4"/>
  <c r="F673" i="4"/>
  <c r="F446" i="4"/>
  <c r="D836" i="4"/>
  <c r="D609" i="4"/>
  <c r="D382" i="4"/>
  <c r="E893" i="4"/>
  <c r="E666" i="4"/>
  <c r="E439" i="4"/>
  <c r="G903" i="4"/>
  <c r="G676" i="4"/>
  <c r="G449" i="4"/>
  <c r="G840" i="4"/>
  <c r="G613" i="4"/>
  <c r="G386" i="4"/>
  <c r="I870" i="4"/>
  <c r="I643" i="4"/>
  <c r="I416" i="4"/>
  <c r="C900" i="4"/>
  <c r="C673" i="4"/>
  <c r="C446" i="4"/>
  <c r="J860" i="4"/>
  <c r="J633" i="4"/>
  <c r="J406" i="4"/>
  <c r="E890" i="4"/>
  <c r="E663" i="4"/>
  <c r="E436" i="4"/>
  <c r="F848" i="4"/>
  <c r="F621" i="4"/>
  <c r="F394" i="4"/>
  <c r="H878" i="4"/>
  <c r="H651" i="4"/>
  <c r="H424" i="4"/>
  <c r="C904" i="4"/>
  <c r="C677" i="4"/>
  <c r="C450" i="4"/>
  <c r="D866" i="4"/>
  <c r="D639" i="4"/>
  <c r="D412" i="4"/>
  <c r="E651" i="4"/>
  <c r="E424" i="4"/>
  <c r="E878" i="4"/>
  <c r="G623" i="4"/>
  <c r="G396" i="4"/>
  <c r="G850" i="4"/>
  <c r="F894" i="4"/>
  <c r="F667" i="4"/>
  <c r="F440" i="4"/>
  <c r="I640" i="4"/>
  <c r="I867" i="4"/>
  <c r="I413" i="4"/>
  <c r="E839" i="4"/>
  <c r="E385" i="4"/>
  <c r="E612" i="4"/>
  <c r="F883" i="4"/>
  <c r="F656" i="4"/>
  <c r="F429" i="4"/>
  <c r="K855" i="4"/>
  <c r="K628" i="4"/>
  <c r="K401" i="4"/>
  <c r="G897" i="4"/>
  <c r="G670" i="4"/>
  <c r="G443" i="4"/>
  <c r="H871" i="4"/>
  <c r="H644" i="4"/>
  <c r="H417" i="4"/>
  <c r="C616" i="4"/>
  <c r="C843" i="4"/>
  <c r="C389" i="4"/>
  <c r="C887" i="4"/>
  <c r="C660" i="4"/>
  <c r="C433" i="4"/>
  <c r="G859" i="4"/>
  <c r="G405" i="4"/>
  <c r="G632" i="4"/>
  <c r="C845" i="4"/>
  <c r="C618" i="4"/>
  <c r="C391" i="4"/>
  <c r="K872" i="4"/>
  <c r="K645" i="4"/>
  <c r="K418" i="4"/>
  <c r="D851" i="4"/>
  <c r="D624" i="4"/>
  <c r="D397" i="4"/>
  <c r="J886" i="4"/>
  <c r="J659" i="4"/>
  <c r="J432" i="4"/>
  <c r="C865" i="4"/>
  <c r="C411" i="4"/>
  <c r="C638" i="4"/>
  <c r="E843" i="4"/>
  <c r="E389" i="4"/>
  <c r="E616" i="4"/>
  <c r="F891" i="4"/>
  <c r="F664" i="4"/>
  <c r="F437" i="4"/>
  <c r="H869" i="4"/>
  <c r="H642" i="4"/>
  <c r="H415" i="4"/>
  <c r="J847" i="4"/>
  <c r="J393" i="4"/>
  <c r="J620" i="4"/>
  <c r="K877" i="4"/>
  <c r="K650" i="4"/>
  <c r="K423" i="4"/>
  <c r="I875" i="4"/>
  <c r="I421" i="4"/>
  <c r="I648" i="4"/>
  <c r="I892" i="4"/>
  <c r="I665" i="4"/>
  <c r="I438" i="4"/>
  <c r="J865" i="4"/>
  <c r="J411" i="4"/>
  <c r="J638" i="4"/>
  <c r="J836" i="4"/>
  <c r="J609" i="4"/>
  <c r="J382" i="4"/>
  <c r="G881" i="4"/>
  <c r="G654" i="4"/>
  <c r="G427" i="4"/>
  <c r="I626" i="4"/>
  <c r="I853" i="4"/>
  <c r="I399" i="4"/>
  <c r="J668" i="4"/>
  <c r="J895" i="4"/>
  <c r="J441" i="4"/>
  <c r="F869" i="4"/>
  <c r="F642" i="4"/>
  <c r="F415" i="4"/>
  <c r="C614" i="4"/>
  <c r="C387" i="4"/>
  <c r="C841" i="4"/>
  <c r="C885" i="4"/>
  <c r="C658" i="4"/>
  <c r="C431" i="4"/>
  <c r="H857" i="4"/>
  <c r="H630" i="4"/>
  <c r="H403" i="4"/>
  <c r="F871" i="4"/>
  <c r="F644" i="4"/>
  <c r="F417" i="4"/>
  <c r="I841" i="4"/>
  <c r="I614" i="4"/>
  <c r="I387" i="4"/>
  <c r="J889" i="4"/>
  <c r="J662" i="4"/>
  <c r="J435" i="4"/>
  <c r="C868" i="4"/>
  <c r="C414" i="4"/>
  <c r="C641" i="4"/>
  <c r="E846" i="4"/>
  <c r="E619" i="4"/>
  <c r="E392" i="4"/>
  <c r="F805" i="4"/>
  <c r="F578" i="4"/>
  <c r="F275" i="4"/>
  <c r="F677" i="4"/>
  <c r="F904" i="4"/>
  <c r="F450" i="4"/>
  <c r="D768" i="4"/>
  <c r="D238" i="4"/>
  <c r="D541" i="4"/>
  <c r="J635" i="4"/>
  <c r="J862" i="4"/>
  <c r="J408" i="4"/>
  <c r="I422" i="4"/>
  <c r="I876" i="4"/>
  <c r="I649" i="4"/>
  <c r="K885" i="4"/>
  <c r="K431" i="4"/>
  <c r="K658" i="4"/>
  <c r="J885" i="4"/>
  <c r="J431" i="4"/>
  <c r="J658" i="4"/>
  <c r="J646" i="4"/>
  <c r="J873" i="4"/>
  <c r="J419" i="4"/>
  <c r="I658" i="4"/>
  <c r="I885" i="4"/>
  <c r="I431" i="4"/>
  <c r="C418" i="4"/>
  <c r="C872" i="4"/>
  <c r="C645" i="4"/>
  <c r="K874" i="4"/>
  <c r="K420" i="4"/>
  <c r="K647" i="4"/>
  <c r="I888" i="4"/>
  <c r="I661" i="4"/>
  <c r="I434" i="4"/>
  <c r="F898" i="4"/>
  <c r="F671" i="4"/>
  <c r="F444" i="4"/>
  <c r="H904" i="4"/>
  <c r="H677" i="4"/>
  <c r="H450" i="4"/>
  <c r="F866" i="4"/>
  <c r="F639" i="4"/>
  <c r="F412" i="4"/>
  <c r="K894" i="4"/>
  <c r="K667" i="4"/>
  <c r="K440" i="4"/>
  <c r="K853" i="4"/>
  <c r="K626" i="4"/>
  <c r="K399" i="4"/>
  <c r="F416" i="4"/>
  <c r="F643" i="4"/>
  <c r="F870" i="4"/>
  <c r="D842" i="4"/>
  <c r="D615" i="4"/>
  <c r="D388" i="4"/>
  <c r="F433" i="4"/>
  <c r="F887" i="4"/>
  <c r="F660" i="4"/>
  <c r="J859" i="4"/>
  <c r="J632" i="4"/>
  <c r="J405" i="4"/>
  <c r="C901" i="4"/>
  <c r="C674" i="4"/>
  <c r="C447" i="4"/>
  <c r="G875" i="4"/>
  <c r="G648" i="4"/>
  <c r="G421" i="4"/>
  <c r="H847" i="4"/>
  <c r="H620" i="4"/>
  <c r="H393" i="4"/>
  <c r="I663" i="4"/>
  <c r="I890" i="4"/>
  <c r="I436" i="4"/>
  <c r="I863" i="4"/>
  <c r="I636" i="4"/>
  <c r="I409" i="4"/>
  <c r="D904" i="4"/>
  <c r="D677" i="4"/>
  <c r="D450" i="4"/>
  <c r="F879" i="4"/>
  <c r="F652" i="4"/>
  <c r="F425" i="4"/>
  <c r="H851" i="4"/>
  <c r="H397" i="4"/>
  <c r="H624" i="4"/>
  <c r="J838" i="4"/>
  <c r="J611" i="4"/>
  <c r="J384" i="4"/>
  <c r="I866" i="4"/>
  <c r="I639" i="4"/>
  <c r="I412" i="4"/>
  <c r="K844" i="4"/>
  <c r="K617" i="4"/>
  <c r="K390" i="4"/>
  <c r="H880" i="4"/>
  <c r="H653" i="4"/>
  <c r="H426" i="4"/>
  <c r="J858" i="4"/>
  <c r="J631" i="4"/>
  <c r="J404" i="4"/>
  <c r="C837" i="4"/>
  <c r="C610" i="4"/>
  <c r="C383" i="4"/>
  <c r="D885" i="4"/>
  <c r="D658" i="4"/>
  <c r="D431" i="4"/>
  <c r="F863" i="4"/>
  <c r="F636" i="4"/>
  <c r="F409" i="4"/>
  <c r="H841" i="4"/>
  <c r="H614" i="4"/>
  <c r="H387" i="4"/>
  <c r="H804" i="4"/>
  <c r="H274" i="4"/>
  <c r="H577" i="4"/>
  <c r="E795" i="4"/>
  <c r="E265" i="4"/>
  <c r="E568" i="4"/>
  <c r="D271" i="4"/>
  <c r="D574" i="4"/>
  <c r="D801" i="4"/>
  <c r="F602" i="4"/>
  <c r="F829" i="4"/>
  <c r="F299" i="4"/>
  <c r="G826" i="4"/>
  <c r="G296" i="4"/>
  <c r="G599" i="4"/>
  <c r="D817" i="4"/>
  <c r="D590" i="4"/>
  <c r="D287" i="4"/>
  <c r="H891" i="4"/>
  <c r="H664" i="4"/>
  <c r="H437" i="4"/>
  <c r="H840" i="4"/>
  <c r="H613" i="4"/>
  <c r="H386" i="4"/>
  <c r="I869" i="4"/>
  <c r="I642" i="4"/>
  <c r="I415" i="4"/>
  <c r="F788" i="4"/>
  <c r="F258" i="4"/>
  <c r="F561" i="4"/>
  <c r="G545" i="4"/>
  <c r="G772" i="4"/>
  <c r="G242" i="4"/>
  <c r="G779" i="4"/>
  <c r="G552" i="4"/>
  <c r="G249" i="4"/>
  <c r="E827" i="4"/>
  <c r="E600" i="4"/>
  <c r="E297" i="4"/>
  <c r="G595" i="4"/>
  <c r="G292" i="4"/>
  <c r="G822" i="4"/>
  <c r="F781" i="4"/>
  <c r="F554" i="4"/>
  <c r="F251" i="4"/>
  <c r="G778" i="4"/>
  <c r="G551" i="4"/>
  <c r="G248" i="4"/>
  <c r="I874" i="4"/>
  <c r="I647" i="4"/>
  <c r="I420" i="4"/>
  <c r="F668" i="4"/>
  <c r="F895" i="4"/>
  <c r="F441" i="4"/>
  <c r="H882" i="4"/>
  <c r="H655" i="4"/>
  <c r="H428" i="4"/>
  <c r="I898" i="4"/>
  <c r="I671" i="4"/>
  <c r="I444" i="4"/>
  <c r="J835" i="4"/>
  <c r="J608" i="4"/>
  <c r="J381" i="4"/>
  <c r="J887" i="4"/>
  <c r="J660" i="4"/>
  <c r="J433" i="4"/>
  <c r="H848" i="4"/>
  <c r="H621" i="4"/>
  <c r="H394" i="4"/>
  <c r="G843" i="4"/>
  <c r="G616" i="4"/>
  <c r="G389" i="4"/>
  <c r="G824" i="4"/>
  <c r="G597" i="4"/>
  <c r="G294" i="4"/>
  <c r="H760" i="4"/>
  <c r="H533" i="4"/>
  <c r="H230" i="4"/>
  <c r="D767" i="4"/>
  <c r="D540" i="4"/>
  <c r="D237" i="4"/>
  <c r="C555" i="4"/>
  <c r="C782" i="4"/>
  <c r="C252" i="4"/>
  <c r="H589" i="4"/>
  <c r="H816" i="4"/>
  <c r="H286" i="4"/>
  <c r="C814" i="4"/>
  <c r="C587" i="4"/>
  <c r="C284" i="4"/>
  <c r="E811" i="4"/>
  <c r="E584" i="4"/>
  <c r="E281" i="4"/>
  <c r="H772" i="4"/>
  <c r="H545" i="4"/>
  <c r="H242" i="4"/>
  <c r="H868" i="4"/>
  <c r="H414" i="4"/>
  <c r="H641" i="4"/>
  <c r="I893" i="4"/>
  <c r="I666" i="4"/>
  <c r="I439" i="4"/>
  <c r="H637" i="4"/>
  <c r="H410" i="4"/>
  <c r="H864" i="4"/>
  <c r="F841" i="4"/>
  <c r="F614" i="4"/>
  <c r="F387" i="4"/>
  <c r="D647" i="4"/>
  <c r="D874" i="4"/>
  <c r="D420" i="4"/>
  <c r="H879" i="4"/>
  <c r="H425" i="4"/>
  <c r="H652" i="4"/>
  <c r="F855" i="4"/>
  <c r="F628" i="4"/>
  <c r="F401" i="4"/>
  <c r="I844" i="4"/>
  <c r="I617" i="4"/>
  <c r="I390" i="4"/>
  <c r="F815" i="4"/>
  <c r="F588" i="4"/>
  <c r="F285" i="4"/>
  <c r="H590" i="4"/>
  <c r="H817" i="4"/>
  <c r="H287" i="4"/>
  <c r="C826" i="4"/>
  <c r="C296" i="4"/>
  <c r="C599" i="4"/>
  <c r="C271" i="4"/>
  <c r="C801" i="4"/>
  <c r="C574" i="4"/>
  <c r="D779" i="4"/>
  <c r="D552" i="4"/>
  <c r="D249" i="4"/>
  <c r="H581" i="4"/>
  <c r="H278" i="4"/>
  <c r="H808" i="4"/>
  <c r="F770" i="4"/>
  <c r="F543" i="4"/>
  <c r="F240" i="4"/>
  <c r="F868" i="4"/>
  <c r="F641" i="4"/>
  <c r="F414" i="4"/>
  <c r="C656" i="4"/>
  <c r="C883" i="4"/>
  <c r="C429" i="4"/>
  <c r="G900" i="4"/>
  <c r="G673" i="4"/>
  <c r="G446" i="4"/>
  <c r="K881" i="4"/>
  <c r="K654" i="4"/>
  <c r="K427" i="4"/>
  <c r="D642" i="4"/>
  <c r="D869" i="4"/>
  <c r="D415" i="4"/>
  <c r="D617" i="4"/>
  <c r="D390" i="4"/>
  <c r="D844" i="4"/>
  <c r="K622" i="4"/>
  <c r="K395" i="4"/>
  <c r="K849" i="4"/>
  <c r="E868" i="4"/>
  <c r="E414" i="4"/>
  <c r="E641" i="4"/>
  <c r="K864" i="4"/>
  <c r="K410" i="4"/>
  <c r="K637" i="4"/>
  <c r="E808" i="4"/>
  <c r="E581" i="4"/>
  <c r="E278" i="4"/>
  <c r="E807" i="4"/>
  <c r="E277" i="4"/>
  <c r="E580" i="4"/>
  <c r="E823" i="4"/>
  <c r="E293" i="4"/>
  <c r="E596" i="4"/>
  <c r="G810" i="4"/>
  <c r="G583" i="4"/>
  <c r="G280" i="4"/>
  <c r="E570" i="4"/>
  <c r="E267" i="4"/>
  <c r="E797" i="4"/>
  <c r="G776" i="4"/>
  <c r="G246" i="4"/>
  <c r="G549" i="4"/>
  <c r="H773" i="4"/>
  <c r="H546" i="4"/>
  <c r="H243" i="4"/>
  <c r="H573" i="4"/>
  <c r="H270" i="4"/>
  <c r="H800" i="4"/>
  <c r="F405" i="4"/>
  <c r="F859" i="4"/>
  <c r="F632" i="4"/>
  <c r="K640" i="4"/>
  <c r="K867" i="4"/>
  <c r="K413" i="4"/>
  <c r="G858" i="4"/>
  <c r="G631" i="4"/>
  <c r="G404" i="4"/>
  <c r="F820" i="4"/>
  <c r="F593" i="4"/>
  <c r="F290" i="4"/>
  <c r="G573" i="4"/>
  <c r="G270" i="4"/>
  <c r="G800" i="4"/>
  <c r="F537" i="4"/>
  <c r="F764" i="4"/>
  <c r="F234" i="4"/>
  <c r="G815" i="4"/>
  <c r="G285" i="4"/>
  <c r="G588" i="4"/>
  <c r="G807" i="4"/>
  <c r="G277" i="4"/>
  <c r="G580" i="4"/>
  <c r="E803" i="4"/>
  <c r="E273" i="4"/>
  <c r="E576" i="4"/>
  <c r="F818" i="4"/>
  <c r="F591" i="4"/>
  <c r="F288" i="4"/>
  <c r="C763" i="4"/>
  <c r="C233" i="4"/>
  <c r="C536" i="4"/>
  <c r="H809" i="4"/>
  <c r="H279" i="4"/>
  <c r="H582" i="4"/>
  <c r="C812" i="4"/>
  <c r="C282" i="4"/>
  <c r="C585" i="4"/>
  <c r="G790" i="4"/>
  <c r="G563" i="4"/>
  <c r="G260" i="4"/>
  <c r="H797" i="4"/>
  <c r="H267" i="4"/>
  <c r="H570" i="4"/>
  <c r="G798" i="4"/>
  <c r="G571" i="4"/>
  <c r="G268" i="4"/>
  <c r="C825" i="4"/>
  <c r="C598" i="4"/>
  <c r="C295" i="4"/>
  <c r="H769" i="4"/>
  <c r="H542" i="4"/>
  <c r="H239" i="4"/>
  <c r="C818" i="4"/>
  <c r="C591" i="4"/>
  <c r="C288" i="4"/>
  <c r="D793" i="4"/>
  <c r="D263" i="4"/>
  <c r="D566" i="4"/>
  <c r="G585" i="4"/>
  <c r="G812" i="4"/>
  <c r="G282" i="4"/>
  <c r="E777" i="4"/>
  <c r="E247" i="4"/>
  <c r="E550" i="4"/>
  <c r="E279" i="4"/>
  <c r="E582" i="4"/>
  <c r="E809" i="4"/>
  <c r="D774" i="4"/>
  <c r="D244" i="4"/>
  <c r="D547" i="4"/>
  <c r="G806" i="4"/>
  <c r="G579" i="4"/>
  <c r="G276" i="4"/>
  <c r="E771" i="4"/>
  <c r="E544" i="4"/>
  <c r="E241" i="4"/>
  <c r="F806" i="4"/>
  <c r="F579" i="4"/>
  <c r="F276" i="4"/>
  <c r="D771" i="4"/>
  <c r="D544" i="4"/>
  <c r="D241" i="4"/>
  <c r="H576" i="4"/>
  <c r="H803" i="4"/>
  <c r="H273" i="4"/>
  <c r="C768" i="4"/>
  <c r="C541" i="4"/>
  <c r="C238" i="4"/>
  <c r="E760" i="4"/>
  <c r="E533" i="4"/>
  <c r="E230" i="4"/>
  <c r="F798" i="4"/>
  <c r="F571" i="4"/>
  <c r="F268" i="4"/>
  <c r="H765" i="4"/>
  <c r="H235" i="4"/>
  <c r="H538" i="4"/>
  <c r="H668" i="4"/>
  <c r="H895" i="4"/>
  <c r="H441" i="4"/>
  <c r="G888" i="4"/>
  <c r="G434" i="4"/>
  <c r="G661" i="4"/>
  <c r="F651" i="4"/>
  <c r="F424" i="4"/>
  <c r="F878" i="4"/>
  <c r="E864" i="4"/>
  <c r="E637" i="4"/>
  <c r="E410" i="4"/>
  <c r="F853" i="4"/>
  <c r="F399" i="4"/>
  <c r="F626" i="4"/>
  <c r="H631" i="4"/>
  <c r="H858" i="4"/>
  <c r="H404" i="4"/>
  <c r="I862" i="4"/>
  <c r="I635" i="4"/>
  <c r="I408" i="4"/>
  <c r="K871" i="4"/>
  <c r="K417" i="4"/>
  <c r="K644" i="4"/>
  <c r="H876" i="4"/>
  <c r="H422" i="4"/>
  <c r="H649" i="4"/>
  <c r="J880" i="4"/>
  <c r="J653" i="4"/>
  <c r="J426" i="4"/>
  <c r="D859" i="4"/>
  <c r="D632" i="4"/>
  <c r="D405" i="4"/>
  <c r="F880" i="4"/>
  <c r="F426" i="4"/>
  <c r="F653" i="4"/>
  <c r="H635" i="4"/>
  <c r="H408" i="4"/>
  <c r="H862" i="4"/>
  <c r="H870" i="4"/>
  <c r="H643" i="4"/>
  <c r="H416" i="4"/>
  <c r="F884" i="4"/>
  <c r="F430" i="4"/>
  <c r="F657" i="4"/>
  <c r="E896" i="4"/>
  <c r="E442" i="4"/>
  <c r="E669" i="4"/>
  <c r="D855" i="4"/>
  <c r="D628" i="4"/>
  <c r="D401" i="4"/>
  <c r="K887" i="4"/>
  <c r="K660" i="4"/>
  <c r="K433" i="4"/>
  <c r="H844" i="4"/>
  <c r="H390" i="4"/>
  <c r="H617" i="4"/>
  <c r="D876" i="4"/>
  <c r="D649" i="4"/>
  <c r="D422" i="4"/>
  <c r="K674" i="4"/>
  <c r="K901" i="4"/>
  <c r="K447" i="4"/>
  <c r="C863" i="4"/>
  <c r="C636" i="4"/>
  <c r="C409" i="4"/>
  <c r="E892" i="4"/>
  <c r="E438" i="4"/>
  <c r="E665" i="4"/>
  <c r="I850" i="4"/>
  <c r="I623" i="4"/>
  <c r="I396" i="4"/>
  <c r="G868" i="4"/>
  <c r="G414" i="4"/>
  <c r="G641" i="4"/>
  <c r="I612" i="4"/>
  <c r="I839" i="4"/>
  <c r="I385" i="4"/>
  <c r="H885" i="4"/>
  <c r="H658" i="4"/>
  <c r="H431" i="4"/>
  <c r="K857" i="4"/>
  <c r="K403" i="4"/>
  <c r="K630" i="4"/>
  <c r="F899" i="4"/>
  <c r="F672" i="4"/>
  <c r="F445" i="4"/>
  <c r="H873" i="4"/>
  <c r="H646" i="4"/>
  <c r="H419" i="4"/>
  <c r="H845" i="4"/>
  <c r="H391" i="4"/>
  <c r="H618" i="4"/>
  <c r="K888" i="4"/>
  <c r="K661" i="4"/>
  <c r="K434" i="4"/>
  <c r="G634" i="4"/>
  <c r="G861" i="4"/>
  <c r="G407" i="4"/>
  <c r="G902" i="4"/>
  <c r="G448" i="4"/>
  <c r="G675" i="4"/>
  <c r="D877" i="4"/>
  <c r="D650" i="4"/>
  <c r="D423" i="4"/>
  <c r="I849" i="4"/>
  <c r="I395" i="4"/>
  <c r="I622" i="4"/>
  <c r="E837" i="4"/>
  <c r="E610" i="4"/>
  <c r="E383" i="4"/>
  <c r="D865" i="4"/>
  <c r="D638" i="4"/>
  <c r="D411" i="4"/>
  <c r="F843" i="4"/>
  <c r="F616" i="4"/>
  <c r="F389" i="4"/>
  <c r="C879" i="4"/>
  <c r="C652" i="4"/>
  <c r="C425" i="4"/>
  <c r="E857" i="4"/>
  <c r="E630" i="4"/>
  <c r="E403" i="4"/>
  <c r="G835" i="4"/>
  <c r="G381" i="4"/>
  <c r="G608" i="4"/>
  <c r="H883" i="4"/>
  <c r="H656" i="4"/>
  <c r="H429" i="4"/>
  <c r="J861" i="4"/>
  <c r="J634" i="4"/>
  <c r="J407" i="4"/>
  <c r="C840" i="4"/>
  <c r="C386" i="4"/>
  <c r="C613" i="4"/>
  <c r="C796" i="4"/>
  <c r="C569" i="4"/>
  <c r="C266" i="4"/>
  <c r="D780" i="4"/>
  <c r="D553" i="4"/>
  <c r="D250" i="4"/>
  <c r="C786" i="4"/>
  <c r="C256" i="4"/>
  <c r="C559" i="4"/>
  <c r="F774" i="4"/>
  <c r="F244" i="4"/>
  <c r="F547" i="4"/>
  <c r="G769" i="4"/>
  <c r="G542" i="4"/>
  <c r="G239" i="4"/>
  <c r="H826" i="4"/>
  <c r="H599" i="4"/>
  <c r="H296" i="4"/>
  <c r="G788" i="4"/>
  <c r="G258" i="4"/>
  <c r="G561" i="4"/>
  <c r="K859" i="4"/>
  <c r="K632" i="4"/>
  <c r="K405" i="4"/>
  <c r="E444" i="4"/>
  <c r="E898" i="4"/>
  <c r="E671" i="4"/>
  <c r="C847" i="4"/>
  <c r="C393" i="4"/>
  <c r="C620" i="4"/>
  <c r="D856" i="4"/>
  <c r="D402" i="4"/>
  <c r="D629" i="4"/>
  <c r="E874" i="4"/>
  <c r="E647" i="4"/>
  <c r="E420" i="4"/>
  <c r="C793" i="4"/>
  <c r="C263" i="4"/>
  <c r="C566" i="4"/>
  <c r="G818" i="4"/>
  <c r="G288" i="4"/>
  <c r="G591" i="4"/>
  <c r="D770" i="4"/>
  <c r="D543" i="4"/>
  <c r="D240" i="4"/>
  <c r="E810" i="4"/>
  <c r="E583" i="4"/>
  <c r="E280" i="4"/>
  <c r="G581" i="4"/>
  <c r="G808" i="4"/>
  <c r="G278" i="4"/>
  <c r="D254" i="4"/>
  <c r="D784" i="4"/>
  <c r="D557" i="4"/>
  <c r="E781" i="4"/>
  <c r="E251" i="4"/>
  <c r="E554" i="4"/>
  <c r="D775" i="4"/>
  <c r="D548" i="4"/>
  <c r="D245" i="4"/>
  <c r="E873" i="4"/>
  <c r="E646" i="4"/>
  <c r="E419" i="4"/>
  <c r="J896" i="4"/>
  <c r="J669" i="4"/>
  <c r="J442" i="4"/>
  <c r="E662" i="4"/>
  <c r="E889" i="4"/>
  <c r="E435" i="4"/>
  <c r="G857" i="4"/>
  <c r="G630" i="4"/>
  <c r="G403" i="4"/>
  <c r="F876" i="4"/>
  <c r="F649" i="4"/>
  <c r="F422" i="4"/>
  <c r="H849" i="4"/>
  <c r="H395" i="4"/>
  <c r="H622" i="4"/>
  <c r="E769" i="4"/>
  <c r="E239" i="4"/>
  <c r="E542" i="4"/>
  <c r="E588" i="4"/>
  <c r="E815" i="4"/>
  <c r="E285" i="4"/>
  <c r="F766" i="4"/>
  <c r="F539" i="4"/>
  <c r="F236" i="4"/>
  <c r="D565" i="4"/>
  <c r="D792" i="4"/>
  <c r="D262" i="4"/>
  <c r="D805" i="4"/>
  <c r="D578" i="4"/>
  <c r="D275" i="4"/>
  <c r="G781" i="4"/>
  <c r="G554" i="4"/>
  <c r="G251" i="4"/>
  <c r="H778" i="4"/>
  <c r="H551" i="4"/>
  <c r="H248" i="4"/>
  <c r="D873" i="4"/>
  <c r="D646" i="4"/>
  <c r="D419" i="4"/>
  <c r="G893" i="4"/>
  <c r="G666" i="4"/>
  <c r="G439" i="4"/>
  <c r="D903" i="4"/>
  <c r="D676" i="4"/>
  <c r="D449" i="4"/>
  <c r="G872" i="4"/>
  <c r="G645" i="4"/>
  <c r="G418" i="4"/>
  <c r="D846" i="4"/>
  <c r="D619" i="4"/>
  <c r="D392" i="4"/>
  <c r="D894" i="4"/>
  <c r="D667" i="4"/>
  <c r="D440" i="4"/>
  <c r="C848" i="4"/>
  <c r="C394" i="4"/>
  <c r="C621" i="4"/>
  <c r="K861" i="4"/>
  <c r="K634" i="4"/>
  <c r="K407" i="4"/>
  <c r="E888" i="4"/>
  <c r="E434" i="4"/>
  <c r="E661" i="4"/>
  <c r="F823" i="4"/>
  <c r="F293" i="4"/>
  <c r="F596" i="4"/>
  <c r="E537" i="4"/>
  <c r="E764" i="4"/>
  <c r="E234" i="4"/>
  <c r="H771" i="4"/>
  <c r="H544" i="4"/>
  <c r="H241" i="4"/>
  <c r="G805" i="4"/>
  <c r="G578" i="4"/>
  <c r="G275" i="4"/>
  <c r="C767" i="4"/>
  <c r="C540" i="4"/>
  <c r="C237" i="4"/>
  <c r="E814" i="4"/>
  <c r="E587" i="4"/>
  <c r="E284" i="4"/>
  <c r="F811" i="4"/>
  <c r="F584" i="4"/>
  <c r="F281" i="4"/>
  <c r="D803" i="4"/>
  <c r="D273" i="4"/>
  <c r="D576" i="4"/>
  <c r="C888" i="4"/>
  <c r="C661" i="4"/>
  <c r="C434" i="4"/>
  <c r="C881" i="4"/>
  <c r="C427" i="4"/>
  <c r="C654" i="4"/>
  <c r="F662" i="4"/>
  <c r="F889" i="4"/>
  <c r="F435" i="4"/>
  <c r="E634" i="4"/>
  <c r="E861" i="4"/>
  <c r="E407" i="4"/>
  <c r="J629" i="4"/>
  <c r="J402" i="4"/>
  <c r="J856" i="4"/>
  <c r="I675" i="4"/>
  <c r="I902" i="4"/>
  <c r="I448" i="4"/>
  <c r="H836" i="4"/>
  <c r="H609" i="4"/>
  <c r="H382" i="4"/>
  <c r="G846" i="4"/>
  <c r="G619" i="4"/>
  <c r="G392" i="4"/>
  <c r="D843" i="4"/>
  <c r="D616" i="4"/>
  <c r="D389" i="4"/>
  <c r="D811" i="4"/>
  <c r="D584" i="4"/>
  <c r="D281" i="4"/>
  <c r="F813" i="4"/>
  <c r="F283" i="4"/>
  <c r="F586" i="4"/>
  <c r="F828" i="4"/>
  <c r="F601" i="4"/>
  <c r="F298" i="4"/>
  <c r="D815" i="4"/>
  <c r="D588" i="4"/>
  <c r="D285" i="4"/>
  <c r="D809" i="4"/>
  <c r="D582" i="4"/>
  <c r="D279" i="4"/>
  <c r="C771" i="4"/>
  <c r="C544" i="4"/>
  <c r="C241" i="4"/>
  <c r="C859" i="4"/>
  <c r="C632" i="4"/>
  <c r="C405" i="4"/>
  <c r="F890" i="4"/>
  <c r="F663" i="4"/>
  <c r="F436" i="4"/>
  <c r="D773" i="4"/>
  <c r="D546" i="4"/>
  <c r="D243" i="4"/>
  <c r="D570" i="4"/>
  <c r="D797" i="4"/>
  <c r="D267" i="4"/>
  <c r="H815" i="4"/>
  <c r="H285" i="4"/>
  <c r="H588" i="4"/>
  <c r="D800" i="4"/>
  <c r="D270" i="4"/>
  <c r="D573" i="4"/>
  <c r="F803" i="4"/>
  <c r="F273" i="4"/>
  <c r="F576" i="4"/>
  <c r="G799" i="4"/>
  <c r="G572" i="4"/>
  <c r="G269" i="4"/>
  <c r="C815" i="4"/>
  <c r="C285" i="4"/>
  <c r="C588" i="4"/>
  <c r="D818" i="4"/>
  <c r="D591" i="4"/>
  <c r="D288" i="4"/>
  <c r="H805" i="4"/>
  <c r="H578" i="4"/>
  <c r="H275" i="4"/>
  <c r="G576" i="4"/>
  <c r="G803" i="4"/>
  <c r="G273" i="4"/>
  <c r="E775" i="4"/>
  <c r="E548" i="4"/>
  <c r="E245" i="4"/>
  <c r="F793" i="4"/>
  <c r="F566" i="4"/>
  <c r="F263" i="4"/>
  <c r="E560" i="4"/>
  <c r="E787" i="4"/>
  <c r="E257" i="4"/>
  <c r="H820" i="4"/>
  <c r="H593" i="4"/>
  <c r="H290" i="4"/>
  <c r="C765" i="4"/>
  <c r="C235" i="4"/>
  <c r="C538" i="4"/>
  <c r="C579" i="4"/>
  <c r="C806" i="4"/>
  <c r="C276" i="4"/>
  <c r="G789" i="4"/>
  <c r="G562" i="4"/>
  <c r="G259" i="4"/>
  <c r="C810" i="4"/>
  <c r="C583" i="4"/>
  <c r="C280" i="4"/>
  <c r="H547" i="4"/>
  <c r="H244" i="4"/>
  <c r="H774" i="4"/>
  <c r="H806" i="4"/>
  <c r="H276" i="4"/>
  <c r="H579" i="4"/>
  <c r="F544" i="4"/>
  <c r="F241" i="4"/>
  <c r="F771" i="4"/>
  <c r="D804" i="4"/>
  <c r="D274" i="4"/>
  <c r="D577" i="4"/>
  <c r="G541" i="4"/>
  <c r="G768" i="4"/>
  <c r="G238" i="4"/>
  <c r="C804" i="4"/>
  <c r="C577" i="4"/>
  <c r="C274" i="4"/>
  <c r="F238" i="4"/>
  <c r="F768" i="4"/>
  <c r="F541" i="4"/>
  <c r="E574" i="4"/>
  <c r="E271" i="4"/>
  <c r="E801" i="4"/>
  <c r="D765" i="4"/>
  <c r="D538" i="4"/>
  <c r="D235" i="4"/>
  <c r="H828" i="4"/>
  <c r="H298" i="4"/>
  <c r="H601" i="4"/>
  <c r="D796" i="4"/>
  <c r="D569" i="4"/>
  <c r="D266" i="4"/>
  <c r="F763" i="4"/>
  <c r="F536" i="4"/>
  <c r="F233" i="4"/>
  <c r="I637" i="4"/>
  <c r="I410" i="4"/>
  <c r="I864" i="4"/>
  <c r="E855" i="4"/>
  <c r="E628" i="4"/>
  <c r="E401" i="4"/>
  <c r="C647" i="4"/>
  <c r="C874" i="4"/>
  <c r="C420" i="4"/>
  <c r="J854" i="4"/>
  <c r="J627" i="4"/>
  <c r="J400" i="4"/>
  <c r="D622" i="4"/>
  <c r="D849" i="4"/>
  <c r="D395" i="4"/>
  <c r="E853" i="4"/>
  <c r="E399" i="4"/>
  <c r="E626" i="4"/>
  <c r="E631" i="4"/>
  <c r="E858" i="4"/>
  <c r="E404" i="4"/>
  <c r="D867" i="4"/>
  <c r="D640" i="4"/>
  <c r="D413" i="4"/>
  <c r="C871" i="4"/>
  <c r="C644" i="4"/>
  <c r="C417" i="4"/>
  <c r="G876" i="4"/>
  <c r="G422" i="4"/>
  <c r="G649" i="4"/>
  <c r="E622" i="4"/>
  <c r="E849" i="4"/>
  <c r="E395" i="4"/>
  <c r="C875" i="4"/>
  <c r="C421" i="4"/>
  <c r="C648" i="4"/>
  <c r="D631" i="4"/>
  <c r="D858" i="4"/>
  <c r="D404" i="4"/>
  <c r="F638" i="4"/>
  <c r="F865" i="4"/>
  <c r="F411" i="4"/>
  <c r="K652" i="4"/>
  <c r="K879" i="4"/>
  <c r="K425" i="4"/>
  <c r="H439" i="4"/>
  <c r="H893" i="4"/>
  <c r="H666" i="4"/>
  <c r="E398" i="4"/>
  <c r="E625" i="4"/>
  <c r="E852" i="4"/>
  <c r="K884" i="4"/>
  <c r="K657" i="4"/>
  <c r="K430" i="4"/>
  <c r="G841" i="4"/>
  <c r="G387" i="4"/>
  <c r="G614" i="4"/>
  <c r="H872" i="4"/>
  <c r="H418" i="4"/>
  <c r="H645" i="4"/>
  <c r="J445" i="4"/>
  <c r="J672" i="4"/>
  <c r="J899" i="4"/>
  <c r="D860" i="4"/>
  <c r="D633" i="4"/>
  <c r="D406" i="4"/>
  <c r="C890" i="4"/>
  <c r="C436" i="4"/>
  <c r="C663" i="4"/>
  <c r="E620" i="4"/>
  <c r="E847" i="4"/>
  <c r="E393" i="4"/>
  <c r="E866" i="4"/>
  <c r="E639" i="4"/>
  <c r="E412" i="4"/>
  <c r="I837" i="4"/>
  <c r="I383" i="4"/>
  <c r="I610" i="4"/>
  <c r="G883" i="4"/>
  <c r="G656" i="4"/>
  <c r="G429" i="4"/>
  <c r="C856" i="4"/>
  <c r="C629" i="4"/>
  <c r="C402" i="4"/>
  <c r="I897" i="4"/>
  <c r="I443" i="4"/>
  <c r="I670" i="4"/>
  <c r="I871" i="4"/>
  <c r="I644" i="4"/>
  <c r="I417" i="4"/>
  <c r="H616" i="4"/>
  <c r="H843" i="4"/>
  <c r="H389" i="4"/>
  <c r="D887" i="4"/>
  <c r="D660" i="4"/>
  <c r="D433" i="4"/>
  <c r="H859" i="4"/>
  <c r="H632" i="4"/>
  <c r="H405" i="4"/>
  <c r="J900" i="4"/>
  <c r="J673" i="4"/>
  <c r="J446" i="4"/>
  <c r="E875" i="4"/>
  <c r="E648" i="4"/>
  <c r="E421" i="4"/>
  <c r="F620" i="4"/>
  <c r="F847" i="4"/>
  <c r="F393" i="4"/>
  <c r="I835" i="4"/>
  <c r="I608" i="4"/>
  <c r="I381" i="4"/>
  <c r="H863" i="4"/>
  <c r="H636" i="4"/>
  <c r="H409" i="4"/>
  <c r="J841" i="4"/>
  <c r="J614" i="4"/>
  <c r="J387" i="4"/>
  <c r="G877" i="4"/>
  <c r="G650" i="4"/>
  <c r="G423" i="4"/>
  <c r="I855" i="4"/>
  <c r="I628" i="4"/>
  <c r="I401" i="4"/>
  <c r="J903" i="4"/>
  <c r="J676" i="4"/>
  <c r="J449" i="4"/>
  <c r="C882" i="4"/>
  <c r="C655" i="4"/>
  <c r="C428" i="4"/>
  <c r="E860" i="4"/>
  <c r="E633" i="4"/>
  <c r="E406" i="4"/>
  <c r="G838" i="4"/>
  <c r="G611" i="4"/>
  <c r="G384" i="4"/>
  <c r="H819" i="4"/>
  <c r="H289" i="4"/>
  <c r="H592" i="4"/>
  <c r="G828" i="4"/>
  <c r="G298" i="4"/>
  <c r="G601" i="4"/>
  <c r="H824" i="4"/>
  <c r="H597" i="4"/>
  <c r="H294" i="4"/>
  <c r="E794" i="4"/>
  <c r="E567" i="4"/>
  <c r="E264" i="4"/>
  <c r="E791" i="4"/>
  <c r="E261" i="4"/>
  <c r="E564" i="4"/>
  <c r="F761" i="4"/>
  <c r="F534" i="4"/>
  <c r="F231" i="4"/>
  <c r="J839" i="4"/>
  <c r="J612" i="4"/>
  <c r="J385" i="4"/>
  <c r="D850" i="4"/>
  <c r="D396" i="4"/>
  <c r="D623" i="4"/>
  <c r="H842" i="4"/>
  <c r="H615" i="4"/>
  <c r="H388" i="4"/>
  <c r="C880" i="4"/>
  <c r="C653" i="4"/>
  <c r="C426" i="4"/>
  <c r="K847" i="4"/>
  <c r="K393" i="4"/>
  <c r="K620" i="4"/>
  <c r="F545" i="4"/>
  <c r="F772" i="4"/>
  <c r="F242" i="4"/>
  <c r="F825" i="4"/>
  <c r="F295" i="4"/>
  <c r="F598" i="4"/>
  <c r="E813" i="4"/>
  <c r="E283" i="4"/>
  <c r="E586" i="4"/>
  <c r="E798" i="4"/>
  <c r="E571" i="4"/>
  <c r="E268" i="4"/>
  <c r="E592" i="4"/>
  <c r="E819" i="4"/>
  <c r="E289" i="4"/>
  <c r="F589" i="4"/>
  <c r="F816" i="4"/>
  <c r="F286" i="4"/>
  <c r="E768" i="4"/>
  <c r="E541" i="4"/>
  <c r="E238" i="4"/>
  <c r="D835" i="4"/>
  <c r="D608" i="4"/>
  <c r="D381" i="4"/>
  <c r="I889" i="4"/>
  <c r="I662" i="4"/>
  <c r="I435" i="4"/>
  <c r="I896" i="4"/>
  <c r="I442" i="4"/>
  <c r="I669" i="4"/>
  <c r="D900" i="4"/>
  <c r="D673" i="4"/>
  <c r="D446" i="4"/>
  <c r="K897" i="4"/>
  <c r="K670" i="4"/>
  <c r="K443" i="4"/>
  <c r="J674" i="4"/>
  <c r="J901" i="4"/>
  <c r="J447" i="4"/>
  <c r="G863" i="4"/>
  <c r="G636" i="4"/>
  <c r="G409" i="4"/>
  <c r="F800" i="4"/>
  <c r="F573" i="4"/>
  <c r="F270" i="4"/>
  <c r="G819" i="4"/>
  <c r="G592" i="4"/>
  <c r="G289" i="4"/>
  <c r="D821" i="4"/>
  <c r="D291" i="4"/>
  <c r="D594" i="4"/>
  <c r="F790" i="4"/>
  <c r="F563" i="4"/>
  <c r="F260" i="4"/>
  <c r="D820" i="4"/>
  <c r="D593" i="4"/>
  <c r="D290" i="4"/>
  <c r="D814" i="4"/>
  <c r="D587" i="4"/>
  <c r="D284" i="4"/>
  <c r="C766" i="4"/>
  <c r="C539" i="4"/>
  <c r="C236" i="4"/>
  <c r="J437" i="4"/>
  <c r="J664" i="4"/>
  <c r="J891" i="4"/>
  <c r="C877" i="4"/>
  <c r="C650" i="4"/>
  <c r="C423" i="4"/>
  <c r="I891" i="4"/>
  <c r="I664" i="4"/>
  <c r="I437" i="4"/>
  <c r="G884" i="4"/>
  <c r="G657" i="4"/>
  <c r="G430" i="4"/>
  <c r="I854" i="4"/>
  <c r="I627" i="4"/>
  <c r="I400" i="4"/>
  <c r="I672" i="4"/>
  <c r="I899" i="4"/>
  <c r="I445" i="4"/>
  <c r="K890" i="4"/>
  <c r="K663" i="4"/>
  <c r="K436" i="4"/>
  <c r="G640" i="4"/>
  <c r="G867" i="4"/>
  <c r="G413" i="4"/>
  <c r="J869" i="4"/>
  <c r="J642" i="4"/>
  <c r="J415" i="4"/>
  <c r="G866" i="4"/>
  <c r="G412" i="4"/>
  <c r="G639" i="4"/>
  <c r="D558" i="4"/>
  <c r="D785" i="4"/>
  <c r="D255" i="4"/>
  <c r="C811" i="4"/>
  <c r="C584" i="4"/>
  <c r="C281" i="4"/>
  <c r="G761" i="4"/>
  <c r="G534" i="4"/>
  <c r="G231" i="4"/>
  <c r="C551" i="4"/>
  <c r="C778" i="4"/>
  <c r="C248" i="4"/>
  <c r="F555" i="4"/>
  <c r="F782" i="4"/>
  <c r="F252" i="4"/>
  <c r="F776" i="4"/>
  <c r="F549" i="4"/>
  <c r="F246" i="4"/>
  <c r="G773" i="4"/>
  <c r="G546" i="4"/>
  <c r="G243" i="4"/>
  <c r="F896" i="4"/>
  <c r="F442" i="4"/>
  <c r="F669" i="4"/>
  <c r="D864" i="4"/>
  <c r="D637" i="4"/>
  <c r="D410" i="4"/>
  <c r="H662" i="4"/>
  <c r="H435" i="4"/>
  <c r="H889" i="4"/>
  <c r="D427" i="4"/>
  <c r="D881" i="4"/>
  <c r="D654" i="4"/>
  <c r="D892" i="4"/>
  <c r="D665" i="4"/>
  <c r="D438" i="4"/>
  <c r="D893" i="4"/>
  <c r="D439" i="4"/>
  <c r="D666" i="4"/>
  <c r="C897" i="4"/>
  <c r="C670" i="4"/>
  <c r="C443" i="4"/>
  <c r="D889" i="4"/>
  <c r="D662" i="4"/>
  <c r="D435" i="4"/>
  <c r="I877" i="4"/>
  <c r="I423" i="4"/>
  <c r="I650" i="4"/>
  <c r="H411" i="4"/>
  <c r="H638" i="4"/>
  <c r="H865" i="4"/>
  <c r="G853" i="4"/>
  <c r="G626" i="4"/>
  <c r="G399" i="4"/>
  <c r="D882" i="4"/>
  <c r="D428" i="4"/>
  <c r="D655" i="4"/>
  <c r="H838" i="4"/>
  <c r="H611" i="4"/>
  <c r="H384" i="4"/>
  <c r="E773" i="4"/>
  <c r="E546" i="4"/>
  <c r="E243" i="4"/>
  <c r="F827" i="4"/>
  <c r="F600" i="4"/>
  <c r="F297" i="4"/>
  <c r="E767" i="4"/>
  <c r="E540" i="4"/>
  <c r="E237" i="4"/>
  <c r="C802" i="4"/>
  <c r="C575" i="4"/>
  <c r="C272" i="4"/>
  <c r="D595" i="4"/>
  <c r="D822" i="4"/>
  <c r="D292" i="4"/>
  <c r="C780" i="4"/>
  <c r="C553" i="4"/>
  <c r="C250" i="4"/>
  <c r="C774" i="4"/>
  <c r="C547" i="4"/>
  <c r="C244" i="4"/>
  <c r="E761" i="4"/>
  <c r="E231" i="4"/>
  <c r="E534" i="4"/>
  <c r="K883" i="4"/>
  <c r="K656" i="4"/>
  <c r="K429" i="4"/>
  <c r="I878" i="4"/>
  <c r="I651" i="4"/>
  <c r="I424" i="4"/>
  <c r="H585" i="4"/>
  <c r="H812" i="4"/>
  <c r="H282" i="4"/>
  <c r="C593" i="4"/>
  <c r="C820" i="4"/>
  <c r="C290" i="4"/>
  <c r="D812" i="4"/>
  <c r="D585" i="4"/>
  <c r="D282" i="4"/>
  <c r="D788" i="4"/>
  <c r="D561" i="4"/>
  <c r="D258" i="4"/>
  <c r="H799" i="4"/>
  <c r="H572" i="4"/>
  <c r="H269" i="4"/>
  <c r="F795" i="4"/>
  <c r="F265" i="4"/>
  <c r="F568" i="4"/>
  <c r="H810" i="4"/>
  <c r="H583" i="4"/>
  <c r="H280" i="4"/>
  <c r="G802" i="4"/>
  <c r="G575" i="4"/>
  <c r="G272" i="4"/>
  <c r="D802" i="4"/>
  <c r="D575" i="4"/>
  <c r="D272" i="4"/>
  <c r="E565" i="4"/>
  <c r="E792" i="4"/>
  <c r="E262" i="4"/>
  <c r="G813" i="4"/>
  <c r="G283" i="4"/>
  <c r="G586" i="4"/>
  <c r="D790" i="4"/>
  <c r="D563" i="4"/>
  <c r="D260" i="4"/>
  <c r="F779" i="4"/>
  <c r="F552" i="4"/>
  <c r="F249" i="4"/>
  <c r="E817" i="4"/>
  <c r="E287" i="4"/>
  <c r="E590" i="4"/>
  <c r="E557" i="4"/>
  <c r="E784" i="4"/>
  <c r="E254" i="4"/>
  <c r="D798" i="4"/>
  <c r="D268" i="4"/>
  <c r="D571" i="4"/>
  <c r="F785" i="4"/>
  <c r="F558" i="4"/>
  <c r="F255" i="4"/>
  <c r="F807" i="4"/>
  <c r="F277" i="4"/>
  <c r="F580" i="4"/>
  <c r="D772" i="4"/>
  <c r="D242" i="4"/>
  <c r="D545" i="4"/>
  <c r="E804" i="4"/>
  <c r="E577" i="4"/>
  <c r="E274" i="4"/>
  <c r="H541" i="4"/>
  <c r="H768" i="4"/>
  <c r="H238" i="4"/>
  <c r="G801" i="4"/>
  <c r="G574" i="4"/>
  <c r="G271" i="4"/>
  <c r="F765" i="4"/>
  <c r="F538" i="4"/>
  <c r="F235" i="4"/>
  <c r="F801" i="4"/>
  <c r="F574" i="4"/>
  <c r="F271" i="4"/>
  <c r="E765" i="4"/>
  <c r="E235" i="4"/>
  <c r="E538" i="4"/>
  <c r="H798" i="4"/>
  <c r="H571" i="4"/>
  <c r="H268" i="4"/>
  <c r="E762" i="4"/>
  <c r="E535" i="4"/>
  <c r="E232" i="4"/>
  <c r="F826" i="4"/>
  <c r="F599" i="4"/>
  <c r="F296" i="4"/>
  <c r="H793" i="4"/>
  <c r="H566" i="4"/>
  <c r="H263" i="4"/>
  <c r="D761" i="4"/>
  <c r="D231" i="4"/>
  <c r="D534" i="4"/>
  <c r="E845" i="4"/>
  <c r="E391" i="4"/>
  <c r="E618" i="4"/>
  <c r="D884" i="4"/>
  <c r="D430" i="4"/>
  <c r="D657" i="4"/>
  <c r="J868" i="4"/>
  <c r="J414" i="4"/>
  <c r="J641" i="4"/>
  <c r="G612" i="4"/>
  <c r="G839" i="4"/>
  <c r="G385" i="4"/>
  <c r="K389" i="4"/>
  <c r="K843" i="4"/>
  <c r="K616" i="4"/>
  <c r="K848" i="4"/>
  <c r="K621" i="4"/>
  <c r="K394" i="4"/>
  <c r="D853" i="4"/>
  <c r="D399" i="4"/>
  <c r="D626" i="4"/>
  <c r="F862" i="4"/>
  <c r="F635" i="4"/>
  <c r="F408" i="4"/>
  <c r="C867" i="4"/>
  <c r="C413" i="4"/>
  <c r="C640" i="4"/>
  <c r="K643" i="4"/>
  <c r="K870" i="4"/>
  <c r="K416" i="4"/>
  <c r="C390" i="4"/>
  <c r="C844" i="4"/>
  <c r="C617" i="4"/>
  <c r="J870" i="4"/>
  <c r="J643" i="4"/>
  <c r="J416" i="4"/>
  <c r="I848" i="4"/>
  <c r="I621" i="4"/>
  <c r="I394" i="4"/>
  <c r="C861" i="4"/>
  <c r="C407" i="4"/>
  <c r="C634" i="4"/>
  <c r="J647" i="4"/>
  <c r="J874" i="4"/>
  <c r="J420" i="4"/>
  <c r="E891" i="4"/>
  <c r="E664" i="4"/>
  <c r="E437" i="4"/>
  <c r="C849" i="4"/>
  <c r="C622" i="4"/>
  <c r="C395" i="4"/>
  <c r="G882" i="4"/>
  <c r="G655" i="4"/>
  <c r="G428" i="4"/>
  <c r="C838" i="4"/>
  <c r="C611" i="4"/>
  <c r="C384" i="4"/>
  <c r="C870" i="4"/>
  <c r="C643" i="4"/>
  <c r="C416" i="4"/>
  <c r="D897" i="4"/>
  <c r="D670" i="4"/>
  <c r="D443" i="4"/>
  <c r="K856" i="4"/>
  <c r="K629" i="4"/>
  <c r="K402" i="4"/>
  <c r="H887" i="4"/>
  <c r="H433" i="4"/>
  <c r="H660" i="4"/>
  <c r="E844" i="4"/>
  <c r="E617" i="4"/>
  <c r="E390" i="4"/>
  <c r="F864" i="4"/>
  <c r="F637" i="4"/>
  <c r="F410" i="4"/>
  <c r="E835" i="4"/>
  <c r="E381" i="4"/>
  <c r="E608" i="4"/>
  <c r="H881" i="4"/>
  <c r="H654" i="4"/>
  <c r="H427" i="4"/>
  <c r="J853" i="4"/>
  <c r="J626" i="4"/>
  <c r="J399" i="4"/>
  <c r="K668" i="4"/>
  <c r="K895" i="4"/>
  <c r="K441" i="4"/>
  <c r="G869" i="4"/>
  <c r="G415" i="4"/>
  <c r="G642" i="4"/>
  <c r="D614" i="4"/>
  <c r="D841" i="4"/>
  <c r="D387" i="4"/>
  <c r="F885" i="4"/>
  <c r="F658" i="4"/>
  <c r="F431" i="4"/>
  <c r="I857" i="4"/>
  <c r="I630" i="4"/>
  <c r="I403" i="4"/>
  <c r="C899" i="4"/>
  <c r="C445" i="4"/>
  <c r="C672" i="4"/>
  <c r="F873" i="4"/>
  <c r="F419" i="4"/>
  <c r="F646" i="4"/>
  <c r="F845" i="4"/>
  <c r="F391" i="4"/>
  <c r="F618" i="4"/>
  <c r="J883" i="4"/>
  <c r="J656" i="4"/>
  <c r="J429" i="4"/>
  <c r="C862" i="4"/>
  <c r="C635" i="4"/>
  <c r="C408" i="4"/>
  <c r="E840" i="4"/>
  <c r="E613" i="4"/>
  <c r="E386" i="4"/>
  <c r="K875" i="4"/>
  <c r="K421" i="4"/>
  <c r="K648" i="4"/>
  <c r="D854" i="4"/>
  <c r="D627" i="4"/>
  <c r="D400" i="4"/>
  <c r="E902" i="4"/>
  <c r="E675" i="4"/>
  <c r="E448" i="4"/>
  <c r="G880" i="4"/>
  <c r="G653" i="4"/>
  <c r="G426" i="4"/>
  <c r="I858" i="4"/>
  <c r="I631" i="4"/>
  <c r="I404" i="4"/>
  <c r="K836" i="4"/>
  <c r="K609" i="4"/>
  <c r="K382" i="4"/>
  <c r="G596" i="4"/>
  <c r="G293" i="4"/>
  <c r="G823" i="4"/>
  <c r="G767" i="4"/>
  <c r="G237" i="4"/>
  <c r="G540" i="4"/>
  <c r="E802" i="4"/>
  <c r="E575" i="4"/>
  <c r="E272" i="4"/>
  <c r="H794" i="4"/>
  <c r="H264" i="4"/>
  <c r="H567" i="4"/>
  <c r="F797" i="4"/>
  <c r="F267" i="4"/>
  <c r="F570" i="4"/>
  <c r="H823" i="4"/>
  <c r="H596" i="4"/>
  <c r="H293" i="4"/>
  <c r="D888" i="4"/>
  <c r="D661" i="4"/>
  <c r="D434" i="4"/>
  <c r="D625" i="4"/>
  <c r="D852" i="4"/>
  <c r="D398" i="4"/>
  <c r="K835" i="4"/>
  <c r="K608" i="4"/>
  <c r="K381" i="4"/>
  <c r="C896" i="4"/>
  <c r="C669" i="4"/>
  <c r="C442" i="4"/>
  <c r="C601" i="4"/>
  <c r="C298" i="4"/>
  <c r="C828" i="4"/>
  <c r="D763" i="4"/>
  <c r="D536" i="4"/>
  <c r="D233" i="4"/>
  <c r="D783" i="4"/>
  <c r="D556" i="4"/>
  <c r="D253" i="4"/>
  <c r="G785" i="4"/>
  <c r="G255" i="4"/>
  <c r="G558" i="4"/>
  <c r="F560" i="4"/>
  <c r="F787" i="4"/>
  <c r="F257" i="4"/>
  <c r="G589" i="4"/>
  <c r="G816" i="4"/>
  <c r="G286" i="4"/>
  <c r="H813" i="4"/>
  <c r="H586" i="4"/>
  <c r="H283" i="4"/>
  <c r="H580" i="4"/>
  <c r="H807" i="4"/>
  <c r="H277" i="4"/>
  <c r="G668" i="4"/>
  <c r="G895" i="4"/>
  <c r="G441" i="4"/>
  <c r="E901" i="4"/>
  <c r="E447" i="4"/>
  <c r="E674" i="4"/>
  <c r="G901" i="4"/>
  <c r="G447" i="4"/>
  <c r="G674" i="4"/>
  <c r="J640" i="4"/>
  <c r="J867" i="4"/>
  <c r="J413" i="4"/>
  <c r="G844" i="4"/>
  <c r="G617" i="4"/>
  <c r="G390" i="4"/>
  <c r="K635" i="4"/>
  <c r="K862" i="4"/>
  <c r="K408" i="4"/>
  <c r="E885" i="4"/>
  <c r="E658" i="4"/>
  <c r="E431" i="4"/>
  <c r="C542" i="4"/>
  <c r="C769" i="4"/>
  <c r="C239" i="4"/>
  <c r="G775" i="4"/>
  <c r="G548" i="4"/>
  <c r="G245" i="4"/>
  <c r="G809" i="4"/>
  <c r="G279" i="4"/>
  <c r="G582" i="4"/>
  <c r="C783" i="4"/>
  <c r="C556" i="4"/>
  <c r="C253" i="4"/>
  <c r="C785" i="4"/>
  <c r="C558" i="4"/>
  <c r="C255" i="4"/>
  <c r="C779" i="4"/>
  <c r="C552" i="4"/>
  <c r="C249" i="4"/>
  <c r="D776" i="4"/>
  <c r="D549" i="4"/>
  <c r="D246" i="4"/>
  <c r="H899" i="4"/>
  <c r="H672" i="4"/>
  <c r="H445" i="4"/>
  <c r="G433" i="4"/>
  <c r="G887" i="4"/>
  <c r="G660" i="4"/>
  <c r="E659" i="4"/>
  <c r="E432" i="4"/>
  <c r="E886" i="4"/>
  <c r="F893" i="4"/>
  <c r="F666" i="4"/>
  <c r="F439" i="4"/>
  <c r="K893" i="4"/>
  <c r="K666" i="4"/>
  <c r="K439" i="4"/>
  <c r="G896" i="4"/>
  <c r="G442" i="4"/>
  <c r="G669" i="4"/>
  <c r="E895" i="4"/>
  <c r="E441" i="4"/>
  <c r="E668" i="4"/>
  <c r="J884" i="4"/>
  <c r="J657" i="4"/>
  <c r="J430" i="4"/>
  <c r="C860" i="4"/>
  <c r="C633" i="4"/>
  <c r="C406" i="4"/>
  <c r="K863" i="4"/>
  <c r="K636" i="4"/>
  <c r="K409" i="4"/>
  <c r="J851" i="4"/>
  <c r="J397" i="4"/>
  <c r="J624" i="4"/>
  <c r="C612" i="4"/>
  <c r="C839" i="4"/>
  <c r="C385" i="4"/>
  <c r="D656" i="4"/>
  <c r="D883" i="4"/>
  <c r="D429" i="4"/>
  <c r="K841" i="4"/>
  <c r="K614" i="4"/>
  <c r="K387" i="4"/>
  <c r="I883" i="4"/>
  <c r="I656" i="4"/>
  <c r="I429" i="4"/>
  <c r="D840" i="4"/>
  <c r="D386" i="4"/>
  <c r="D613" i="4"/>
  <c r="C816" i="4"/>
  <c r="C589" i="4"/>
  <c r="C286" i="4"/>
  <c r="D826" i="4"/>
  <c r="D296" i="4"/>
  <c r="D599" i="4"/>
  <c r="E595" i="4"/>
  <c r="E292" i="4"/>
  <c r="E822" i="4"/>
  <c r="E770" i="4"/>
  <c r="E543" i="4"/>
  <c r="E240" i="4"/>
  <c r="G590" i="4"/>
  <c r="G817" i="4"/>
  <c r="G287" i="4"/>
  <c r="G584" i="4"/>
  <c r="G281" i="4"/>
  <c r="G811" i="4"/>
  <c r="E776" i="4"/>
  <c r="E549" i="4"/>
  <c r="E246" i="4"/>
  <c r="G763" i="4"/>
  <c r="G536" i="4"/>
  <c r="G233" i="4"/>
  <c r="K437" i="4"/>
  <c r="K664" i="4"/>
  <c r="K891" i="4"/>
  <c r="D651" i="4"/>
  <c r="D424" i="4"/>
  <c r="D878" i="4"/>
  <c r="D645" i="4"/>
  <c r="D418" i="4"/>
  <c r="D872" i="4"/>
  <c r="G662" i="4"/>
  <c r="G889" i="4"/>
  <c r="G435" i="4"/>
  <c r="E880" i="4"/>
  <c r="E653" i="4"/>
  <c r="E426" i="4"/>
  <c r="F851" i="4"/>
  <c r="F624" i="4"/>
  <c r="F397" i="4"/>
  <c r="K837" i="4"/>
  <c r="K610" i="4"/>
  <c r="K383" i="4"/>
  <c r="E872" i="4"/>
  <c r="E645" i="4"/>
  <c r="E418" i="4"/>
  <c r="I861" i="4"/>
  <c r="I407" i="4"/>
  <c r="I634" i="4"/>
  <c r="G892" i="4"/>
  <c r="G665" i="4"/>
  <c r="G438" i="4"/>
  <c r="E881" i="4"/>
  <c r="E427" i="4"/>
  <c r="E654" i="4"/>
  <c r="F840" i="4"/>
  <c r="F613" i="4"/>
  <c r="F386" i="4"/>
  <c r="F860" i="4"/>
  <c r="F406" i="4"/>
  <c r="F633" i="4"/>
  <c r="I886" i="4"/>
  <c r="I659" i="4"/>
  <c r="I432" i="4"/>
  <c r="F789" i="4"/>
  <c r="F259" i="4"/>
  <c r="F562" i="4"/>
  <c r="H292" i="4"/>
  <c r="H822" i="4"/>
  <c r="H595" i="4"/>
  <c r="D806" i="4"/>
  <c r="D579" i="4"/>
  <c r="D276" i="4"/>
  <c r="E774" i="4"/>
  <c r="E244" i="4"/>
  <c r="E547" i="4"/>
  <c r="H811" i="4"/>
  <c r="H281" i="4"/>
  <c r="H584" i="4"/>
  <c r="C582" i="4"/>
  <c r="C809" i="4"/>
  <c r="C279" i="4"/>
  <c r="E806" i="4"/>
  <c r="E579" i="4"/>
  <c r="E276" i="4"/>
  <c r="J864" i="4"/>
  <c r="J410" i="4"/>
  <c r="J637" i="4"/>
  <c r="I868" i="4"/>
  <c r="I414" i="4"/>
  <c r="I641" i="4"/>
  <c r="G848" i="4"/>
  <c r="G621" i="4"/>
  <c r="G394" i="4"/>
  <c r="E812" i="4"/>
  <c r="E585" i="4"/>
  <c r="E282" i="4"/>
  <c r="H792" i="4"/>
  <c r="H565" i="4"/>
  <c r="H262" i="4"/>
  <c r="D808" i="4"/>
  <c r="D581" i="4"/>
  <c r="D278" i="4"/>
  <c r="H776" i="4"/>
  <c r="H246" i="4"/>
  <c r="H549" i="4"/>
  <c r="G795" i="4"/>
  <c r="G568" i="4"/>
  <c r="G265" i="4"/>
  <c r="C565" i="4"/>
  <c r="C792" i="4"/>
  <c r="C262" i="4"/>
  <c r="D807" i="4"/>
  <c r="D277" i="4"/>
  <c r="D580" i="4"/>
  <c r="D787" i="4"/>
  <c r="D560" i="4"/>
  <c r="D257" i="4"/>
  <c r="C798" i="4"/>
  <c r="C268" i="4"/>
  <c r="C571" i="4"/>
  <c r="F780" i="4"/>
  <c r="F553" i="4"/>
  <c r="F250" i="4"/>
  <c r="G567" i="4"/>
  <c r="G794" i="4"/>
  <c r="G264" i="4"/>
  <c r="H785" i="4"/>
  <c r="H558" i="4"/>
  <c r="H255" i="4"/>
  <c r="G544" i="4"/>
  <c r="G241" i="4"/>
  <c r="G771" i="4"/>
  <c r="D813" i="4"/>
  <c r="D586" i="4"/>
  <c r="D283" i="4"/>
  <c r="F595" i="4"/>
  <c r="F292" i="4"/>
  <c r="F822" i="4"/>
  <c r="C787" i="4"/>
  <c r="C560" i="4"/>
  <c r="C257" i="4"/>
  <c r="H554" i="4"/>
  <c r="H781" i="4"/>
  <c r="H251" i="4"/>
  <c r="C805" i="4"/>
  <c r="C275" i="4"/>
  <c r="C578" i="4"/>
  <c r="F769" i="4"/>
  <c r="F239" i="4"/>
  <c r="F542" i="4"/>
  <c r="H801" i="4"/>
  <c r="H574" i="4"/>
  <c r="H271" i="4"/>
  <c r="G765" i="4"/>
  <c r="G538" i="4"/>
  <c r="G235" i="4"/>
  <c r="D799" i="4"/>
  <c r="D572" i="4"/>
  <c r="D269" i="4"/>
  <c r="G762" i="4"/>
  <c r="G232" i="4"/>
  <c r="G535" i="4"/>
  <c r="C799" i="4"/>
  <c r="C572" i="4"/>
  <c r="C269" i="4"/>
  <c r="F762" i="4"/>
  <c r="F232" i="4"/>
  <c r="F535" i="4"/>
  <c r="E796" i="4"/>
  <c r="E569" i="4"/>
  <c r="E266" i="4"/>
  <c r="G760" i="4"/>
  <c r="G533" i="4"/>
  <c r="G230" i="4"/>
  <c r="D824" i="4"/>
  <c r="D597" i="4"/>
  <c r="D294" i="4"/>
  <c r="F791" i="4"/>
  <c r="F564" i="4"/>
  <c r="F261" i="4"/>
  <c r="D760" i="4"/>
  <c r="D533" i="4"/>
  <c r="D230" i="4"/>
  <c r="F903" i="4"/>
  <c r="F676" i="4"/>
  <c r="F449" i="4"/>
  <c r="K839" i="4"/>
  <c r="K612" i="4"/>
  <c r="K385" i="4"/>
  <c r="G637" i="4"/>
  <c r="G410" i="4"/>
  <c r="G864" i="4"/>
  <c r="F902" i="4"/>
  <c r="F675" i="4"/>
  <c r="F448" i="4"/>
  <c r="F838" i="4"/>
  <c r="F384" i="4"/>
  <c r="F611" i="4"/>
  <c r="J389" i="4"/>
  <c r="J843" i="4"/>
  <c r="J616" i="4"/>
  <c r="J848" i="4"/>
  <c r="J621" i="4"/>
  <c r="J394" i="4"/>
  <c r="C858" i="4"/>
  <c r="C404" i="4"/>
  <c r="C631" i="4"/>
  <c r="E862" i="4"/>
  <c r="E635" i="4"/>
  <c r="E408" i="4"/>
  <c r="C866" i="4"/>
  <c r="C639" i="4"/>
  <c r="C412" i="4"/>
  <c r="D898" i="4"/>
  <c r="D671" i="4"/>
  <c r="D444" i="4"/>
  <c r="K638" i="4"/>
  <c r="K865" i="4"/>
  <c r="K411" i="4"/>
  <c r="I615" i="4"/>
  <c r="I842" i="4"/>
  <c r="I388" i="4"/>
  <c r="E402" i="4"/>
  <c r="E856" i="4"/>
  <c r="E629" i="4"/>
  <c r="G870" i="4"/>
  <c r="G416" i="4"/>
  <c r="G643" i="4"/>
  <c r="H888" i="4"/>
  <c r="H661" i="4"/>
  <c r="H434" i="4"/>
  <c r="K618" i="4"/>
  <c r="K845" i="4"/>
  <c r="K391" i="4"/>
  <c r="J878" i="4"/>
  <c r="J651" i="4"/>
  <c r="J424" i="4"/>
  <c r="I904" i="4"/>
  <c r="I677" i="4"/>
  <c r="I450" i="4"/>
  <c r="J866" i="4"/>
  <c r="J639" i="4"/>
  <c r="J412" i="4"/>
  <c r="C895" i="4"/>
  <c r="C441" i="4"/>
  <c r="C668" i="4"/>
  <c r="F854" i="4"/>
  <c r="F627" i="4"/>
  <c r="F400" i="4"/>
  <c r="H657" i="4"/>
  <c r="H884" i="4"/>
  <c r="H430" i="4"/>
  <c r="I613" i="4"/>
  <c r="I386" i="4"/>
  <c r="I840" i="4"/>
  <c r="G635" i="4"/>
  <c r="G408" i="4"/>
  <c r="G862" i="4"/>
  <c r="G450" i="4"/>
  <c r="G677" i="4"/>
  <c r="G904" i="4"/>
  <c r="I879" i="4"/>
  <c r="I425" i="4"/>
  <c r="I652" i="4"/>
  <c r="K624" i="4"/>
  <c r="K851" i="4"/>
  <c r="K397" i="4"/>
  <c r="E894" i="4"/>
  <c r="E667" i="4"/>
  <c r="E440" i="4"/>
  <c r="H640" i="4"/>
  <c r="H867" i="4"/>
  <c r="H413" i="4"/>
  <c r="D839" i="4"/>
  <c r="D385" i="4"/>
  <c r="D612" i="4"/>
  <c r="E656" i="4"/>
  <c r="E883" i="4"/>
  <c r="E429" i="4"/>
  <c r="G855" i="4"/>
  <c r="G628" i="4"/>
  <c r="G401" i="4"/>
  <c r="F897" i="4"/>
  <c r="F670" i="4"/>
  <c r="F443" i="4"/>
  <c r="G871" i="4"/>
  <c r="G417" i="4"/>
  <c r="G644" i="4"/>
  <c r="K615" i="4"/>
  <c r="K842" i="4"/>
  <c r="K388" i="4"/>
  <c r="E882" i="4"/>
  <c r="E428" i="4"/>
  <c r="E655" i="4"/>
  <c r="G860" i="4"/>
  <c r="G633" i="4"/>
  <c r="G406" i="4"/>
  <c r="I838" i="4"/>
  <c r="I611" i="4"/>
  <c r="I384" i="4"/>
  <c r="F874" i="4"/>
  <c r="F647" i="4"/>
  <c r="F420" i="4"/>
  <c r="H852" i="4"/>
  <c r="H625" i="4"/>
  <c r="H398" i="4"/>
  <c r="I900" i="4"/>
  <c r="I673" i="4"/>
  <c r="I446" i="4"/>
  <c r="K878" i="4"/>
  <c r="K651" i="4"/>
  <c r="K424" i="4"/>
  <c r="D857" i="4"/>
  <c r="D630" i="4"/>
  <c r="D403" i="4"/>
  <c r="F835" i="4"/>
  <c r="F381" i="4"/>
  <c r="F608" i="4"/>
  <c r="S6" i="4"/>
  <c r="C6" i="4" s="1"/>
  <c r="H6" i="4"/>
  <c r="F45" i="21" l="1"/>
  <c r="F71" i="21"/>
  <c r="F58" i="21"/>
  <c r="C688" i="4"/>
  <c r="C461" i="4"/>
  <c r="C83" i="4"/>
  <c r="H731" i="4"/>
  <c r="H126" i="4"/>
  <c r="H504" i="4"/>
  <c r="F731" i="4"/>
  <c r="F504" i="4"/>
  <c r="F126" i="4"/>
  <c r="G521" i="4"/>
  <c r="G748" i="4"/>
  <c r="G143" i="4"/>
  <c r="H690" i="4"/>
  <c r="H463" i="4"/>
  <c r="H85" i="4"/>
  <c r="D725" i="4"/>
  <c r="D498" i="4"/>
  <c r="D120" i="4"/>
  <c r="H736" i="4"/>
  <c r="H131" i="4"/>
  <c r="H509" i="4"/>
  <c r="E693" i="4"/>
  <c r="E466" i="4"/>
  <c r="E88" i="4"/>
  <c r="G724" i="4"/>
  <c r="G119" i="4"/>
  <c r="G497" i="4"/>
  <c r="H749" i="4"/>
  <c r="H144" i="4"/>
  <c r="H522" i="4"/>
  <c r="F749" i="4"/>
  <c r="F144" i="4"/>
  <c r="F522" i="4"/>
  <c r="H707" i="4"/>
  <c r="H102" i="4"/>
  <c r="H480" i="4"/>
  <c r="H747" i="4"/>
  <c r="H142" i="4"/>
  <c r="H520" i="4"/>
  <c r="E689" i="4"/>
  <c r="E462" i="4"/>
  <c r="E84" i="4"/>
  <c r="G138" i="4"/>
  <c r="G743" i="4"/>
  <c r="G516" i="4"/>
  <c r="F701" i="4"/>
  <c r="F96" i="4"/>
  <c r="F474" i="4"/>
  <c r="G711" i="4"/>
  <c r="G106" i="4"/>
  <c r="G484" i="4"/>
  <c r="F743" i="4"/>
  <c r="F516" i="4"/>
  <c r="F138" i="4"/>
  <c r="E701" i="4"/>
  <c r="E474" i="4"/>
  <c r="E96" i="4"/>
  <c r="C739" i="4"/>
  <c r="C512" i="4"/>
  <c r="C134" i="4"/>
  <c r="H738" i="4"/>
  <c r="H511" i="4"/>
  <c r="H133" i="4"/>
  <c r="E516" i="4"/>
  <c r="E138" i="4"/>
  <c r="E743" i="4"/>
  <c r="D701" i="4"/>
  <c r="D474" i="4"/>
  <c r="D96" i="4"/>
  <c r="I485" i="4"/>
  <c r="I107" i="4"/>
  <c r="I712" i="4"/>
  <c r="E754" i="4"/>
  <c r="E527" i="4"/>
  <c r="E149" i="4"/>
  <c r="E726" i="4"/>
  <c r="E499" i="4"/>
  <c r="E121" i="4"/>
  <c r="E471" i="4"/>
  <c r="E698" i="4"/>
  <c r="E93" i="4"/>
  <c r="D738" i="4"/>
  <c r="D511" i="4"/>
  <c r="D133" i="4"/>
  <c r="D710" i="4"/>
  <c r="D483" i="4"/>
  <c r="D105" i="4"/>
  <c r="C750" i="4"/>
  <c r="C523" i="4"/>
  <c r="C145" i="4"/>
  <c r="C722" i="4"/>
  <c r="C495" i="4"/>
  <c r="C117" i="4"/>
  <c r="I693" i="4"/>
  <c r="I466" i="4"/>
  <c r="I88" i="4"/>
  <c r="I506" i="4"/>
  <c r="I733" i="4"/>
  <c r="I128" i="4"/>
  <c r="I705" i="4"/>
  <c r="I478" i="4"/>
  <c r="I100" i="4"/>
  <c r="C687" i="4"/>
  <c r="C460" i="4"/>
  <c r="C82" i="4"/>
  <c r="F518" i="4"/>
  <c r="F745" i="4"/>
  <c r="F140" i="4"/>
  <c r="G98" i="4"/>
  <c r="G476" i="4"/>
  <c r="G703" i="4"/>
  <c r="G700" i="4"/>
  <c r="G473" i="4"/>
  <c r="G95" i="4"/>
  <c r="H734" i="4"/>
  <c r="H507" i="4"/>
  <c r="H129" i="4"/>
  <c r="G110" i="4"/>
  <c r="G715" i="4"/>
  <c r="G488" i="4"/>
  <c r="H712" i="4"/>
  <c r="H485" i="4"/>
  <c r="H107" i="4"/>
  <c r="G733" i="4"/>
  <c r="G128" i="4"/>
  <c r="G506" i="4"/>
  <c r="D690" i="4"/>
  <c r="D463" i="4"/>
  <c r="D85" i="4"/>
  <c r="E721" i="4"/>
  <c r="E116" i="4"/>
  <c r="E494" i="4"/>
  <c r="G744" i="4"/>
  <c r="G517" i="4"/>
  <c r="G139" i="4"/>
  <c r="I746" i="4"/>
  <c r="I519" i="4"/>
  <c r="I141" i="4"/>
  <c r="C478" i="4"/>
  <c r="C705" i="4"/>
  <c r="C100" i="4"/>
  <c r="I736" i="4"/>
  <c r="I131" i="4"/>
  <c r="I509" i="4"/>
  <c r="I752" i="4"/>
  <c r="I525" i="4"/>
  <c r="I147" i="4"/>
  <c r="C741" i="4"/>
  <c r="C136" i="4"/>
  <c r="C514" i="4"/>
  <c r="G698" i="4"/>
  <c r="G471" i="4"/>
  <c r="G93" i="4"/>
  <c r="G702" i="4"/>
  <c r="G97" i="4"/>
  <c r="G475" i="4"/>
  <c r="I135" i="4"/>
  <c r="I513" i="4"/>
  <c r="I740" i="4"/>
  <c r="F698" i="4"/>
  <c r="F471" i="4"/>
  <c r="F93" i="4"/>
  <c r="G730" i="4"/>
  <c r="G125" i="4"/>
  <c r="G503" i="4"/>
  <c r="G735" i="4"/>
  <c r="G130" i="4"/>
  <c r="G508" i="4"/>
  <c r="H513" i="4"/>
  <c r="H740" i="4"/>
  <c r="H135" i="4"/>
  <c r="H697" i="4"/>
  <c r="H470" i="4"/>
  <c r="H92" i="4"/>
  <c r="I710" i="4"/>
  <c r="I105" i="4"/>
  <c r="I483" i="4"/>
  <c r="E752" i="4"/>
  <c r="E525" i="4"/>
  <c r="E147" i="4"/>
  <c r="E724" i="4"/>
  <c r="E497" i="4"/>
  <c r="E119" i="4"/>
  <c r="E696" i="4"/>
  <c r="E469" i="4"/>
  <c r="E91" i="4"/>
  <c r="D736" i="4"/>
  <c r="D509" i="4"/>
  <c r="D131" i="4"/>
  <c r="D481" i="4"/>
  <c r="D708" i="4"/>
  <c r="D103" i="4"/>
  <c r="C521" i="4"/>
  <c r="C748" i="4"/>
  <c r="C143" i="4"/>
  <c r="C493" i="4"/>
  <c r="C115" i="4"/>
  <c r="C720" i="4"/>
  <c r="H691" i="4"/>
  <c r="H86" i="4"/>
  <c r="H464" i="4"/>
  <c r="I731" i="4"/>
  <c r="I504" i="4"/>
  <c r="I126" i="4"/>
  <c r="I703" i="4"/>
  <c r="I476" i="4"/>
  <c r="I98" i="4"/>
  <c r="C701" i="4"/>
  <c r="C474" i="4"/>
  <c r="C96" i="4"/>
  <c r="C751" i="4"/>
  <c r="C146" i="4"/>
  <c r="C524" i="4"/>
  <c r="F700" i="4"/>
  <c r="F473" i="4"/>
  <c r="F95" i="4"/>
  <c r="C731" i="4"/>
  <c r="C504" i="4"/>
  <c r="C126" i="4"/>
  <c r="G686" i="4"/>
  <c r="G459" i="4"/>
  <c r="G81" i="4"/>
  <c r="F718" i="4"/>
  <c r="F491" i="4"/>
  <c r="F113" i="4"/>
  <c r="D506" i="4"/>
  <c r="D128" i="4"/>
  <c r="D733" i="4"/>
  <c r="H743" i="4"/>
  <c r="H516" i="4"/>
  <c r="H138" i="4"/>
  <c r="G701" i="4"/>
  <c r="G96" i="4"/>
  <c r="G474" i="4"/>
  <c r="D731" i="4"/>
  <c r="D504" i="4"/>
  <c r="D126" i="4"/>
  <c r="F741" i="4"/>
  <c r="F136" i="4"/>
  <c r="F514" i="4"/>
  <c r="F738" i="4"/>
  <c r="F511" i="4"/>
  <c r="F133" i="4"/>
  <c r="E695" i="4"/>
  <c r="E468" i="4"/>
  <c r="E90" i="4"/>
  <c r="I692" i="4"/>
  <c r="I465" i="4"/>
  <c r="I87" i="4"/>
  <c r="H737" i="4"/>
  <c r="H510" i="4"/>
  <c r="H132" i="4"/>
  <c r="D695" i="4"/>
  <c r="D468" i="4"/>
  <c r="D90" i="4"/>
  <c r="H717" i="4"/>
  <c r="H112" i="4"/>
  <c r="H490" i="4"/>
  <c r="H729" i="4"/>
  <c r="H124" i="4"/>
  <c r="H502" i="4"/>
  <c r="G737" i="4"/>
  <c r="G132" i="4"/>
  <c r="G510" i="4"/>
  <c r="I694" i="4"/>
  <c r="I89" i="4"/>
  <c r="I467" i="4"/>
  <c r="I481" i="4"/>
  <c r="I708" i="4"/>
  <c r="I103" i="4"/>
  <c r="E750" i="4"/>
  <c r="E523" i="4"/>
  <c r="E145" i="4"/>
  <c r="E722" i="4"/>
  <c r="E495" i="4"/>
  <c r="E117" i="4"/>
  <c r="D467" i="4"/>
  <c r="D89" i="4"/>
  <c r="D694" i="4"/>
  <c r="D734" i="4"/>
  <c r="D507" i="4"/>
  <c r="D129" i="4"/>
  <c r="D706" i="4"/>
  <c r="D479" i="4"/>
  <c r="D101" i="4"/>
  <c r="C519" i="4"/>
  <c r="C746" i="4"/>
  <c r="C141" i="4"/>
  <c r="C491" i="4"/>
  <c r="C718" i="4"/>
  <c r="C113" i="4"/>
  <c r="G689" i="4"/>
  <c r="G84" i="4"/>
  <c r="G462" i="4"/>
  <c r="I502" i="4"/>
  <c r="I729" i="4"/>
  <c r="I124" i="4"/>
  <c r="I474" i="4"/>
  <c r="I701" i="4"/>
  <c r="I96" i="4"/>
  <c r="H720" i="4"/>
  <c r="H493" i="4"/>
  <c r="H115" i="4"/>
  <c r="I687" i="4"/>
  <c r="I460" i="4"/>
  <c r="I82" i="4"/>
  <c r="D687" i="4"/>
  <c r="D460" i="4"/>
  <c r="D82" i="4"/>
  <c r="G122" i="4"/>
  <c r="G500" i="4"/>
  <c r="G727" i="4"/>
  <c r="F715" i="4"/>
  <c r="F488" i="4"/>
  <c r="F110" i="4"/>
  <c r="D735" i="4"/>
  <c r="D508" i="4"/>
  <c r="D130" i="4"/>
  <c r="I706" i="4"/>
  <c r="I479" i="4"/>
  <c r="I101" i="4"/>
  <c r="D732" i="4"/>
  <c r="D505" i="4"/>
  <c r="D127" i="4"/>
  <c r="I727" i="4"/>
  <c r="I500" i="4"/>
  <c r="I122" i="4"/>
  <c r="D516" i="4"/>
  <c r="D138" i="4"/>
  <c r="D743" i="4"/>
  <c r="H473" i="4"/>
  <c r="H700" i="4"/>
  <c r="H95" i="4"/>
  <c r="H123" i="4"/>
  <c r="H501" i="4"/>
  <c r="H728" i="4"/>
  <c r="E524" i="4"/>
  <c r="E751" i="4"/>
  <c r="E146" i="4"/>
  <c r="I690" i="4"/>
  <c r="I85" i="4"/>
  <c r="I463" i="4"/>
  <c r="F734" i="4"/>
  <c r="F507" i="4"/>
  <c r="F129" i="4"/>
  <c r="G742" i="4"/>
  <c r="G515" i="4"/>
  <c r="G137" i="4"/>
  <c r="H724" i="4"/>
  <c r="H119" i="4"/>
  <c r="H497" i="4"/>
  <c r="D753" i="4"/>
  <c r="D148" i="4"/>
  <c r="D526" i="4"/>
  <c r="H711" i="4"/>
  <c r="H484" i="4"/>
  <c r="H106" i="4"/>
  <c r="G717" i="4"/>
  <c r="G112" i="4"/>
  <c r="G490" i="4"/>
  <c r="G738" i="4"/>
  <c r="G511" i="4"/>
  <c r="G133" i="4"/>
  <c r="F695" i="4"/>
  <c r="F468" i="4"/>
  <c r="F90" i="4"/>
  <c r="F706" i="4"/>
  <c r="F479" i="4"/>
  <c r="F101" i="4"/>
  <c r="H714" i="4"/>
  <c r="H487" i="4"/>
  <c r="H109" i="4"/>
  <c r="H732" i="4"/>
  <c r="H127" i="4"/>
  <c r="H505" i="4"/>
  <c r="G688" i="4"/>
  <c r="G461" i="4"/>
  <c r="G83" i="4"/>
  <c r="H735" i="4"/>
  <c r="H508" i="4"/>
  <c r="H130" i="4"/>
  <c r="G732" i="4"/>
  <c r="G127" i="4"/>
  <c r="G505" i="4"/>
  <c r="F688" i="4"/>
  <c r="F83" i="4"/>
  <c r="F461" i="4"/>
  <c r="F469" i="4"/>
  <c r="F696" i="4"/>
  <c r="F91" i="4"/>
  <c r="F717" i="4"/>
  <c r="F490" i="4"/>
  <c r="F112" i="4"/>
  <c r="F732" i="4"/>
  <c r="F505" i="4"/>
  <c r="F127" i="4"/>
  <c r="D688" i="4"/>
  <c r="D461" i="4"/>
  <c r="D83" i="4"/>
  <c r="I704" i="4"/>
  <c r="I477" i="4"/>
  <c r="I99" i="4"/>
  <c r="E746" i="4"/>
  <c r="E519" i="4"/>
  <c r="E141" i="4"/>
  <c r="E718" i="4"/>
  <c r="E491" i="4"/>
  <c r="E113" i="4"/>
  <c r="I462" i="4"/>
  <c r="I84" i="4"/>
  <c r="I689" i="4"/>
  <c r="D503" i="4"/>
  <c r="D730" i="4"/>
  <c r="D125" i="4"/>
  <c r="D702" i="4"/>
  <c r="D475" i="4"/>
  <c r="D97" i="4"/>
  <c r="C742" i="4"/>
  <c r="C515" i="4"/>
  <c r="C137" i="4"/>
  <c r="C714" i="4"/>
  <c r="C487" i="4"/>
  <c r="C109" i="4"/>
  <c r="I526" i="4"/>
  <c r="I753" i="4"/>
  <c r="I148" i="4"/>
  <c r="I498" i="4"/>
  <c r="I120" i="4"/>
  <c r="I725" i="4"/>
  <c r="I697" i="4"/>
  <c r="I470" i="4"/>
  <c r="I92" i="4"/>
  <c r="H685" i="4"/>
  <c r="H80" i="4"/>
  <c r="H458" i="4"/>
  <c r="C516" i="4"/>
  <c r="C138" i="4"/>
  <c r="C743" i="4"/>
  <c r="E713" i="4"/>
  <c r="E486" i="4"/>
  <c r="E108" i="4"/>
  <c r="C486" i="4"/>
  <c r="C108" i="4"/>
  <c r="C713" i="4"/>
  <c r="H104" i="4"/>
  <c r="H709" i="4"/>
  <c r="H482" i="4"/>
  <c r="G731" i="4"/>
  <c r="G126" i="4"/>
  <c r="G504" i="4"/>
  <c r="F728" i="4"/>
  <c r="F123" i="4"/>
  <c r="F501" i="4"/>
  <c r="H718" i="4"/>
  <c r="H491" i="4"/>
  <c r="H113" i="4"/>
  <c r="F721" i="4"/>
  <c r="F494" i="4"/>
  <c r="F116" i="4"/>
  <c r="G750" i="4"/>
  <c r="G523" i="4"/>
  <c r="G145" i="4"/>
  <c r="C709" i="4"/>
  <c r="C104" i="4"/>
  <c r="C482" i="4"/>
  <c r="G708" i="4"/>
  <c r="G481" i="4"/>
  <c r="G103" i="4"/>
  <c r="F735" i="4"/>
  <c r="F508" i="4"/>
  <c r="F130" i="4"/>
  <c r="E465" i="4"/>
  <c r="E692" i="4"/>
  <c r="E87" i="4"/>
  <c r="F693" i="4"/>
  <c r="F466" i="4"/>
  <c r="F88" i="4"/>
  <c r="H695" i="4"/>
  <c r="H90" i="4"/>
  <c r="H468" i="4"/>
  <c r="F729" i="4"/>
  <c r="F124" i="4"/>
  <c r="F502" i="4"/>
  <c r="I750" i="4"/>
  <c r="I523" i="4"/>
  <c r="I145" i="4"/>
  <c r="C721" i="4"/>
  <c r="C494" i="4"/>
  <c r="C116" i="4"/>
  <c r="E729" i="4"/>
  <c r="E502" i="4"/>
  <c r="E124" i="4"/>
  <c r="F753" i="4"/>
  <c r="F526" i="4"/>
  <c r="F148" i="4"/>
  <c r="E686" i="4"/>
  <c r="E459" i="4"/>
  <c r="E81" i="4"/>
  <c r="E711" i="4"/>
  <c r="E484" i="4"/>
  <c r="E106" i="4"/>
  <c r="D729" i="4"/>
  <c r="D502" i="4"/>
  <c r="D124" i="4"/>
  <c r="I730" i="4"/>
  <c r="I503" i="4"/>
  <c r="I125" i="4"/>
  <c r="I702" i="4"/>
  <c r="I475" i="4"/>
  <c r="I97" i="4"/>
  <c r="E744" i="4"/>
  <c r="E517" i="4"/>
  <c r="E139" i="4"/>
  <c r="E716" i="4"/>
  <c r="E489" i="4"/>
  <c r="E111" i="4"/>
  <c r="H687" i="4"/>
  <c r="H460" i="4"/>
  <c r="H82" i="4"/>
  <c r="D728" i="4"/>
  <c r="D501" i="4"/>
  <c r="D123" i="4"/>
  <c r="D700" i="4"/>
  <c r="D473" i="4"/>
  <c r="D95" i="4"/>
  <c r="C513" i="4"/>
  <c r="C740" i="4"/>
  <c r="C135" i="4"/>
  <c r="C712" i="4"/>
  <c r="C485" i="4"/>
  <c r="C107" i="4"/>
  <c r="I524" i="4"/>
  <c r="I146" i="4"/>
  <c r="I751" i="4"/>
  <c r="I723" i="4"/>
  <c r="I496" i="4"/>
  <c r="I118" i="4"/>
  <c r="I695" i="4"/>
  <c r="I468" i="4"/>
  <c r="I90" i="4"/>
  <c r="I742" i="4"/>
  <c r="I515" i="4"/>
  <c r="I137" i="4"/>
  <c r="F740" i="4"/>
  <c r="F513" i="4"/>
  <c r="F135" i="4"/>
  <c r="F725" i="4"/>
  <c r="F498" i="4"/>
  <c r="F120" i="4"/>
  <c r="D751" i="4"/>
  <c r="D524" i="4"/>
  <c r="D146" i="4"/>
  <c r="F716" i="4"/>
  <c r="F111" i="4"/>
  <c r="F489" i="4"/>
  <c r="H721" i="4"/>
  <c r="H116" i="4"/>
  <c r="H494" i="4"/>
  <c r="H94" i="4"/>
  <c r="H699" i="4"/>
  <c r="H472" i="4"/>
  <c r="G718" i="4"/>
  <c r="G491" i="4"/>
  <c r="G113" i="4"/>
  <c r="F747" i="4"/>
  <c r="F142" i="4"/>
  <c r="F520" i="4"/>
  <c r="G100" i="4"/>
  <c r="G705" i="4"/>
  <c r="G478" i="4"/>
  <c r="F702" i="4"/>
  <c r="F475" i="4"/>
  <c r="F97" i="4"/>
  <c r="I732" i="4"/>
  <c r="I505" i="4"/>
  <c r="I127" i="4"/>
  <c r="H461" i="4"/>
  <c r="H688" i="4"/>
  <c r="H83" i="4"/>
  <c r="F750" i="4"/>
  <c r="F523" i="4"/>
  <c r="F145" i="4"/>
  <c r="E741" i="4"/>
  <c r="E136" i="4"/>
  <c r="E514" i="4"/>
  <c r="G726" i="4"/>
  <c r="G499" i="4"/>
  <c r="G121" i="4"/>
  <c r="F739" i="4"/>
  <c r="F512" i="4"/>
  <c r="F134" i="4"/>
  <c r="E705" i="4"/>
  <c r="E100" i="4"/>
  <c r="E478" i="4"/>
  <c r="F726" i="4"/>
  <c r="F499" i="4"/>
  <c r="F121" i="4"/>
  <c r="D745" i="4"/>
  <c r="D140" i="4"/>
  <c r="D518" i="4"/>
  <c r="H701" i="4"/>
  <c r="H96" i="4"/>
  <c r="H474" i="4"/>
  <c r="H498" i="4"/>
  <c r="H120" i="4"/>
  <c r="H725" i="4"/>
  <c r="I501" i="4"/>
  <c r="I123" i="4"/>
  <c r="I728" i="4"/>
  <c r="I473" i="4"/>
  <c r="I700" i="4"/>
  <c r="I95" i="4"/>
  <c r="E742" i="4"/>
  <c r="E515" i="4"/>
  <c r="E137" i="4"/>
  <c r="E714" i="4"/>
  <c r="E487" i="4"/>
  <c r="E109" i="4"/>
  <c r="D527" i="4"/>
  <c r="D754" i="4"/>
  <c r="D149" i="4"/>
  <c r="D726" i="4"/>
  <c r="D499" i="4"/>
  <c r="D121" i="4"/>
  <c r="D698" i="4"/>
  <c r="D471" i="4"/>
  <c r="D93" i="4"/>
  <c r="C511" i="4"/>
  <c r="C738" i="4"/>
  <c r="C133" i="4"/>
  <c r="C710" i="4"/>
  <c r="C483" i="4"/>
  <c r="C105" i="4"/>
  <c r="I522" i="4"/>
  <c r="I749" i="4"/>
  <c r="I144" i="4"/>
  <c r="I721" i="4"/>
  <c r="I494" i="4"/>
  <c r="I116" i="4"/>
  <c r="H693" i="4"/>
  <c r="H88" i="4"/>
  <c r="H466" i="4"/>
  <c r="F527" i="4"/>
  <c r="F754" i="4"/>
  <c r="F149" i="4"/>
  <c r="F697" i="4"/>
  <c r="F470" i="4"/>
  <c r="F92" i="4"/>
  <c r="F737" i="4"/>
  <c r="F510" i="4"/>
  <c r="F132" i="4"/>
  <c r="G104" i="4"/>
  <c r="G482" i="4"/>
  <c r="G709" i="4"/>
  <c r="C729" i="4"/>
  <c r="C502" i="4"/>
  <c r="C124" i="4"/>
  <c r="G706" i="4"/>
  <c r="G479" i="4"/>
  <c r="G101" i="4"/>
  <c r="H459" i="4"/>
  <c r="H81" i="4"/>
  <c r="H686" i="4"/>
  <c r="E715" i="4"/>
  <c r="E488" i="4"/>
  <c r="E110" i="4"/>
  <c r="I744" i="4"/>
  <c r="I517" i="4"/>
  <c r="I139" i="4"/>
  <c r="H702" i="4"/>
  <c r="H475" i="4"/>
  <c r="H97" i="4"/>
  <c r="D689" i="4"/>
  <c r="D462" i="4"/>
  <c r="D84" i="4"/>
  <c r="G729" i="4"/>
  <c r="G124" i="4"/>
  <c r="G502" i="4"/>
  <c r="F748" i="4"/>
  <c r="F521" i="4"/>
  <c r="F143" i="4"/>
  <c r="G741" i="4"/>
  <c r="G136" i="4"/>
  <c r="G514" i="4"/>
  <c r="G118" i="4"/>
  <c r="G496" i="4"/>
  <c r="G723" i="4"/>
  <c r="E496" i="4"/>
  <c r="E723" i="4"/>
  <c r="E118" i="4"/>
  <c r="H727" i="4"/>
  <c r="H122" i="4"/>
  <c r="H500" i="4"/>
  <c r="C686" i="4"/>
  <c r="C459" i="4"/>
  <c r="C81" i="4"/>
  <c r="D496" i="4"/>
  <c r="D723" i="4"/>
  <c r="D118" i="4"/>
  <c r="H733" i="4"/>
  <c r="H128" i="4"/>
  <c r="H506" i="4"/>
  <c r="I738" i="4"/>
  <c r="I511" i="4"/>
  <c r="I133" i="4"/>
  <c r="G695" i="4"/>
  <c r="G90" i="4"/>
  <c r="G468" i="4"/>
  <c r="C723" i="4"/>
  <c r="C496" i="4"/>
  <c r="C118" i="4"/>
  <c r="I726" i="4"/>
  <c r="I121" i="4"/>
  <c r="I499" i="4"/>
  <c r="I698" i="4"/>
  <c r="I471" i="4"/>
  <c r="I93" i="4"/>
  <c r="E740" i="4"/>
  <c r="E513" i="4"/>
  <c r="E135" i="4"/>
  <c r="E712" i="4"/>
  <c r="E485" i="4"/>
  <c r="E107" i="4"/>
  <c r="D525" i="4"/>
  <c r="D752" i="4"/>
  <c r="D147" i="4"/>
  <c r="D724" i="4"/>
  <c r="D497" i="4"/>
  <c r="D119" i="4"/>
  <c r="D696" i="4"/>
  <c r="D469" i="4"/>
  <c r="D91" i="4"/>
  <c r="C509" i="4"/>
  <c r="C736" i="4"/>
  <c r="C131" i="4"/>
  <c r="C481" i="4"/>
  <c r="C708" i="4"/>
  <c r="C103" i="4"/>
  <c r="I747" i="4"/>
  <c r="I520" i="4"/>
  <c r="I142" i="4"/>
  <c r="I492" i="4"/>
  <c r="I114" i="4"/>
  <c r="I719" i="4"/>
  <c r="G691" i="4"/>
  <c r="G86" i="4"/>
  <c r="G464" i="4"/>
  <c r="G740" i="4"/>
  <c r="G513" i="4"/>
  <c r="G135" i="4"/>
  <c r="G694" i="4"/>
  <c r="G467" i="4"/>
  <c r="G89" i="4"/>
  <c r="D707" i="4"/>
  <c r="D480" i="4"/>
  <c r="D102" i="4"/>
  <c r="G527" i="4"/>
  <c r="G754" i="4"/>
  <c r="G149" i="4"/>
  <c r="G693" i="4"/>
  <c r="G88" i="4"/>
  <c r="G466" i="4"/>
  <c r="E753" i="4"/>
  <c r="E526" i="4"/>
  <c r="E148" i="4"/>
  <c r="F712" i="4"/>
  <c r="F485" i="4"/>
  <c r="F107" i="4"/>
  <c r="H741" i="4"/>
  <c r="H514" i="4"/>
  <c r="H136" i="4"/>
  <c r="F699" i="4"/>
  <c r="F94" i="4"/>
  <c r="F472" i="4"/>
  <c r="H752" i="4"/>
  <c r="H525" i="4"/>
  <c r="H147" i="4"/>
  <c r="H726" i="4"/>
  <c r="H499" i="4"/>
  <c r="H121" i="4"/>
  <c r="G739" i="4"/>
  <c r="G134" i="4"/>
  <c r="G512" i="4"/>
  <c r="E733" i="4"/>
  <c r="E506" i="4"/>
  <c r="E128" i="4"/>
  <c r="F708" i="4"/>
  <c r="F481" i="4"/>
  <c r="F103" i="4"/>
  <c r="F720" i="4"/>
  <c r="F115" i="4"/>
  <c r="F493" i="4"/>
  <c r="E709" i="4"/>
  <c r="E482" i="4"/>
  <c r="E104" i="4"/>
  <c r="C747" i="4"/>
  <c r="C520" i="4"/>
  <c r="C142" i="4"/>
  <c r="H114" i="4"/>
  <c r="H719" i="4"/>
  <c r="H492" i="4"/>
  <c r="C725" i="4"/>
  <c r="C120" i="4"/>
  <c r="C498" i="4"/>
  <c r="H723" i="4"/>
  <c r="H118" i="4"/>
  <c r="H496" i="4"/>
  <c r="I83" i="4"/>
  <c r="I688" i="4"/>
  <c r="I461" i="4"/>
  <c r="G719" i="4"/>
  <c r="G114" i="4"/>
  <c r="G492" i="4"/>
  <c r="I724" i="4"/>
  <c r="I119" i="4"/>
  <c r="I497" i="4"/>
  <c r="I696" i="4"/>
  <c r="I91" i="4"/>
  <c r="I469" i="4"/>
  <c r="E738" i="4"/>
  <c r="E511" i="4"/>
  <c r="E133" i="4"/>
  <c r="E710" i="4"/>
  <c r="E483" i="4"/>
  <c r="E105" i="4"/>
  <c r="D750" i="4"/>
  <c r="D523" i="4"/>
  <c r="D145" i="4"/>
  <c r="D722" i="4"/>
  <c r="D495" i="4"/>
  <c r="D117" i="4"/>
  <c r="C467" i="4"/>
  <c r="C694" i="4"/>
  <c r="C89" i="4"/>
  <c r="C507" i="4"/>
  <c r="C734" i="4"/>
  <c r="C129" i="4"/>
  <c r="C706" i="4"/>
  <c r="C479" i="4"/>
  <c r="C101" i="4"/>
  <c r="I518" i="4"/>
  <c r="I745" i="4"/>
  <c r="I140" i="4"/>
  <c r="I490" i="4"/>
  <c r="I717" i="4"/>
  <c r="I112" i="4"/>
  <c r="F689" i="4"/>
  <c r="F462" i="4"/>
  <c r="F84" i="4"/>
  <c r="D493" i="4"/>
  <c r="D720" i="4"/>
  <c r="D115" i="4"/>
  <c r="F476" i="4"/>
  <c r="F703" i="4"/>
  <c r="F98" i="4"/>
  <c r="E697" i="4"/>
  <c r="E470" i="4"/>
  <c r="E92" i="4"/>
  <c r="I686" i="4"/>
  <c r="I459" i="4"/>
  <c r="I81" i="4"/>
  <c r="I685" i="4"/>
  <c r="I458" i="4"/>
  <c r="I80" i="4"/>
  <c r="D741" i="4"/>
  <c r="D136" i="4"/>
  <c r="D514" i="4"/>
  <c r="F730" i="4"/>
  <c r="F503" i="4"/>
  <c r="F125" i="4"/>
  <c r="D747" i="4"/>
  <c r="D520" i="4"/>
  <c r="D142" i="4"/>
  <c r="C735" i="4"/>
  <c r="C508" i="4"/>
  <c r="C130" i="4"/>
  <c r="C692" i="4"/>
  <c r="C465" i="4"/>
  <c r="C87" i="4"/>
  <c r="F687" i="4"/>
  <c r="F82" i="4"/>
  <c r="F460" i="4"/>
  <c r="D713" i="4"/>
  <c r="D486" i="4"/>
  <c r="D108" i="4"/>
  <c r="E498" i="4"/>
  <c r="E725" i="4"/>
  <c r="E120" i="4"/>
  <c r="D737" i="4"/>
  <c r="D510" i="4"/>
  <c r="D132" i="4"/>
  <c r="I734" i="4"/>
  <c r="I507" i="4"/>
  <c r="I129" i="4"/>
  <c r="H745" i="4"/>
  <c r="H518" i="4"/>
  <c r="H140" i="4"/>
  <c r="F709" i="4"/>
  <c r="F482" i="4"/>
  <c r="F104" i="4"/>
  <c r="G747" i="4"/>
  <c r="G142" i="4"/>
  <c r="G520" i="4"/>
  <c r="H705" i="4"/>
  <c r="H100" i="4"/>
  <c r="H478" i="4"/>
  <c r="G736" i="4"/>
  <c r="G131" i="4"/>
  <c r="G509" i="4"/>
  <c r="D693" i="4"/>
  <c r="D466" i="4"/>
  <c r="D88" i="4"/>
  <c r="G714" i="4"/>
  <c r="G109" i="4"/>
  <c r="G487" i="4"/>
  <c r="G720" i="4"/>
  <c r="G493" i="4"/>
  <c r="G115" i="4"/>
  <c r="C492" i="4"/>
  <c r="C719" i="4"/>
  <c r="C114" i="4"/>
  <c r="D721" i="4"/>
  <c r="D494" i="4"/>
  <c r="D116" i="4"/>
  <c r="H713" i="4"/>
  <c r="H108" i="4"/>
  <c r="H486" i="4"/>
  <c r="C753" i="4"/>
  <c r="C526" i="4"/>
  <c r="C148" i="4"/>
  <c r="D705" i="4"/>
  <c r="D478" i="4"/>
  <c r="D100" i="4"/>
  <c r="G713" i="4"/>
  <c r="G108" i="4"/>
  <c r="G486" i="4"/>
  <c r="D703" i="4"/>
  <c r="D476" i="4"/>
  <c r="D98" i="4"/>
  <c r="D699" i="4"/>
  <c r="D94" i="4"/>
  <c r="D472" i="4"/>
  <c r="H754" i="4"/>
  <c r="H527" i="4"/>
  <c r="H149" i="4"/>
  <c r="F713" i="4"/>
  <c r="F486" i="4"/>
  <c r="F108" i="4"/>
  <c r="I720" i="4"/>
  <c r="I493" i="4"/>
  <c r="I115" i="4"/>
  <c r="G692" i="4"/>
  <c r="G465" i="4"/>
  <c r="G87" i="4"/>
  <c r="E734" i="4"/>
  <c r="E507" i="4"/>
  <c r="E129" i="4"/>
  <c r="E706" i="4"/>
  <c r="E479" i="4"/>
  <c r="E101" i="4"/>
  <c r="D519" i="4"/>
  <c r="D746" i="4"/>
  <c r="D141" i="4"/>
  <c r="D491" i="4"/>
  <c r="D718" i="4"/>
  <c r="D113" i="4"/>
  <c r="H84" i="4"/>
  <c r="H689" i="4"/>
  <c r="H462" i="4"/>
  <c r="C503" i="4"/>
  <c r="C730" i="4"/>
  <c r="C125" i="4"/>
  <c r="C475" i="4"/>
  <c r="C702" i="4"/>
  <c r="C97" i="4"/>
  <c r="I741" i="4"/>
  <c r="I514" i="4"/>
  <c r="I136" i="4"/>
  <c r="I713" i="4"/>
  <c r="I486" i="4"/>
  <c r="I108" i="4"/>
  <c r="C695" i="4"/>
  <c r="C90" i="4"/>
  <c r="C468" i="4"/>
  <c r="G745" i="4"/>
  <c r="G140" i="4"/>
  <c r="G518" i="4"/>
  <c r="H110" i="4"/>
  <c r="H488" i="4"/>
  <c r="H715" i="4"/>
  <c r="D715" i="4"/>
  <c r="D488" i="4"/>
  <c r="D110" i="4"/>
  <c r="D465" i="4"/>
  <c r="D692" i="4"/>
  <c r="D87" i="4"/>
  <c r="E691" i="4"/>
  <c r="E86" i="4"/>
  <c r="E464" i="4"/>
  <c r="D704" i="4"/>
  <c r="D477" i="4"/>
  <c r="D99" i="4"/>
  <c r="I472" i="4"/>
  <c r="I94" i="4"/>
  <c r="I699" i="4"/>
  <c r="H739" i="4"/>
  <c r="H512" i="4"/>
  <c r="H134" i="4"/>
  <c r="G728" i="4"/>
  <c r="G501" i="4"/>
  <c r="G123" i="4"/>
  <c r="F710" i="4"/>
  <c r="F105" i="4"/>
  <c r="F483" i="4"/>
  <c r="I748" i="4"/>
  <c r="I521" i="4"/>
  <c r="I143" i="4"/>
  <c r="H748" i="4"/>
  <c r="H521" i="4"/>
  <c r="H143" i="4"/>
  <c r="H753" i="4"/>
  <c r="H526" i="4"/>
  <c r="H148" i="4"/>
  <c r="G721" i="4"/>
  <c r="G116" i="4"/>
  <c r="G494" i="4"/>
  <c r="H750" i="4"/>
  <c r="H523" i="4"/>
  <c r="H145" i="4"/>
  <c r="D709" i="4"/>
  <c r="D482" i="4"/>
  <c r="D104" i="4"/>
  <c r="D739" i="4"/>
  <c r="D512" i="4"/>
  <c r="D134" i="4"/>
  <c r="G696" i="4"/>
  <c r="G91" i="4"/>
  <c r="G469" i="4"/>
  <c r="C733" i="4"/>
  <c r="C128" i="4"/>
  <c r="C506" i="4"/>
  <c r="F723" i="4"/>
  <c r="F496" i="4"/>
  <c r="F118" i="4"/>
  <c r="E731" i="4"/>
  <c r="E504" i="4"/>
  <c r="E126" i="4"/>
  <c r="E727" i="4"/>
  <c r="E500" i="4"/>
  <c r="E122" i="4"/>
  <c r="F692" i="4"/>
  <c r="F465" i="4"/>
  <c r="F87" i="4"/>
  <c r="D717" i="4"/>
  <c r="D112" i="4"/>
  <c r="D490" i="4"/>
  <c r="C697" i="4"/>
  <c r="C92" i="4"/>
  <c r="C470" i="4"/>
  <c r="C727" i="4"/>
  <c r="C500" i="4"/>
  <c r="C122" i="4"/>
  <c r="C717" i="4"/>
  <c r="C112" i="4"/>
  <c r="C490" i="4"/>
  <c r="G712" i="4"/>
  <c r="G485" i="4"/>
  <c r="G107" i="4"/>
  <c r="F711" i="4"/>
  <c r="F484" i="4"/>
  <c r="F106" i="4"/>
  <c r="G746" i="4"/>
  <c r="G519" i="4"/>
  <c r="G141" i="4"/>
  <c r="H716" i="4"/>
  <c r="H111" i="4"/>
  <c r="H489" i="4"/>
  <c r="I722" i="4"/>
  <c r="I495" i="4"/>
  <c r="I117" i="4"/>
  <c r="H467" i="4"/>
  <c r="H694" i="4"/>
  <c r="H89" i="4"/>
  <c r="E736" i="4"/>
  <c r="E509" i="4"/>
  <c r="E131" i="4"/>
  <c r="E708" i="4"/>
  <c r="E481" i="4"/>
  <c r="E103" i="4"/>
  <c r="D521" i="4"/>
  <c r="D748" i="4"/>
  <c r="D143" i="4"/>
  <c r="I691" i="4"/>
  <c r="I464" i="4"/>
  <c r="I86" i="4"/>
  <c r="C732" i="4"/>
  <c r="C505" i="4"/>
  <c r="C127" i="4"/>
  <c r="C704" i="4"/>
  <c r="C477" i="4"/>
  <c r="C99" i="4"/>
  <c r="I516" i="4"/>
  <c r="I743" i="4"/>
  <c r="I138" i="4"/>
  <c r="I715" i="4"/>
  <c r="I488" i="4"/>
  <c r="I110" i="4"/>
  <c r="E687" i="4"/>
  <c r="E460" i="4"/>
  <c r="E82" i="4"/>
  <c r="G92" i="4"/>
  <c r="G697" i="4"/>
  <c r="G470" i="4"/>
  <c r="E737" i="4"/>
  <c r="E510" i="4"/>
  <c r="E132" i="4"/>
  <c r="G722" i="4"/>
  <c r="G117" i="4"/>
  <c r="G495" i="4"/>
  <c r="F722" i="4"/>
  <c r="F117" i="4"/>
  <c r="F495" i="4"/>
  <c r="G734" i="4"/>
  <c r="G507" i="4"/>
  <c r="G129" i="4"/>
  <c r="G753" i="4"/>
  <c r="G148" i="4"/>
  <c r="G526" i="4"/>
  <c r="C745" i="4"/>
  <c r="C518" i="4"/>
  <c r="C140" i="4"/>
  <c r="C703" i="4"/>
  <c r="C476" i="4"/>
  <c r="C98" i="4"/>
  <c r="F733" i="4"/>
  <c r="F506" i="4"/>
  <c r="F128" i="4"/>
  <c r="C690" i="4"/>
  <c r="C463" i="4"/>
  <c r="C85" i="4"/>
  <c r="C699" i="4"/>
  <c r="C94" i="4"/>
  <c r="C472" i="4"/>
  <c r="E717" i="4"/>
  <c r="E112" i="4"/>
  <c r="E490" i="4"/>
  <c r="E703" i="4"/>
  <c r="E98" i="4"/>
  <c r="E476" i="4"/>
  <c r="C715" i="4"/>
  <c r="C488" i="4"/>
  <c r="C110" i="4"/>
  <c r="F147" i="4"/>
  <c r="F525" i="4"/>
  <c r="F752" i="4"/>
  <c r="C484" i="4"/>
  <c r="C711" i="4"/>
  <c r="C106" i="4"/>
  <c r="H744" i="4"/>
  <c r="H517" i="4"/>
  <c r="H139" i="4"/>
  <c r="I527" i="4"/>
  <c r="I754" i="4"/>
  <c r="I149" i="4"/>
  <c r="H710" i="4"/>
  <c r="H105" i="4"/>
  <c r="H483" i="4"/>
  <c r="E690" i="4"/>
  <c r="E463" i="4"/>
  <c r="E85" i="4"/>
  <c r="G146" i="4"/>
  <c r="G751" i="4"/>
  <c r="G524" i="4"/>
  <c r="G710" i="4"/>
  <c r="G105" i="4"/>
  <c r="G483" i="4"/>
  <c r="I718" i="4"/>
  <c r="I491" i="4"/>
  <c r="I113" i="4"/>
  <c r="F690" i="4"/>
  <c r="F463" i="4"/>
  <c r="F85" i="4"/>
  <c r="E732" i="4"/>
  <c r="E505" i="4"/>
  <c r="E127" i="4"/>
  <c r="E704" i="4"/>
  <c r="E477" i="4"/>
  <c r="E99" i="4"/>
  <c r="D517" i="4"/>
  <c r="D744" i="4"/>
  <c r="D139" i="4"/>
  <c r="D716" i="4"/>
  <c r="D489" i="4"/>
  <c r="D111" i="4"/>
  <c r="G687" i="4"/>
  <c r="G82" i="4"/>
  <c r="G460" i="4"/>
  <c r="C728" i="4"/>
  <c r="C501" i="4"/>
  <c r="C123" i="4"/>
  <c r="C700" i="4"/>
  <c r="C473" i="4"/>
  <c r="C95" i="4"/>
  <c r="I512" i="4"/>
  <c r="I739" i="4"/>
  <c r="I134" i="4"/>
  <c r="I711" i="4"/>
  <c r="I484" i="4"/>
  <c r="I106" i="4"/>
  <c r="C693" i="4"/>
  <c r="C466" i="4"/>
  <c r="C88" i="4"/>
  <c r="G120" i="4"/>
  <c r="G725" i="4"/>
  <c r="G498" i="4"/>
  <c r="H742" i="4"/>
  <c r="H515" i="4"/>
  <c r="H137" i="4"/>
  <c r="H698" i="4"/>
  <c r="H471" i="4"/>
  <c r="H93" i="4"/>
  <c r="F691" i="4"/>
  <c r="F86" i="4"/>
  <c r="F464" i="4"/>
  <c r="E720" i="4"/>
  <c r="E493" i="4"/>
  <c r="E115" i="4"/>
  <c r="C517" i="4"/>
  <c r="C744" i="4"/>
  <c r="C139" i="4"/>
  <c r="F751" i="4"/>
  <c r="F524" i="4"/>
  <c r="F146" i="4"/>
  <c r="H722" i="4"/>
  <c r="H495" i="4"/>
  <c r="H117" i="4"/>
  <c r="E467" i="4"/>
  <c r="E89" i="4"/>
  <c r="E694" i="4"/>
  <c r="C707" i="4"/>
  <c r="C480" i="4"/>
  <c r="C102" i="4"/>
  <c r="E719" i="4"/>
  <c r="E114" i="4"/>
  <c r="E492" i="4"/>
  <c r="E745" i="4"/>
  <c r="E140" i="4"/>
  <c r="E518" i="4"/>
  <c r="F742" i="4"/>
  <c r="F515" i="4"/>
  <c r="F137" i="4"/>
  <c r="G699" i="4"/>
  <c r="G94" i="4"/>
  <c r="G472" i="4"/>
  <c r="H730" i="4"/>
  <c r="H503" i="4"/>
  <c r="H125" i="4"/>
  <c r="F459" i="4"/>
  <c r="F81" i="4"/>
  <c r="F686" i="4"/>
  <c r="F714" i="4"/>
  <c r="F109" i="4"/>
  <c r="F487" i="4"/>
  <c r="D697" i="4"/>
  <c r="D470" i="4"/>
  <c r="D92" i="4"/>
  <c r="H708" i="4"/>
  <c r="H103" i="4"/>
  <c r="H481" i="4"/>
  <c r="E749" i="4"/>
  <c r="E522" i="4"/>
  <c r="E144" i="4"/>
  <c r="G707" i="4"/>
  <c r="G102" i="4"/>
  <c r="G480" i="4"/>
  <c r="F736" i="4"/>
  <c r="F131" i="4"/>
  <c r="F509" i="4"/>
  <c r="H146" i="4"/>
  <c r="H751" i="4"/>
  <c r="H524" i="4"/>
  <c r="F707" i="4"/>
  <c r="F480" i="4"/>
  <c r="F102" i="4"/>
  <c r="G749" i="4"/>
  <c r="G144" i="4"/>
  <c r="G522" i="4"/>
  <c r="C749" i="4"/>
  <c r="C522" i="4"/>
  <c r="C144" i="4"/>
  <c r="E707" i="4"/>
  <c r="E480" i="4"/>
  <c r="E102" i="4"/>
  <c r="I716" i="4"/>
  <c r="I111" i="4"/>
  <c r="I489" i="4"/>
  <c r="E688" i="4"/>
  <c r="E461" i="4"/>
  <c r="E83" i="4"/>
  <c r="E730" i="4"/>
  <c r="E503" i="4"/>
  <c r="E125" i="4"/>
  <c r="E702" i="4"/>
  <c r="E475" i="4"/>
  <c r="E97" i="4"/>
  <c r="D742" i="4"/>
  <c r="D515" i="4"/>
  <c r="D137" i="4"/>
  <c r="D714" i="4"/>
  <c r="D487" i="4"/>
  <c r="D109" i="4"/>
  <c r="C527" i="4"/>
  <c r="C754" i="4"/>
  <c r="C149" i="4"/>
  <c r="C726" i="4"/>
  <c r="C499" i="4"/>
  <c r="C121" i="4"/>
  <c r="C698" i="4"/>
  <c r="C471" i="4"/>
  <c r="C93" i="4"/>
  <c r="I510" i="4"/>
  <c r="I737" i="4"/>
  <c r="I132" i="4"/>
  <c r="I709" i="4"/>
  <c r="I482" i="4"/>
  <c r="I104" i="4"/>
  <c r="C691" i="4"/>
  <c r="C464" i="4"/>
  <c r="C86" i="4"/>
  <c r="F719" i="4"/>
  <c r="F114" i="4"/>
  <c r="F492" i="4"/>
  <c r="H706" i="4"/>
  <c r="H479" i="4"/>
  <c r="H101" i="4"/>
  <c r="D727" i="4"/>
  <c r="D500" i="4"/>
  <c r="D122" i="4"/>
  <c r="E735" i="4"/>
  <c r="E508" i="4"/>
  <c r="E130" i="4"/>
  <c r="F705" i="4"/>
  <c r="F478" i="4"/>
  <c r="F100" i="4"/>
  <c r="E748" i="4"/>
  <c r="E521" i="4"/>
  <c r="E143" i="4"/>
  <c r="C716" i="4"/>
  <c r="C489" i="4"/>
  <c r="C111" i="4"/>
  <c r="D719" i="4"/>
  <c r="D492" i="4"/>
  <c r="D114" i="4"/>
  <c r="F467" i="4"/>
  <c r="F89" i="4"/>
  <c r="F694" i="4"/>
  <c r="G716" i="4"/>
  <c r="G111" i="4"/>
  <c r="G489" i="4"/>
  <c r="D691" i="4"/>
  <c r="D86" i="4"/>
  <c r="D464" i="4"/>
  <c r="H703" i="4"/>
  <c r="H98" i="4"/>
  <c r="H476" i="4"/>
  <c r="C737" i="4"/>
  <c r="C132" i="4"/>
  <c r="C510" i="4"/>
  <c r="E739" i="4"/>
  <c r="E512" i="4"/>
  <c r="E134" i="4"/>
  <c r="H696" i="4"/>
  <c r="H469" i="4"/>
  <c r="H91" i="4"/>
  <c r="F727" i="4"/>
  <c r="F500" i="4"/>
  <c r="F122" i="4"/>
  <c r="H465" i="4"/>
  <c r="H692" i="4"/>
  <c r="H87" i="4"/>
  <c r="G752" i="4"/>
  <c r="G525" i="4"/>
  <c r="G147" i="4"/>
  <c r="D484" i="4"/>
  <c r="D711" i="4"/>
  <c r="D106" i="4"/>
  <c r="G690" i="4"/>
  <c r="G463" i="4"/>
  <c r="G85" i="4"/>
  <c r="E699" i="4"/>
  <c r="E472" i="4"/>
  <c r="E94" i="4"/>
  <c r="H746" i="4"/>
  <c r="H519" i="4"/>
  <c r="H141" i="4"/>
  <c r="H704" i="4"/>
  <c r="H99" i="4"/>
  <c r="H477" i="4"/>
  <c r="F724" i="4"/>
  <c r="F497" i="4"/>
  <c r="F119" i="4"/>
  <c r="D522" i="4"/>
  <c r="D144" i="4"/>
  <c r="D749" i="4"/>
  <c r="G704" i="4"/>
  <c r="G99" i="4"/>
  <c r="G477" i="4"/>
  <c r="E142" i="4"/>
  <c r="E747" i="4"/>
  <c r="E520" i="4"/>
  <c r="F744" i="4"/>
  <c r="F517" i="4"/>
  <c r="F139" i="4"/>
  <c r="F519" i="4"/>
  <c r="F746" i="4"/>
  <c r="F141" i="4"/>
  <c r="F704" i="4"/>
  <c r="F477" i="4"/>
  <c r="F99" i="4"/>
  <c r="I714" i="4"/>
  <c r="I487" i="4"/>
  <c r="I109" i="4"/>
  <c r="D686" i="4"/>
  <c r="D459" i="4"/>
  <c r="D81" i="4"/>
  <c r="E728" i="4"/>
  <c r="E501" i="4"/>
  <c r="E123" i="4"/>
  <c r="E700" i="4"/>
  <c r="E473" i="4"/>
  <c r="E95" i="4"/>
  <c r="D513" i="4"/>
  <c r="D740" i="4"/>
  <c r="D135" i="4"/>
  <c r="D712" i="4"/>
  <c r="D485" i="4"/>
  <c r="D107" i="4"/>
  <c r="C525" i="4"/>
  <c r="C147" i="4"/>
  <c r="C752" i="4"/>
  <c r="C724" i="4"/>
  <c r="C497" i="4"/>
  <c r="C119" i="4"/>
  <c r="C696" i="4"/>
  <c r="C469" i="4"/>
  <c r="C91" i="4"/>
  <c r="I508" i="4"/>
  <c r="I735" i="4"/>
  <c r="I130" i="4"/>
  <c r="I480" i="4"/>
  <c r="I102" i="4"/>
  <c r="I707" i="4"/>
  <c r="C689" i="4"/>
  <c r="C84" i="4"/>
  <c r="C462" i="4"/>
  <c r="C1062" i="4"/>
  <c r="D1062" i="4"/>
  <c r="E1062" i="4"/>
  <c r="C1063" i="4"/>
  <c r="D1063" i="4"/>
  <c r="E1063" i="4"/>
  <c r="C1064" i="4"/>
  <c r="D1064" i="4"/>
  <c r="E1064" i="4"/>
  <c r="C1065" i="4"/>
  <c r="D1065" i="4"/>
  <c r="E1065" i="4"/>
  <c r="C1066" i="4"/>
  <c r="D1066" i="4"/>
  <c r="E1066" i="4"/>
  <c r="C1067" i="4"/>
  <c r="D1067" i="4"/>
  <c r="E1067" i="4"/>
  <c r="C1068" i="4"/>
  <c r="D1068" i="4"/>
  <c r="E1068" i="4"/>
  <c r="C1069" i="4"/>
  <c r="D1069" i="4"/>
  <c r="E1069" i="4"/>
  <c r="C1070" i="4"/>
  <c r="D1070" i="4"/>
  <c r="E1070" i="4"/>
  <c r="C1071" i="4"/>
  <c r="D1071" i="4"/>
  <c r="E1071" i="4"/>
  <c r="C1072" i="4"/>
  <c r="D1072" i="4"/>
  <c r="E1072" i="4"/>
  <c r="C1073" i="4"/>
  <c r="D1073" i="4"/>
  <c r="E1073" i="4"/>
  <c r="C1074" i="4"/>
  <c r="D1074" i="4"/>
  <c r="E1074" i="4"/>
  <c r="C1075" i="4"/>
  <c r="D1075" i="4"/>
  <c r="E1075" i="4"/>
  <c r="C1076" i="4"/>
  <c r="D1076" i="4"/>
  <c r="E1076" i="4"/>
  <c r="C1077" i="4"/>
  <c r="D1077" i="4"/>
  <c r="E1077" i="4"/>
  <c r="C1078" i="4"/>
  <c r="D1078" i="4"/>
  <c r="E1078" i="4"/>
  <c r="C1079" i="4"/>
  <c r="D1079" i="4"/>
  <c r="E1079" i="4"/>
  <c r="C1080" i="4"/>
  <c r="D1080" i="4"/>
  <c r="E1080" i="4"/>
  <c r="C1081" i="4"/>
  <c r="D1081" i="4"/>
  <c r="E1081" i="4"/>
  <c r="C1082" i="4"/>
  <c r="D1082" i="4"/>
  <c r="E1082" i="4"/>
  <c r="C1083" i="4"/>
  <c r="D1083" i="4"/>
  <c r="E1083" i="4"/>
  <c r="C1084" i="4"/>
  <c r="D1084" i="4"/>
  <c r="E1084" i="4"/>
  <c r="C1085" i="4"/>
  <c r="D1085" i="4"/>
  <c r="E1085" i="4"/>
  <c r="C1086" i="4"/>
  <c r="D1086" i="4"/>
  <c r="E1086" i="4"/>
  <c r="C1087" i="4"/>
  <c r="D1087" i="4"/>
  <c r="E1087" i="4"/>
  <c r="C1088" i="4"/>
  <c r="D1088" i="4"/>
  <c r="E1088" i="4"/>
  <c r="C1089" i="4"/>
  <c r="D1089" i="4"/>
  <c r="E1089" i="4"/>
  <c r="C1090" i="4"/>
  <c r="D1090" i="4"/>
  <c r="E1090" i="4"/>
  <c r="C1091" i="4"/>
  <c r="D1091" i="4"/>
  <c r="E1091" i="4"/>
  <c r="C1092" i="4"/>
  <c r="D1092" i="4"/>
  <c r="E1092" i="4"/>
  <c r="C1093" i="4"/>
  <c r="D1093" i="4"/>
  <c r="E1093" i="4"/>
  <c r="C1094" i="4"/>
  <c r="D1094" i="4"/>
  <c r="E1094" i="4"/>
  <c r="C1095" i="4"/>
  <c r="D1095" i="4"/>
  <c r="E1095" i="4"/>
  <c r="C1096" i="4"/>
  <c r="D1096" i="4"/>
  <c r="E1096" i="4"/>
  <c r="C1097" i="4"/>
  <c r="D1097" i="4"/>
  <c r="E1097" i="4"/>
  <c r="C1098" i="4"/>
  <c r="D1098" i="4"/>
  <c r="E1098" i="4"/>
  <c r="C1099" i="4"/>
  <c r="D1099" i="4"/>
  <c r="E1099" i="4"/>
  <c r="C1100" i="4"/>
  <c r="D1100" i="4"/>
  <c r="E1100" i="4"/>
  <c r="C1101" i="4"/>
  <c r="D1101" i="4"/>
  <c r="E1101" i="4"/>
  <c r="C1102" i="4"/>
  <c r="D1102" i="4"/>
  <c r="E1102" i="4"/>
  <c r="C1103" i="4"/>
  <c r="D1103" i="4"/>
  <c r="E1103" i="4"/>
  <c r="C1104" i="4"/>
  <c r="D1104" i="4"/>
  <c r="E1104" i="4"/>
  <c r="C1105" i="4"/>
  <c r="D1105" i="4"/>
  <c r="E1105" i="4"/>
  <c r="C1106" i="4"/>
  <c r="D1106" i="4"/>
  <c r="E1106" i="4"/>
  <c r="C1107" i="4"/>
  <c r="D1107" i="4"/>
  <c r="E1107" i="4"/>
  <c r="C1108" i="4"/>
  <c r="D1108" i="4"/>
  <c r="E1108" i="4"/>
  <c r="C1109" i="4"/>
  <c r="D1109" i="4"/>
  <c r="E1109" i="4"/>
  <c r="C1110" i="4"/>
  <c r="D1110" i="4"/>
  <c r="E1110" i="4"/>
  <c r="C1111" i="4"/>
  <c r="D1111" i="4"/>
  <c r="E1111" i="4"/>
  <c r="C1112" i="4"/>
  <c r="D1112" i="4"/>
  <c r="E1112" i="4"/>
  <c r="C1113" i="4"/>
  <c r="D1113" i="4"/>
  <c r="E1113" i="4"/>
  <c r="C1114" i="4"/>
  <c r="D1114" i="4"/>
  <c r="E1114" i="4"/>
  <c r="C1115" i="4"/>
  <c r="D1115" i="4"/>
  <c r="E1115" i="4"/>
  <c r="C1116" i="4"/>
  <c r="D1116" i="4"/>
  <c r="E1116" i="4"/>
  <c r="C1117" i="4"/>
  <c r="D1117" i="4"/>
  <c r="E1117" i="4"/>
  <c r="C1118" i="4"/>
  <c r="D1118" i="4"/>
  <c r="E1118" i="4"/>
  <c r="C1119" i="4"/>
  <c r="D1119" i="4"/>
  <c r="E1119" i="4"/>
  <c r="C1120" i="4"/>
  <c r="D1120" i="4"/>
  <c r="E1120" i="4"/>
  <c r="C1121" i="4"/>
  <c r="D1121" i="4"/>
  <c r="E1121" i="4"/>
  <c r="C1122" i="4"/>
  <c r="D1122" i="4"/>
  <c r="E1122" i="4"/>
  <c r="C1123" i="4"/>
  <c r="D1123" i="4"/>
  <c r="E1123" i="4"/>
  <c r="C1124" i="4"/>
  <c r="D1124" i="4"/>
  <c r="E1124" i="4"/>
  <c r="C1125" i="4"/>
  <c r="D1125" i="4"/>
  <c r="E1125" i="4"/>
  <c r="C1126" i="4"/>
  <c r="D1126" i="4"/>
  <c r="E1126" i="4"/>
  <c r="C1127" i="4"/>
  <c r="D1127" i="4"/>
  <c r="E1127" i="4"/>
  <c r="C1128" i="4"/>
  <c r="D1128" i="4"/>
  <c r="E1128" i="4"/>
  <c r="C1129" i="4"/>
  <c r="D1129" i="4"/>
  <c r="E1129" i="4"/>
  <c r="F66" i="21" s="1"/>
  <c r="C1130" i="4"/>
  <c r="D1130" i="4"/>
  <c r="E1130" i="4"/>
  <c r="D1061" i="4"/>
  <c r="E1061" i="4"/>
  <c r="C1061" i="4"/>
  <c r="C230" i="4" l="1"/>
  <c r="C381" i="4"/>
  <c r="C533" i="4"/>
  <c r="C608" i="4"/>
  <c r="C760" i="4"/>
  <c r="C835" i="4"/>
  <c r="F1062" i="4"/>
  <c r="F1063" i="4"/>
  <c r="F1064" i="4"/>
  <c r="F1065" i="4"/>
  <c r="F1066" i="4"/>
  <c r="F1067" i="4"/>
  <c r="F1068" i="4"/>
  <c r="F1069" i="4"/>
  <c r="F1070" i="4"/>
  <c r="F1071" i="4"/>
  <c r="F1072" i="4"/>
  <c r="F1073" i="4"/>
  <c r="F1074" i="4"/>
  <c r="F1075" i="4"/>
  <c r="F1076" i="4"/>
  <c r="F1077" i="4"/>
  <c r="F1078" i="4"/>
  <c r="F1079" i="4"/>
  <c r="F1080" i="4"/>
  <c r="F1081" i="4"/>
  <c r="F1082" i="4"/>
  <c r="F1083" i="4"/>
  <c r="F1084" i="4"/>
  <c r="F1085" i="4"/>
  <c r="F1086" i="4"/>
  <c r="F1087" i="4"/>
  <c r="F1088" i="4"/>
  <c r="F1089" i="4"/>
  <c r="F1090" i="4"/>
  <c r="F1091" i="4"/>
  <c r="F1092" i="4"/>
  <c r="F1093" i="4"/>
  <c r="F1094" i="4"/>
  <c r="F1095" i="4"/>
  <c r="F1096" i="4"/>
  <c r="F1097" i="4"/>
  <c r="F1098" i="4"/>
  <c r="F1099" i="4"/>
  <c r="F1100" i="4"/>
  <c r="F1101" i="4"/>
  <c r="F1102" i="4"/>
  <c r="F1103" i="4"/>
  <c r="F1104" i="4"/>
  <c r="F1105" i="4"/>
  <c r="F1106" i="4"/>
  <c r="F1107" i="4"/>
  <c r="F1108" i="4"/>
  <c r="F1109" i="4"/>
  <c r="F1110" i="4"/>
  <c r="F1111" i="4"/>
  <c r="F1112" i="4"/>
  <c r="F1113" i="4"/>
  <c r="F1114" i="4"/>
  <c r="F1115" i="4"/>
  <c r="F1116" i="4"/>
  <c r="F1117" i="4"/>
  <c r="F1118" i="4"/>
  <c r="F1119" i="4"/>
  <c r="F1120" i="4"/>
  <c r="F1121" i="4"/>
  <c r="F1122" i="4"/>
  <c r="F1123" i="4"/>
  <c r="F1124" i="4"/>
  <c r="F1125" i="4"/>
  <c r="F1126" i="4"/>
  <c r="F1127" i="4"/>
  <c r="F1128" i="4"/>
  <c r="F1129" i="4"/>
  <c r="F1130" i="4"/>
  <c r="F1061" i="4"/>
  <c r="C1440" i="4"/>
  <c r="D1440" i="4"/>
  <c r="E1440" i="4"/>
  <c r="F1440" i="4"/>
  <c r="C1441" i="4"/>
  <c r="D1441" i="4"/>
  <c r="E1441" i="4"/>
  <c r="F1441" i="4"/>
  <c r="C1442" i="4"/>
  <c r="D1442" i="4"/>
  <c r="E1442" i="4"/>
  <c r="F1442" i="4"/>
  <c r="C1443" i="4"/>
  <c r="D1443" i="4"/>
  <c r="E1443" i="4"/>
  <c r="F1443" i="4"/>
  <c r="C1444" i="4"/>
  <c r="D1444" i="4"/>
  <c r="E1444" i="4"/>
  <c r="F1444" i="4"/>
  <c r="C1445" i="4"/>
  <c r="D1445" i="4"/>
  <c r="E1445" i="4"/>
  <c r="F1445" i="4"/>
  <c r="C1446" i="4"/>
  <c r="D1446" i="4"/>
  <c r="E1446" i="4"/>
  <c r="F1446" i="4"/>
  <c r="C1447" i="4"/>
  <c r="D1447" i="4"/>
  <c r="E1447" i="4"/>
  <c r="F1447" i="4"/>
  <c r="C1448" i="4"/>
  <c r="D1448" i="4"/>
  <c r="E1448" i="4"/>
  <c r="F1448" i="4"/>
  <c r="C1449" i="4"/>
  <c r="D1449" i="4"/>
  <c r="E1449" i="4"/>
  <c r="F1449" i="4"/>
  <c r="C1450" i="4"/>
  <c r="D1450" i="4"/>
  <c r="E1450" i="4"/>
  <c r="F1450" i="4"/>
  <c r="C1451" i="4"/>
  <c r="D1451" i="4"/>
  <c r="E1451" i="4"/>
  <c r="F1451" i="4"/>
  <c r="C1452" i="4"/>
  <c r="D1452" i="4"/>
  <c r="E1452" i="4"/>
  <c r="F1452" i="4"/>
  <c r="C1453" i="4"/>
  <c r="D1453" i="4"/>
  <c r="E1453" i="4"/>
  <c r="F1453" i="4"/>
  <c r="C1454" i="4"/>
  <c r="D1454" i="4"/>
  <c r="E1454" i="4"/>
  <c r="F1454" i="4"/>
  <c r="C1455" i="4"/>
  <c r="D1455" i="4"/>
  <c r="E1455" i="4"/>
  <c r="F1455" i="4"/>
  <c r="C1456" i="4"/>
  <c r="D1456" i="4"/>
  <c r="E1456" i="4"/>
  <c r="F1456" i="4"/>
  <c r="C1457" i="4"/>
  <c r="D1457" i="4"/>
  <c r="E1457" i="4"/>
  <c r="F1457" i="4"/>
  <c r="C1458" i="4"/>
  <c r="D1458" i="4"/>
  <c r="E1458" i="4"/>
  <c r="F1458" i="4"/>
  <c r="C1459" i="4"/>
  <c r="D1459" i="4"/>
  <c r="E1459" i="4"/>
  <c r="F1459" i="4"/>
  <c r="C1460" i="4"/>
  <c r="D1460" i="4"/>
  <c r="E1460" i="4"/>
  <c r="F1460" i="4"/>
  <c r="C1461" i="4"/>
  <c r="D1461" i="4"/>
  <c r="E1461" i="4"/>
  <c r="F1461" i="4"/>
  <c r="C1462" i="4"/>
  <c r="D1462" i="4"/>
  <c r="E1462" i="4"/>
  <c r="F1462" i="4"/>
  <c r="C1463" i="4"/>
  <c r="D1463" i="4"/>
  <c r="E1463" i="4"/>
  <c r="F1463" i="4"/>
  <c r="C1464" i="4"/>
  <c r="D1464" i="4"/>
  <c r="E1464" i="4"/>
  <c r="F1464" i="4"/>
  <c r="C1465" i="4"/>
  <c r="D1465" i="4"/>
  <c r="E1465" i="4"/>
  <c r="F1465" i="4"/>
  <c r="C1466" i="4"/>
  <c r="D1466" i="4"/>
  <c r="E1466" i="4"/>
  <c r="F1466" i="4"/>
  <c r="C1467" i="4"/>
  <c r="D1467" i="4"/>
  <c r="E1467" i="4"/>
  <c r="F1467" i="4"/>
  <c r="C1468" i="4"/>
  <c r="D1468" i="4"/>
  <c r="E1468" i="4"/>
  <c r="F1468" i="4"/>
  <c r="C1469" i="4"/>
  <c r="D1469" i="4"/>
  <c r="E1469" i="4"/>
  <c r="F1469" i="4"/>
  <c r="C1470" i="4"/>
  <c r="D1470" i="4"/>
  <c r="E1470" i="4"/>
  <c r="F1470" i="4"/>
  <c r="C1471" i="4"/>
  <c r="D1471" i="4"/>
  <c r="E1471" i="4"/>
  <c r="F1471" i="4"/>
  <c r="C1472" i="4"/>
  <c r="D1472" i="4"/>
  <c r="E1472" i="4"/>
  <c r="F1472" i="4"/>
  <c r="C1473" i="4"/>
  <c r="D1473" i="4"/>
  <c r="E1473" i="4"/>
  <c r="F1473" i="4"/>
  <c r="C1474" i="4"/>
  <c r="D1474" i="4"/>
  <c r="E1474" i="4"/>
  <c r="F1474" i="4"/>
  <c r="C1475" i="4"/>
  <c r="D1475" i="4"/>
  <c r="E1475" i="4"/>
  <c r="F1475" i="4"/>
  <c r="C1476" i="4"/>
  <c r="D1476" i="4"/>
  <c r="E1476" i="4"/>
  <c r="F1476" i="4"/>
  <c r="C1477" i="4"/>
  <c r="D1477" i="4"/>
  <c r="E1477" i="4"/>
  <c r="F1477" i="4"/>
  <c r="C1478" i="4"/>
  <c r="D1478" i="4"/>
  <c r="E1478" i="4"/>
  <c r="F1478" i="4"/>
  <c r="C1479" i="4"/>
  <c r="D1479" i="4"/>
  <c r="E1479" i="4"/>
  <c r="F1479" i="4"/>
  <c r="C1480" i="4"/>
  <c r="D1480" i="4"/>
  <c r="E1480" i="4"/>
  <c r="F1480" i="4"/>
  <c r="C1481" i="4"/>
  <c r="D1481" i="4"/>
  <c r="E1481" i="4"/>
  <c r="F1481" i="4"/>
  <c r="C1482" i="4"/>
  <c r="D1482" i="4"/>
  <c r="E1482" i="4"/>
  <c r="F1482" i="4"/>
  <c r="C1483" i="4"/>
  <c r="D1483" i="4"/>
  <c r="E1483" i="4"/>
  <c r="F1483" i="4"/>
  <c r="C1484" i="4"/>
  <c r="D1484" i="4"/>
  <c r="E1484" i="4"/>
  <c r="F1484" i="4"/>
  <c r="C1485" i="4"/>
  <c r="D1485" i="4"/>
  <c r="E1485" i="4"/>
  <c r="F1485" i="4"/>
  <c r="C1486" i="4"/>
  <c r="D1486" i="4"/>
  <c r="E1486" i="4"/>
  <c r="F1486" i="4"/>
  <c r="C1487" i="4"/>
  <c r="D1487" i="4"/>
  <c r="E1487" i="4"/>
  <c r="F1487" i="4"/>
  <c r="C1488" i="4"/>
  <c r="D1488" i="4"/>
  <c r="E1488" i="4"/>
  <c r="F1488" i="4"/>
  <c r="C1489" i="4"/>
  <c r="D1489" i="4"/>
  <c r="E1489" i="4"/>
  <c r="F1489" i="4"/>
  <c r="C1490" i="4"/>
  <c r="D1490" i="4"/>
  <c r="E1490" i="4"/>
  <c r="F1490" i="4"/>
  <c r="C1491" i="4"/>
  <c r="D1491" i="4"/>
  <c r="E1491" i="4"/>
  <c r="F1491" i="4"/>
  <c r="C1492" i="4"/>
  <c r="D1492" i="4"/>
  <c r="E1492" i="4"/>
  <c r="F1492" i="4"/>
  <c r="C1493" i="4"/>
  <c r="D1493" i="4"/>
  <c r="E1493" i="4"/>
  <c r="F1493" i="4"/>
  <c r="C1494" i="4"/>
  <c r="D1494" i="4"/>
  <c r="E1494" i="4"/>
  <c r="F1494" i="4"/>
  <c r="C1495" i="4"/>
  <c r="D1495" i="4"/>
  <c r="E1495" i="4"/>
  <c r="F1495" i="4"/>
  <c r="C1496" i="4"/>
  <c r="D1496" i="4"/>
  <c r="E1496" i="4"/>
  <c r="F1496" i="4"/>
  <c r="C1497" i="4"/>
  <c r="D1497" i="4"/>
  <c r="E1497" i="4"/>
  <c r="F1497" i="4"/>
  <c r="C1498" i="4"/>
  <c r="D1498" i="4"/>
  <c r="E1498" i="4"/>
  <c r="F1498" i="4"/>
  <c r="C1499" i="4"/>
  <c r="D1499" i="4"/>
  <c r="E1499" i="4"/>
  <c r="F1499" i="4"/>
  <c r="C1500" i="4"/>
  <c r="D1500" i="4"/>
  <c r="E1500" i="4"/>
  <c r="F1500" i="4"/>
  <c r="C1501" i="4"/>
  <c r="D1501" i="4"/>
  <c r="E1501" i="4"/>
  <c r="F1501" i="4"/>
  <c r="C1502" i="4"/>
  <c r="D1502" i="4"/>
  <c r="E1502" i="4"/>
  <c r="F1502" i="4"/>
  <c r="C1503" i="4"/>
  <c r="D1503" i="4"/>
  <c r="E1503" i="4"/>
  <c r="F1503" i="4"/>
  <c r="C1504" i="4"/>
  <c r="D1504" i="4"/>
  <c r="E1504" i="4"/>
  <c r="F1504" i="4"/>
  <c r="C1505" i="4"/>
  <c r="D1505" i="4"/>
  <c r="E1505" i="4"/>
  <c r="F1505" i="4"/>
  <c r="C1506" i="4"/>
  <c r="D1506" i="4"/>
  <c r="E1506" i="4"/>
  <c r="F1506" i="4"/>
  <c r="C1507" i="4"/>
  <c r="D1507" i="4"/>
  <c r="E1507" i="4"/>
  <c r="F53" i="21" s="1"/>
  <c r="F1507" i="4"/>
  <c r="C1508" i="4"/>
  <c r="D1508" i="4"/>
  <c r="E1508" i="4"/>
  <c r="F1508" i="4"/>
  <c r="D1439" i="4"/>
  <c r="E1439" i="4"/>
  <c r="F1439" i="4"/>
  <c r="C1439" i="4"/>
  <c r="C1213" i="4"/>
  <c r="D1213" i="4"/>
  <c r="C1214" i="4"/>
  <c r="D1214" i="4"/>
  <c r="C1215" i="4"/>
  <c r="D1215" i="4"/>
  <c r="C1216" i="4"/>
  <c r="D1216" i="4"/>
  <c r="C1217" i="4"/>
  <c r="D1217" i="4"/>
  <c r="C1218" i="4"/>
  <c r="D1218" i="4"/>
  <c r="C1219" i="4"/>
  <c r="D1219" i="4"/>
  <c r="C1220" i="4"/>
  <c r="D1220" i="4"/>
  <c r="C1221" i="4"/>
  <c r="D1221" i="4"/>
  <c r="C1222" i="4"/>
  <c r="D1222" i="4"/>
  <c r="C1223" i="4"/>
  <c r="D1223" i="4"/>
  <c r="C1224" i="4"/>
  <c r="D1224" i="4"/>
  <c r="C1225" i="4"/>
  <c r="D1225" i="4"/>
  <c r="C1226" i="4"/>
  <c r="D1226" i="4"/>
  <c r="C1227" i="4"/>
  <c r="D1227" i="4"/>
  <c r="C1228" i="4"/>
  <c r="D1228" i="4"/>
  <c r="C1229" i="4"/>
  <c r="D1229" i="4"/>
  <c r="C1230" i="4"/>
  <c r="D1230" i="4"/>
  <c r="C1231" i="4"/>
  <c r="D1231" i="4"/>
  <c r="C1232" i="4"/>
  <c r="D1232" i="4"/>
  <c r="C1233" i="4"/>
  <c r="D1233" i="4"/>
  <c r="C1234" i="4"/>
  <c r="D1234" i="4"/>
  <c r="C1235" i="4"/>
  <c r="D1235" i="4"/>
  <c r="C1236" i="4"/>
  <c r="D1236" i="4"/>
  <c r="C1237" i="4"/>
  <c r="D1237" i="4"/>
  <c r="C1238" i="4"/>
  <c r="D1238" i="4"/>
  <c r="C1239" i="4"/>
  <c r="D1239" i="4"/>
  <c r="C1240" i="4"/>
  <c r="D1240" i="4"/>
  <c r="C1241" i="4"/>
  <c r="D1241" i="4"/>
  <c r="C1242" i="4"/>
  <c r="D1242" i="4"/>
  <c r="C1243" i="4"/>
  <c r="D1243" i="4"/>
  <c r="C1244" i="4"/>
  <c r="D1244" i="4"/>
  <c r="C1245" i="4"/>
  <c r="D1245" i="4"/>
  <c r="C1246" i="4"/>
  <c r="D1246" i="4"/>
  <c r="C1247" i="4"/>
  <c r="D1247" i="4"/>
  <c r="C1248" i="4"/>
  <c r="D1248" i="4"/>
  <c r="C1249" i="4"/>
  <c r="D1249" i="4"/>
  <c r="C1250" i="4"/>
  <c r="D1250" i="4"/>
  <c r="C1251" i="4"/>
  <c r="D1251" i="4"/>
  <c r="C1252" i="4"/>
  <c r="D1252" i="4"/>
  <c r="C1253" i="4"/>
  <c r="D1253" i="4"/>
  <c r="C1254" i="4"/>
  <c r="D1254" i="4"/>
  <c r="C1255" i="4"/>
  <c r="D1255" i="4"/>
  <c r="C1256" i="4"/>
  <c r="D1256" i="4"/>
  <c r="C1257" i="4"/>
  <c r="D1257" i="4"/>
  <c r="C1258" i="4"/>
  <c r="D1258" i="4"/>
  <c r="C1259" i="4"/>
  <c r="D1259" i="4"/>
  <c r="C1260" i="4"/>
  <c r="D1260" i="4"/>
  <c r="C1261" i="4"/>
  <c r="D1261" i="4"/>
  <c r="C1262" i="4"/>
  <c r="D1262" i="4"/>
  <c r="C1263" i="4"/>
  <c r="D1263" i="4"/>
  <c r="C1264" i="4"/>
  <c r="D1264" i="4"/>
  <c r="C1265" i="4"/>
  <c r="D1265" i="4"/>
  <c r="C1266" i="4"/>
  <c r="D1266" i="4"/>
  <c r="C1267" i="4"/>
  <c r="D1267" i="4"/>
  <c r="C1268" i="4"/>
  <c r="D1268" i="4"/>
  <c r="C1269" i="4"/>
  <c r="D1269" i="4"/>
  <c r="C1270" i="4"/>
  <c r="D1270" i="4"/>
  <c r="C1271" i="4"/>
  <c r="D1271" i="4"/>
  <c r="C1272" i="4"/>
  <c r="D1272" i="4"/>
  <c r="C1273" i="4"/>
  <c r="D1273" i="4"/>
  <c r="C1274" i="4"/>
  <c r="D1274" i="4"/>
  <c r="C1275" i="4"/>
  <c r="D1275" i="4"/>
  <c r="C1276" i="4"/>
  <c r="D1276" i="4"/>
  <c r="C1277" i="4"/>
  <c r="D1277" i="4"/>
  <c r="C1278" i="4"/>
  <c r="D1278" i="4"/>
  <c r="C1279" i="4"/>
  <c r="D1279" i="4"/>
  <c r="C1280" i="4"/>
  <c r="D1280" i="4"/>
  <c r="C1281" i="4"/>
  <c r="D1281" i="4"/>
  <c r="D1212" i="4"/>
  <c r="C1212" i="4"/>
  <c r="C1288" i="4"/>
  <c r="D1288" i="4"/>
  <c r="C1289" i="4"/>
  <c r="D1289" i="4"/>
  <c r="C1290" i="4"/>
  <c r="D1290" i="4"/>
  <c r="C1291" i="4"/>
  <c r="D1291" i="4"/>
  <c r="C1292" i="4"/>
  <c r="D1292" i="4"/>
  <c r="C1293" i="4"/>
  <c r="D1293" i="4"/>
  <c r="C1294" i="4"/>
  <c r="D1294" i="4"/>
  <c r="C1295" i="4"/>
  <c r="D1295" i="4"/>
  <c r="C1296" i="4"/>
  <c r="D1296" i="4"/>
  <c r="C1297" i="4"/>
  <c r="D1297" i="4"/>
  <c r="C1298" i="4"/>
  <c r="D1298" i="4"/>
  <c r="C1299" i="4"/>
  <c r="D1299" i="4"/>
  <c r="C1300" i="4"/>
  <c r="D1300" i="4"/>
  <c r="C1301" i="4"/>
  <c r="D1301" i="4"/>
  <c r="C1302" i="4"/>
  <c r="D1302" i="4"/>
  <c r="C1303" i="4"/>
  <c r="D1303" i="4"/>
  <c r="C1304" i="4"/>
  <c r="D1304" i="4"/>
  <c r="C1305" i="4"/>
  <c r="D1305" i="4"/>
  <c r="C1306" i="4"/>
  <c r="D1306" i="4"/>
  <c r="C1307" i="4"/>
  <c r="D1307" i="4"/>
  <c r="C1308" i="4"/>
  <c r="D1308" i="4"/>
  <c r="C1309" i="4"/>
  <c r="D1309" i="4"/>
  <c r="C1310" i="4"/>
  <c r="D1310" i="4"/>
  <c r="C1311" i="4"/>
  <c r="D1311" i="4"/>
  <c r="C1312" i="4"/>
  <c r="D1312" i="4"/>
  <c r="C1313" i="4"/>
  <c r="D1313" i="4"/>
  <c r="C1314" i="4"/>
  <c r="D1314" i="4"/>
  <c r="C1315" i="4"/>
  <c r="D1315" i="4"/>
  <c r="C1316" i="4"/>
  <c r="D1316" i="4"/>
  <c r="C1317" i="4"/>
  <c r="D1317" i="4"/>
  <c r="C1318" i="4"/>
  <c r="D1318" i="4"/>
  <c r="C1319" i="4"/>
  <c r="D1319" i="4"/>
  <c r="C1320" i="4"/>
  <c r="D1320" i="4"/>
  <c r="C1321" i="4"/>
  <c r="D1321" i="4"/>
  <c r="C1322" i="4"/>
  <c r="D1322" i="4"/>
  <c r="C1323" i="4"/>
  <c r="D1323" i="4"/>
  <c r="C1324" i="4"/>
  <c r="D1324" i="4"/>
  <c r="C1325" i="4"/>
  <c r="D1325" i="4"/>
  <c r="C1326" i="4"/>
  <c r="D1326" i="4"/>
  <c r="C1327" i="4"/>
  <c r="D1327" i="4"/>
  <c r="C1328" i="4"/>
  <c r="D1328" i="4"/>
  <c r="C1329" i="4"/>
  <c r="D1329" i="4"/>
  <c r="C1330" i="4"/>
  <c r="D1330" i="4"/>
  <c r="C1331" i="4"/>
  <c r="D1331" i="4"/>
  <c r="C1332" i="4"/>
  <c r="D1332" i="4"/>
  <c r="C1333" i="4"/>
  <c r="D1333" i="4"/>
  <c r="C1334" i="4"/>
  <c r="D1334" i="4"/>
  <c r="C1335" i="4"/>
  <c r="D1335" i="4"/>
  <c r="C1336" i="4"/>
  <c r="D1336" i="4"/>
  <c r="C1337" i="4"/>
  <c r="D1337" i="4"/>
  <c r="C1338" i="4"/>
  <c r="D1338" i="4"/>
  <c r="C1339" i="4"/>
  <c r="D1339" i="4"/>
  <c r="C1340" i="4"/>
  <c r="D1340" i="4"/>
  <c r="C1341" i="4"/>
  <c r="D1341" i="4"/>
  <c r="C1342" i="4"/>
  <c r="D1342" i="4"/>
  <c r="C1343" i="4"/>
  <c r="D1343" i="4"/>
  <c r="C1344" i="4"/>
  <c r="D1344" i="4"/>
  <c r="C1345" i="4"/>
  <c r="D1345" i="4"/>
  <c r="C1346" i="4"/>
  <c r="D1346" i="4"/>
  <c r="C1347" i="4"/>
  <c r="D1347" i="4"/>
  <c r="C1348" i="4"/>
  <c r="D1348" i="4"/>
  <c r="C1349" i="4"/>
  <c r="D1349" i="4"/>
  <c r="C1350" i="4"/>
  <c r="D1350" i="4"/>
  <c r="C1351" i="4"/>
  <c r="D1351" i="4"/>
  <c r="C1352" i="4"/>
  <c r="D1352" i="4"/>
  <c r="C1353" i="4"/>
  <c r="D1353" i="4"/>
  <c r="C1354" i="4"/>
  <c r="D1354" i="4"/>
  <c r="C1355" i="4"/>
  <c r="D1355" i="4"/>
  <c r="C1356" i="4"/>
  <c r="D1356" i="4"/>
  <c r="D1287" i="4"/>
  <c r="C1287" i="4"/>
  <c r="C1363" i="4"/>
  <c r="D1363" i="4"/>
  <c r="E1363" i="4"/>
  <c r="F1363" i="4"/>
  <c r="G1363" i="4"/>
  <c r="C1364" i="4"/>
  <c r="D1364" i="4"/>
  <c r="E1364" i="4"/>
  <c r="F1364" i="4"/>
  <c r="G1364" i="4"/>
  <c r="C1365" i="4"/>
  <c r="D1365" i="4"/>
  <c r="E1365" i="4"/>
  <c r="F1365" i="4"/>
  <c r="G1365" i="4"/>
  <c r="C1366" i="4"/>
  <c r="D1366" i="4"/>
  <c r="E1366" i="4"/>
  <c r="F1366" i="4"/>
  <c r="G1366" i="4"/>
  <c r="C1367" i="4"/>
  <c r="D1367" i="4"/>
  <c r="E1367" i="4"/>
  <c r="F1367" i="4"/>
  <c r="G1367" i="4"/>
  <c r="C1368" i="4"/>
  <c r="D1368" i="4"/>
  <c r="E1368" i="4"/>
  <c r="F1368" i="4"/>
  <c r="G1368" i="4"/>
  <c r="C1369" i="4"/>
  <c r="D1369" i="4"/>
  <c r="E1369" i="4"/>
  <c r="F1369" i="4"/>
  <c r="G1369" i="4"/>
  <c r="C1370" i="4"/>
  <c r="D1370" i="4"/>
  <c r="E1370" i="4"/>
  <c r="F1370" i="4"/>
  <c r="G1370" i="4"/>
  <c r="C1371" i="4"/>
  <c r="D1371" i="4"/>
  <c r="E1371" i="4"/>
  <c r="F1371" i="4"/>
  <c r="G1371" i="4"/>
  <c r="C1372" i="4"/>
  <c r="D1372" i="4"/>
  <c r="E1372" i="4"/>
  <c r="F1372" i="4"/>
  <c r="G1372" i="4"/>
  <c r="C1373" i="4"/>
  <c r="D1373" i="4"/>
  <c r="E1373" i="4"/>
  <c r="F1373" i="4"/>
  <c r="G1373" i="4"/>
  <c r="C1374" i="4"/>
  <c r="D1374" i="4"/>
  <c r="E1374" i="4"/>
  <c r="F1374" i="4"/>
  <c r="G1374" i="4"/>
  <c r="C1375" i="4"/>
  <c r="D1375" i="4"/>
  <c r="E1375" i="4"/>
  <c r="F1375" i="4"/>
  <c r="G1375" i="4"/>
  <c r="C1376" i="4"/>
  <c r="D1376" i="4"/>
  <c r="E1376" i="4"/>
  <c r="F1376" i="4"/>
  <c r="G1376" i="4"/>
  <c r="C1377" i="4"/>
  <c r="D1377" i="4"/>
  <c r="E1377" i="4"/>
  <c r="F1377" i="4"/>
  <c r="G1377" i="4"/>
  <c r="C1378" i="4"/>
  <c r="D1378" i="4"/>
  <c r="E1378" i="4"/>
  <c r="F1378" i="4"/>
  <c r="G1378" i="4"/>
  <c r="C1379" i="4"/>
  <c r="D1379" i="4"/>
  <c r="E1379" i="4"/>
  <c r="F1379" i="4"/>
  <c r="G1379" i="4"/>
  <c r="C1380" i="4"/>
  <c r="D1380" i="4"/>
  <c r="E1380" i="4"/>
  <c r="F1380" i="4"/>
  <c r="G1380" i="4"/>
  <c r="C1381" i="4"/>
  <c r="D1381" i="4"/>
  <c r="E1381" i="4"/>
  <c r="F1381" i="4"/>
  <c r="G1381" i="4"/>
  <c r="C1382" i="4"/>
  <c r="D1382" i="4"/>
  <c r="E1382" i="4"/>
  <c r="F1382" i="4"/>
  <c r="G1382" i="4"/>
  <c r="C1383" i="4"/>
  <c r="D1383" i="4"/>
  <c r="E1383" i="4"/>
  <c r="F1383" i="4"/>
  <c r="G1383" i="4"/>
  <c r="C1384" i="4"/>
  <c r="D1384" i="4"/>
  <c r="E1384" i="4"/>
  <c r="F1384" i="4"/>
  <c r="G1384" i="4"/>
  <c r="C1385" i="4"/>
  <c r="D1385" i="4"/>
  <c r="E1385" i="4"/>
  <c r="F1385" i="4"/>
  <c r="G1385" i="4"/>
  <c r="C1386" i="4"/>
  <c r="D1386" i="4"/>
  <c r="E1386" i="4"/>
  <c r="F1386" i="4"/>
  <c r="G1386" i="4"/>
  <c r="C1387" i="4"/>
  <c r="D1387" i="4"/>
  <c r="E1387" i="4"/>
  <c r="F1387" i="4"/>
  <c r="G1387" i="4"/>
  <c r="C1388" i="4"/>
  <c r="D1388" i="4"/>
  <c r="E1388" i="4"/>
  <c r="F1388" i="4"/>
  <c r="G1388" i="4"/>
  <c r="C1389" i="4"/>
  <c r="D1389" i="4"/>
  <c r="E1389" i="4"/>
  <c r="F1389" i="4"/>
  <c r="G1389" i="4"/>
  <c r="C1390" i="4"/>
  <c r="D1390" i="4"/>
  <c r="E1390" i="4"/>
  <c r="F1390" i="4"/>
  <c r="G1390" i="4"/>
  <c r="C1391" i="4"/>
  <c r="D1391" i="4"/>
  <c r="E1391" i="4"/>
  <c r="F1391" i="4"/>
  <c r="G1391" i="4"/>
  <c r="C1392" i="4"/>
  <c r="D1392" i="4"/>
  <c r="E1392" i="4"/>
  <c r="F1392" i="4"/>
  <c r="G1392" i="4"/>
  <c r="C1393" i="4"/>
  <c r="D1393" i="4"/>
  <c r="E1393" i="4"/>
  <c r="F1393" i="4"/>
  <c r="G1393" i="4"/>
  <c r="C1394" i="4"/>
  <c r="D1394" i="4"/>
  <c r="E1394" i="4"/>
  <c r="F1394" i="4"/>
  <c r="G1394" i="4"/>
  <c r="C1395" i="4"/>
  <c r="D1395" i="4"/>
  <c r="E1395" i="4"/>
  <c r="F1395" i="4"/>
  <c r="G1395" i="4"/>
  <c r="C1396" i="4"/>
  <c r="D1396" i="4"/>
  <c r="E1396" i="4"/>
  <c r="F1396" i="4"/>
  <c r="G1396" i="4"/>
  <c r="C1397" i="4"/>
  <c r="D1397" i="4"/>
  <c r="E1397" i="4"/>
  <c r="F1397" i="4"/>
  <c r="G1397" i="4"/>
  <c r="C1398" i="4"/>
  <c r="D1398" i="4"/>
  <c r="E1398" i="4"/>
  <c r="F1398" i="4"/>
  <c r="G1398" i="4"/>
  <c r="C1399" i="4"/>
  <c r="D1399" i="4"/>
  <c r="E1399" i="4"/>
  <c r="F1399" i="4"/>
  <c r="G1399" i="4"/>
  <c r="C1400" i="4"/>
  <c r="D1400" i="4"/>
  <c r="E1400" i="4"/>
  <c r="F1400" i="4"/>
  <c r="G1400" i="4"/>
  <c r="C1401" i="4"/>
  <c r="D1401" i="4"/>
  <c r="E1401" i="4"/>
  <c r="F1401" i="4"/>
  <c r="G1401" i="4"/>
  <c r="C1402" i="4"/>
  <c r="D1402" i="4"/>
  <c r="E1402" i="4"/>
  <c r="F1402" i="4"/>
  <c r="G1402" i="4"/>
  <c r="C1403" i="4"/>
  <c r="D1403" i="4"/>
  <c r="E1403" i="4"/>
  <c r="F1403" i="4"/>
  <c r="G1403" i="4"/>
  <c r="C1404" i="4"/>
  <c r="D1404" i="4"/>
  <c r="E1404" i="4"/>
  <c r="F1404" i="4"/>
  <c r="G1404" i="4"/>
  <c r="C1405" i="4"/>
  <c r="D1405" i="4"/>
  <c r="E1405" i="4"/>
  <c r="F1405" i="4"/>
  <c r="G1405" i="4"/>
  <c r="C1406" i="4"/>
  <c r="D1406" i="4"/>
  <c r="E1406" i="4"/>
  <c r="F1406" i="4"/>
  <c r="G1406" i="4"/>
  <c r="C1407" i="4"/>
  <c r="D1407" i="4"/>
  <c r="E1407" i="4"/>
  <c r="F1407" i="4"/>
  <c r="G1407" i="4"/>
  <c r="C1408" i="4"/>
  <c r="D1408" i="4"/>
  <c r="E1408" i="4"/>
  <c r="F1408" i="4"/>
  <c r="G1408" i="4"/>
  <c r="C1409" i="4"/>
  <c r="D1409" i="4"/>
  <c r="E1409" i="4"/>
  <c r="F1409" i="4"/>
  <c r="G1409" i="4"/>
  <c r="C1410" i="4"/>
  <c r="D1410" i="4"/>
  <c r="E1410" i="4"/>
  <c r="F1410" i="4"/>
  <c r="G1410" i="4"/>
  <c r="C1411" i="4"/>
  <c r="D1411" i="4"/>
  <c r="E1411" i="4"/>
  <c r="F1411" i="4"/>
  <c r="G1411" i="4"/>
  <c r="C1412" i="4"/>
  <c r="D1412" i="4"/>
  <c r="E1412" i="4"/>
  <c r="F1412" i="4"/>
  <c r="G1412" i="4"/>
  <c r="C1413" i="4"/>
  <c r="D1413" i="4"/>
  <c r="E1413" i="4"/>
  <c r="F1413" i="4"/>
  <c r="G1413" i="4"/>
  <c r="C1414" i="4"/>
  <c r="D1414" i="4"/>
  <c r="E1414" i="4"/>
  <c r="F1414" i="4"/>
  <c r="G1414" i="4"/>
  <c r="C1415" i="4"/>
  <c r="D1415" i="4"/>
  <c r="E1415" i="4"/>
  <c r="F1415" i="4"/>
  <c r="G1415" i="4"/>
  <c r="C1416" i="4"/>
  <c r="D1416" i="4"/>
  <c r="E1416" i="4"/>
  <c r="F1416" i="4"/>
  <c r="G1416" i="4"/>
  <c r="C1417" i="4"/>
  <c r="D1417" i="4"/>
  <c r="E1417" i="4"/>
  <c r="F1417" i="4"/>
  <c r="G1417" i="4"/>
  <c r="C1418" i="4"/>
  <c r="D1418" i="4"/>
  <c r="E1418" i="4"/>
  <c r="F1418" i="4"/>
  <c r="G1418" i="4"/>
  <c r="C1419" i="4"/>
  <c r="D1419" i="4"/>
  <c r="E1419" i="4"/>
  <c r="F1419" i="4"/>
  <c r="G1419" i="4"/>
  <c r="C1420" i="4"/>
  <c r="D1420" i="4"/>
  <c r="E1420" i="4"/>
  <c r="F1420" i="4"/>
  <c r="G1420" i="4"/>
  <c r="C1421" i="4"/>
  <c r="D1421" i="4"/>
  <c r="E1421" i="4"/>
  <c r="F1421" i="4"/>
  <c r="G1421" i="4"/>
  <c r="C1422" i="4"/>
  <c r="D1422" i="4"/>
  <c r="E1422" i="4"/>
  <c r="F1422" i="4"/>
  <c r="G1422" i="4"/>
  <c r="C1423" i="4"/>
  <c r="D1423" i="4"/>
  <c r="E1423" i="4"/>
  <c r="F1423" i="4"/>
  <c r="G1423" i="4"/>
  <c r="C1424" i="4"/>
  <c r="D1424" i="4"/>
  <c r="E1424" i="4"/>
  <c r="F1424" i="4"/>
  <c r="G1424" i="4"/>
  <c r="C1425" i="4"/>
  <c r="D1425" i="4"/>
  <c r="E1425" i="4"/>
  <c r="F1425" i="4"/>
  <c r="G1425" i="4"/>
  <c r="C1426" i="4"/>
  <c r="D1426" i="4"/>
  <c r="E1426" i="4"/>
  <c r="F1426" i="4"/>
  <c r="G1426" i="4"/>
  <c r="C1427" i="4"/>
  <c r="D1427" i="4"/>
  <c r="E1427" i="4"/>
  <c r="F1427" i="4"/>
  <c r="G1427" i="4"/>
  <c r="C1428" i="4"/>
  <c r="D1428" i="4"/>
  <c r="E1428" i="4"/>
  <c r="F1428" i="4"/>
  <c r="G1428" i="4"/>
  <c r="C1429" i="4"/>
  <c r="D1429" i="4"/>
  <c r="E1429" i="4"/>
  <c r="F1429" i="4"/>
  <c r="G1429" i="4"/>
  <c r="C1430" i="4"/>
  <c r="D1430" i="4"/>
  <c r="E1430" i="4"/>
  <c r="F1430" i="4"/>
  <c r="G1430" i="4"/>
  <c r="C1431" i="4"/>
  <c r="D1431" i="4"/>
  <c r="E1431" i="4"/>
  <c r="F1431" i="4"/>
  <c r="G1431" i="4"/>
  <c r="D1362" i="4"/>
  <c r="E1362" i="4"/>
  <c r="F1362" i="4"/>
  <c r="G1362" i="4"/>
  <c r="C1362" i="4"/>
  <c r="E1288" i="4"/>
  <c r="F1288" i="4"/>
  <c r="E1289" i="4"/>
  <c r="F1289" i="4"/>
  <c r="E1290" i="4"/>
  <c r="F1290" i="4"/>
  <c r="E1291" i="4"/>
  <c r="F1291" i="4"/>
  <c r="E1292" i="4"/>
  <c r="F1292" i="4"/>
  <c r="E1293" i="4"/>
  <c r="F1293" i="4"/>
  <c r="E1294" i="4"/>
  <c r="F1294" i="4"/>
  <c r="E1295" i="4"/>
  <c r="F1295" i="4"/>
  <c r="E1296" i="4"/>
  <c r="F1296" i="4"/>
  <c r="E1297" i="4"/>
  <c r="F1297" i="4"/>
  <c r="E1298" i="4"/>
  <c r="F1298" i="4"/>
  <c r="E1299" i="4"/>
  <c r="F1299" i="4"/>
  <c r="E1300" i="4"/>
  <c r="F1300" i="4"/>
  <c r="E1301" i="4"/>
  <c r="F1301" i="4"/>
  <c r="E1302" i="4"/>
  <c r="F1302" i="4"/>
  <c r="E1303" i="4"/>
  <c r="F1303" i="4"/>
  <c r="E1304" i="4"/>
  <c r="F1304" i="4"/>
  <c r="E1305" i="4"/>
  <c r="F1305" i="4"/>
  <c r="E1306" i="4"/>
  <c r="F1306" i="4"/>
  <c r="E1307" i="4"/>
  <c r="F1307" i="4"/>
  <c r="E1308" i="4"/>
  <c r="F1308" i="4"/>
  <c r="E1309" i="4"/>
  <c r="F1309" i="4"/>
  <c r="E1310" i="4"/>
  <c r="F1310" i="4"/>
  <c r="E1311" i="4"/>
  <c r="F1311" i="4"/>
  <c r="E1312" i="4"/>
  <c r="F1312" i="4"/>
  <c r="E1313" i="4"/>
  <c r="F1313" i="4"/>
  <c r="E1314" i="4"/>
  <c r="F1314" i="4"/>
  <c r="E1315" i="4"/>
  <c r="F1315" i="4"/>
  <c r="E1316" i="4"/>
  <c r="F1316" i="4"/>
  <c r="E1317" i="4"/>
  <c r="F1317" i="4"/>
  <c r="E1318" i="4"/>
  <c r="F1318" i="4"/>
  <c r="E1319" i="4"/>
  <c r="F1319" i="4"/>
  <c r="E1320" i="4"/>
  <c r="F1320" i="4"/>
  <c r="E1321" i="4"/>
  <c r="F1321" i="4"/>
  <c r="E1322" i="4"/>
  <c r="F1322" i="4"/>
  <c r="E1323" i="4"/>
  <c r="F1323" i="4"/>
  <c r="E1324" i="4"/>
  <c r="F1324" i="4"/>
  <c r="E1325" i="4"/>
  <c r="F1325" i="4"/>
  <c r="E1326" i="4"/>
  <c r="F1326" i="4"/>
  <c r="E1327" i="4"/>
  <c r="F1327" i="4"/>
  <c r="E1328" i="4"/>
  <c r="F1328" i="4"/>
  <c r="E1329" i="4"/>
  <c r="F1329" i="4"/>
  <c r="E1330" i="4"/>
  <c r="F1330" i="4"/>
  <c r="E1331" i="4"/>
  <c r="F1331" i="4"/>
  <c r="E1332" i="4"/>
  <c r="F1332" i="4"/>
  <c r="E1333" i="4"/>
  <c r="F1333" i="4"/>
  <c r="E1334" i="4"/>
  <c r="F1334" i="4"/>
  <c r="E1335" i="4"/>
  <c r="F1335" i="4"/>
  <c r="E1336" i="4"/>
  <c r="F1336" i="4"/>
  <c r="E1337" i="4"/>
  <c r="F1337" i="4"/>
  <c r="E1338" i="4"/>
  <c r="F1338" i="4"/>
  <c r="E1339" i="4"/>
  <c r="F1339" i="4"/>
  <c r="E1340" i="4"/>
  <c r="F1340" i="4"/>
  <c r="E1341" i="4"/>
  <c r="F1341" i="4"/>
  <c r="E1342" i="4"/>
  <c r="F1342" i="4"/>
  <c r="E1343" i="4"/>
  <c r="F1343" i="4"/>
  <c r="E1344" i="4"/>
  <c r="F1344" i="4"/>
  <c r="E1345" i="4"/>
  <c r="F1345" i="4"/>
  <c r="E1346" i="4"/>
  <c r="F1346" i="4"/>
  <c r="E1347" i="4"/>
  <c r="F1347" i="4"/>
  <c r="E1348" i="4"/>
  <c r="F1348" i="4"/>
  <c r="E1349" i="4"/>
  <c r="F1349" i="4"/>
  <c r="E1350" i="4"/>
  <c r="F1350" i="4"/>
  <c r="E1351" i="4"/>
  <c r="F1351" i="4"/>
  <c r="E1352" i="4"/>
  <c r="F1352" i="4"/>
  <c r="E1353" i="4"/>
  <c r="F1353" i="4"/>
  <c r="E1354" i="4"/>
  <c r="F1354" i="4"/>
  <c r="E1355" i="4"/>
  <c r="F1355" i="4"/>
  <c r="E1356" i="4"/>
  <c r="F1356" i="4"/>
  <c r="F1287" i="4"/>
  <c r="E1287" i="4"/>
  <c r="B15" i="17" l="1"/>
  <c r="B17" i="17"/>
  <c r="B19" i="17"/>
  <c r="B21" i="17"/>
  <c r="I33" i="17" s="1"/>
  <c r="G21" i="17"/>
  <c r="B17" i="16"/>
  <c r="B15" i="16"/>
  <c r="F19" i="16"/>
  <c r="B19" i="16"/>
  <c r="B17" i="18"/>
  <c r="B15" i="18"/>
  <c r="K18" i="18"/>
  <c r="B19" i="18"/>
  <c r="B19" i="21"/>
  <c r="E21" i="21"/>
  <c r="F33" i="21" s="1"/>
  <c r="B21" i="21"/>
  <c r="F32" i="21" s="1"/>
  <c r="D19" i="20"/>
  <c r="B17" i="20"/>
  <c r="B19" i="20"/>
  <c r="B15" i="20"/>
  <c r="B19" i="15"/>
  <c r="F19" i="15"/>
  <c r="B17" i="15"/>
  <c r="B15" i="15"/>
  <c r="I42" i="17" l="1"/>
  <c r="H49" i="15" s="1"/>
  <c r="I35" i="17"/>
  <c r="F44" i="21"/>
  <c r="F57" i="21"/>
  <c r="F70" i="21"/>
  <c r="K33" i="18"/>
  <c r="H33" i="18"/>
  <c r="G33" i="18"/>
  <c r="I33" i="18"/>
  <c r="J33" i="18"/>
  <c r="G33" i="16"/>
  <c r="H33" i="16"/>
  <c r="J32" i="18"/>
  <c r="K32" i="18"/>
  <c r="I32" i="18"/>
  <c r="H32" i="18"/>
  <c r="G32" i="18"/>
  <c r="H32" i="16"/>
  <c r="G32" i="16"/>
  <c r="I84" i="17"/>
  <c r="I70" i="17"/>
  <c r="I56" i="17"/>
  <c r="I34" i="17"/>
  <c r="G31" i="18"/>
  <c r="J31" i="18"/>
  <c r="I31" i="18"/>
  <c r="K31" i="18"/>
  <c r="H31" i="18"/>
  <c r="H31" i="16"/>
  <c r="G31" i="16"/>
  <c r="C33" i="17"/>
  <c r="H33" i="17"/>
  <c r="F43" i="21"/>
  <c r="F69" i="21"/>
  <c r="F56" i="21"/>
  <c r="F35" i="21"/>
  <c r="F37" i="21" s="1"/>
  <c r="F39" i="21" s="1"/>
  <c r="E28" i="15" s="1"/>
  <c r="E32" i="21"/>
  <c r="C40" i="21"/>
  <c r="B35" i="15" s="1"/>
  <c r="C34" i="21"/>
  <c r="D34" i="21"/>
  <c r="E34" i="21"/>
  <c r="C33" i="21"/>
  <c r="D33" i="21"/>
  <c r="E33" i="21"/>
  <c r="F31" i="16"/>
  <c r="D31" i="16"/>
  <c r="E31" i="16"/>
  <c r="C31" i="16"/>
  <c r="D31" i="18"/>
  <c r="D42" i="18" s="1"/>
  <c r="C31" i="18"/>
  <c r="E31" i="18"/>
  <c r="F31" i="18"/>
  <c r="C32" i="21"/>
  <c r="D32" i="21"/>
  <c r="C29" i="20"/>
  <c r="D29" i="20"/>
  <c r="C33" i="16"/>
  <c r="F33" i="16"/>
  <c r="D33" i="16"/>
  <c r="E33" i="16"/>
  <c r="F33" i="18"/>
  <c r="D33" i="18"/>
  <c r="E33" i="18"/>
  <c r="C33" i="18"/>
  <c r="C31" i="20"/>
  <c r="D31" i="20"/>
  <c r="C42" i="17"/>
  <c r="B49" i="15" s="1"/>
  <c r="E35" i="17"/>
  <c r="F35" i="17"/>
  <c r="G35" i="17"/>
  <c r="C34" i="17"/>
  <c r="C35" i="17"/>
  <c r="D35" i="17"/>
  <c r="H34" i="17"/>
  <c r="H35" i="17"/>
  <c r="D32" i="16"/>
  <c r="C32" i="16"/>
  <c r="E32" i="16"/>
  <c r="F32" i="16"/>
  <c r="F32" i="18"/>
  <c r="C32" i="18"/>
  <c r="D32" i="18"/>
  <c r="E32" i="18"/>
  <c r="D30" i="20"/>
  <c r="C30" i="20"/>
  <c r="H42" i="17"/>
  <c r="G49" i="15" s="1"/>
  <c r="H56" i="17"/>
  <c r="H70" i="17"/>
  <c r="H84" i="17"/>
  <c r="E42" i="17"/>
  <c r="D49" i="15" s="1"/>
  <c r="C56" i="17"/>
  <c r="D42" i="17"/>
  <c r="C49" i="15" s="1"/>
  <c r="E56" i="17"/>
  <c r="E70" i="17"/>
  <c r="G42" i="17"/>
  <c r="F49" i="15" s="1"/>
  <c r="F42" i="17"/>
  <c r="E49" i="15" s="1"/>
  <c r="D70" i="17"/>
  <c r="C79" i="21"/>
  <c r="D79" i="21"/>
  <c r="G84" i="17"/>
  <c r="C84" i="17"/>
  <c r="D53" i="21"/>
  <c r="E53" i="21"/>
  <c r="E40" i="21"/>
  <c r="D35" i="15" s="1"/>
  <c r="C66" i="21"/>
  <c r="C53" i="21"/>
  <c r="E66" i="21"/>
  <c r="D66" i="21"/>
  <c r="D40" i="21"/>
  <c r="C35" i="15" s="1"/>
  <c r="D56" i="17"/>
  <c r="F56" i="17"/>
  <c r="G56" i="17"/>
  <c r="C70" i="17"/>
  <c r="G70" i="17"/>
  <c r="F70" i="17"/>
  <c r="F46" i="21" l="1"/>
  <c r="F48" i="21" s="1"/>
  <c r="F50" i="21" s="1"/>
  <c r="F72" i="21"/>
  <c r="F74" i="21" s="1"/>
  <c r="F76" i="21" s="1"/>
  <c r="F59" i="21"/>
  <c r="F61" i="21" s="1"/>
  <c r="F63" i="21" s="1"/>
  <c r="H70" i="16"/>
  <c r="H44" i="16"/>
  <c r="H57" i="16"/>
  <c r="J57" i="18"/>
  <c r="J70" i="18"/>
  <c r="J44" i="18"/>
  <c r="I57" i="18"/>
  <c r="I70" i="18"/>
  <c r="I44" i="18"/>
  <c r="H44" i="18"/>
  <c r="H57" i="18"/>
  <c r="H70" i="18"/>
  <c r="K57" i="18"/>
  <c r="K44" i="18"/>
  <c r="K70" i="18"/>
  <c r="I75" i="17"/>
  <c r="I47" i="17"/>
  <c r="I61" i="17"/>
  <c r="I46" i="17"/>
  <c r="I74" i="17"/>
  <c r="I60" i="17"/>
  <c r="H56" i="18"/>
  <c r="H69" i="18"/>
  <c r="H43" i="18"/>
  <c r="I69" i="18"/>
  <c r="I56" i="18"/>
  <c r="I43" i="18"/>
  <c r="K56" i="18"/>
  <c r="K43" i="18"/>
  <c r="K69" i="18"/>
  <c r="H43" i="16"/>
  <c r="H56" i="16"/>
  <c r="H69" i="16"/>
  <c r="J43" i="18"/>
  <c r="J69" i="18"/>
  <c r="J56" i="18"/>
  <c r="I59" i="17"/>
  <c r="I45" i="17"/>
  <c r="I73" i="17"/>
  <c r="I36" i="17"/>
  <c r="H42" i="16"/>
  <c r="H68" i="16"/>
  <c r="H55" i="16"/>
  <c r="H34" i="16"/>
  <c r="H35" i="16" s="1"/>
  <c r="H37" i="16" s="1"/>
  <c r="H39" i="16" s="1"/>
  <c r="G56" i="15" s="1"/>
  <c r="H55" i="18"/>
  <c r="H42" i="18"/>
  <c r="H34" i="18"/>
  <c r="H68" i="18"/>
  <c r="K68" i="18"/>
  <c r="K42" i="18"/>
  <c r="K34" i="18"/>
  <c r="K55" i="18"/>
  <c r="I42" i="18"/>
  <c r="I68" i="18"/>
  <c r="I55" i="18"/>
  <c r="I34" i="18"/>
  <c r="I35" i="18" s="1"/>
  <c r="I37" i="18" s="1"/>
  <c r="I39" i="18" s="1"/>
  <c r="H69" i="15" s="1"/>
  <c r="J34" i="18"/>
  <c r="J35" i="18" s="1"/>
  <c r="J37" i="18" s="1"/>
  <c r="J39" i="18" s="1"/>
  <c r="I69" i="15" s="1"/>
  <c r="J55" i="18"/>
  <c r="J42" i="18"/>
  <c r="J68" i="18"/>
  <c r="D34" i="18"/>
  <c r="C34" i="16"/>
  <c r="C43" i="21"/>
  <c r="C35" i="21"/>
  <c r="C37" i="21" s="1"/>
  <c r="C39" i="21" s="1"/>
  <c r="C39" i="20"/>
  <c r="C63" i="20"/>
  <c r="C51" i="20"/>
  <c r="E43" i="16"/>
  <c r="E56" i="16"/>
  <c r="E69" i="16"/>
  <c r="E56" i="21"/>
  <c r="E69" i="21"/>
  <c r="E43" i="21"/>
  <c r="F57" i="16"/>
  <c r="F44" i="16"/>
  <c r="F70" i="16"/>
  <c r="F57" i="18"/>
  <c r="F44" i="18"/>
  <c r="F70" i="18"/>
  <c r="C70" i="18"/>
  <c r="C44" i="18"/>
  <c r="C57" i="18"/>
  <c r="E42" i="18"/>
  <c r="E68" i="18"/>
  <c r="E55" i="18"/>
  <c r="F43" i="16"/>
  <c r="F56" i="16"/>
  <c r="F69" i="16"/>
  <c r="F55" i="16"/>
  <c r="F68" i="16"/>
  <c r="F42" i="16"/>
  <c r="D70" i="18"/>
  <c r="D57" i="18"/>
  <c r="D44" i="18"/>
  <c r="E55" i="16"/>
  <c r="E68" i="16"/>
  <c r="E42" i="16"/>
  <c r="H45" i="17"/>
  <c r="H59" i="17"/>
  <c r="H73" i="17"/>
  <c r="E44" i="21"/>
  <c r="E70" i="21"/>
  <c r="E57" i="21"/>
  <c r="D41" i="20"/>
  <c r="D65" i="20"/>
  <c r="D53" i="20"/>
  <c r="E45" i="21"/>
  <c r="E58" i="21"/>
  <c r="E71" i="21"/>
  <c r="E70" i="18"/>
  <c r="E44" i="18"/>
  <c r="E57" i="18"/>
  <c r="G75" i="17"/>
  <c r="G47" i="17"/>
  <c r="G61" i="17"/>
  <c r="C57" i="21"/>
  <c r="C44" i="21"/>
  <c r="C70" i="21"/>
  <c r="C71" i="21"/>
  <c r="C45" i="21"/>
  <c r="C58" i="21"/>
  <c r="F61" i="17"/>
  <c r="F75" i="17"/>
  <c r="F47" i="17"/>
  <c r="G55" i="18"/>
  <c r="G68" i="18"/>
  <c r="G42" i="18"/>
  <c r="G69" i="16"/>
  <c r="G56" i="16"/>
  <c r="G43" i="16"/>
  <c r="G44" i="18"/>
  <c r="G70" i="18"/>
  <c r="G57" i="18"/>
  <c r="C69" i="21"/>
  <c r="C56" i="21"/>
  <c r="C55" i="18"/>
  <c r="C68" i="18"/>
  <c r="C42" i="18"/>
  <c r="D63" i="20"/>
  <c r="D39" i="20"/>
  <c r="D51" i="20"/>
  <c r="G44" i="16"/>
  <c r="G70" i="16"/>
  <c r="G57" i="16"/>
  <c r="E56" i="18"/>
  <c r="E69" i="18"/>
  <c r="E43" i="18"/>
  <c r="F43" i="18"/>
  <c r="F69" i="18"/>
  <c r="F56" i="18"/>
  <c r="C65" i="20"/>
  <c r="C41" i="20"/>
  <c r="C53" i="20"/>
  <c r="D64" i="20"/>
  <c r="D40" i="20"/>
  <c r="D52" i="20"/>
  <c r="F55" i="18"/>
  <c r="F68" i="18"/>
  <c r="F42" i="18"/>
  <c r="D43" i="16"/>
  <c r="D56" i="16"/>
  <c r="D69" i="16"/>
  <c r="H74" i="17"/>
  <c r="H46" i="17"/>
  <c r="H60" i="17"/>
  <c r="D43" i="18"/>
  <c r="D56" i="18"/>
  <c r="D69" i="18"/>
  <c r="E61" i="17"/>
  <c r="E47" i="17"/>
  <c r="E75" i="17"/>
  <c r="D56" i="21"/>
  <c r="D43" i="21"/>
  <c r="D69" i="21"/>
  <c r="D68" i="18"/>
  <c r="D55" i="18"/>
  <c r="G42" i="16"/>
  <c r="G55" i="16"/>
  <c r="G68" i="16"/>
  <c r="D44" i="21"/>
  <c r="D57" i="21"/>
  <c r="D70" i="21"/>
  <c r="G56" i="18"/>
  <c r="G43" i="18"/>
  <c r="G69" i="18"/>
  <c r="C64" i="20"/>
  <c r="C52" i="20"/>
  <c r="C40" i="20"/>
  <c r="D68" i="16"/>
  <c r="D55" i="16"/>
  <c r="D42" i="16"/>
  <c r="C75" i="17"/>
  <c r="C47" i="17"/>
  <c r="C61" i="17"/>
  <c r="H47" i="17"/>
  <c r="H75" i="17"/>
  <c r="H61" i="17"/>
  <c r="E70" i="16"/>
  <c r="E57" i="16"/>
  <c r="E44" i="16"/>
  <c r="D70" i="16"/>
  <c r="D44" i="16"/>
  <c r="D57" i="16"/>
  <c r="C43" i="18"/>
  <c r="C69" i="18"/>
  <c r="C56" i="18"/>
  <c r="C55" i="16"/>
  <c r="C42" i="16"/>
  <c r="C68" i="16"/>
  <c r="D71" i="21"/>
  <c r="D45" i="21"/>
  <c r="D58" i="21"/>
  <c r="D61" i="17"/>
  <c r="D75" i="17"/>
  <c r="D47" i="17"/>
  <c r="C70" i="16"/>
  <c r="C57" i="16"/>
  <c r="C44" i="16"/>
  <c r="C43" i="16"/>
  <c r="C56" i="16"/>
  <c r="C69" i="16"/>
  <c r="F34" i="16"/>
  <c r="G34" i="18"/>
  <c r="G34" i="16"/>
  <c r="H36" i="17"/>
  <c r="D35" i="21"/>
  <c r="D37" i="21" s="1"/>
  <c r="F34" i="18"/>
  <c r="E34" i="18"/>
  <c r="C32" i="20"/>
  <c r="C34" i="20" s="1"/>
  <c r="E35" i="21"/>
  <c r="E37" i="21" s="1"/>
  <c r="D32" i="20"/>
  <c r="D34" i="20" s="1"/>
  <c r="D34" i="16"/>
  <c r="C34" i="18"/>
  <c r="E34" i="16"/>
  <c r="F84" i="17"/>
  <c r="E79" i="21"/>
  <c r="D84" i="17"/>
  <c r="E84" i="17"/>
  <c r="F51" i="21" l="1"/>
  <c r="E30" i="15" s="1"/>
  <c r="F64" i="21"/>
  <c r="E32" i="15" s="1"/>
  <c r="F77" i="21"/>
  <c r="E34" i="15" s="1"/>
  <c r="H45" i="18"/>
  <c r="J58" i="18"/>
  <c r="K71" i="18"/>
  <c r="H71" i="18"/>
  <c r="H72" i="18" s="1"/>
  <c r="H77" i="18" s="1"/>
  <c r="G75" i="15" s="1"/>
  <c r="J71" i="18"/>
  <c r="J72" i="18" s="1"/>
  <c r="J77" i="18" s="1"/>
  <c r="I75" i="15" s="1"/>
  <c r="H71" i="16"/>
  <c r="H72" i="16" s="1"/>
  <c r="H74" i="16" s="1"/>
  <c r="H76" i="16" s="1"/>
  <c r="H58" i="16"/>
  <c r="H59" i="16" s="1"/>
  <c r="H61" i="16" s="1"/>
  <c r="H63" i="16" s="1"/>
  <c r="H45" i="16"/>
  <c r="H46" i="16" s="1"/>
  <c r="H51" i="16" s="1"/>
  <c r="G58" i="15" s="1"/>
  <c r="H58" i="18"/>
  <c r="H59" i="18" s="1"/>
  <c r="H61" i="18" s="1"/>
  <c r="H63" i="18" s="1"/>
  <c r="I62" i="17"/>
  <c r="I63" i="17" s="1"/>
  <c r="I65" i="17" s="1"/>
  <c r="K45" i="18"/>
  <c r="K46" i="18" s="1"/>
  <c r="K51" i="18" s="1"/>
  <c r="J71" i="15" s="1"/>
  <c r="J45" i="18"/>
  <c r="J46" i="18" s="1"/>
  <c r="J51" i="18" s="1"/>
  <c r="I71" i="15" s="1"/>
  <c r="I58" i="18"/>
  <c r="I59" i="18" s="1"/>
  <c r="I61" i="18" s="1"/>
  <c r="I63" i="18" s="1"/>
  <c r="I45" i="18"/>
  <c r="I46" i="18" s="1"/>
  <c r="I51" i="18" s="1"/>
  <c r="H71" i="15" s="1"/>
  <c r="I76" i="17"/>
  <c r="I77" i="17" s="1"/>
  <c r="I82" i="17" s="1"/>
  <c r="H48" i="15" s="1"/>
  <c r="I71" i="18"/>
  <c r="K58" i="18"/>
  <c r="K59" i="18" s="1"/>
  <c r="I48" i="17"/>
  <c r="I49" i="17" s="1"/>
  <c r="I51" i="17" s="1"/>
  <c r="I53" i="17" s="1"/>
  <c r="J59" i="18"/>
  <c r="I37" i="17"/>
  <c r="I39" i="17" s="1"/>
  <c r="K35" i="18"/>
  <c r="K37" i="18" s="1"/>
  <c r="K39" i="18" s="1"/>
  <c r="J69" i="15" s="1"/>
  <c r="K72" i="18"/>
  <c r="H35" i="18"/>
  <c r="H37" i="18" s="1"/>
  <c r="H39" i="18" s="1"/>
  <c r="G69" i="15" s="1"/>
  <c r="H46" i="18"/>
  <c r="C35" i="16"/>
  <c r="C37" i="16" s="1"/>
  <c r="C39" i="16" s="1"/>
  <c r="D35" i="18"/>
  <c r="D37" i="18" s="1"/>
  <c r="D39" i="18" s="1"/>
  <c r="F45" i="16"/>
  <c r="F46" i="16" s="1"/>
  <c r="C71" i="16"/>
  <c r="C72" i="16" s="1"/>
  <c r="E58" i="16"/>
  <c r="E59" i="16" s="1"/>
  <c r="C66" i="20"/>
  <c r="C68" i="20" s="1"/>
  <c r="C70" i="20" s="1"/>
  <c r="C42" i="20"/>
  <c r="C47" i="20" s="1"/>
  <c r="D54" i="20"/>
  <c r="D59" i="20" s="1"/>
  <c r="C86" i="15" s="1"/>
  <c r="D58" i="16"/>
  <c r="D59" i="16" s="1"/>
  <c r="C59" i="21"/>
  <c r="C64" i="21" s="1"/>
  <c r="D45" i="18"/>
  <c r="D46" i="18" s="1"/>
  <c r="D46" i="21"/>
  <c r="D51" i="21" s="1"/>
  <c r="C30" i="15" s="1"/>
  <c r="F58" i="18"/>
  <c r="F59" i="18" s="1"/>
  <c r="F58" i="16"/>
  <c r="F59" i="16" s="1"/>
  <c r="D45" i="16"/>
  <c r="D46" i="16" s="1"/>
  <c r="D66" i="20"/>
  <c r="D71" i="20" s="1"/>
  <c r="C88" i="15" s="1"/>
  <c r="H76" i="17"/>
  <c r="H77" i="17" s="1"/>
  <c r="D71" i="18"/>
  <c r="D72" i="18" s="1"/>
  <c r="C58" i="18"/>
  <c r="C59" i="18" s="1"/>
  <c r="D72" i="21"/>
  <c r="D74" i="21" s="1"/>
  <c r="D71" i="16"/>
  <c r="D72" i="16" s="1"/>
  <c r="G58" i="16"/>
  <c r="G59" i="16" s="1"/>
  <c r="C71" i="18"/>
  <c r="C72" i="18" s="1"/>
  <c r="E59" i="21"/>
  <c r="E64" i="21" s="1"/>
  <c r="D32" i="15" s="1"/>
  <c r="D59" i="21"/>
  <c r="D64" i="21" s="1"/>
  <c r="C32" i="15" s="1"/>
  <c r="E45" i="16"/>
  <c r="E46" i="16" s="1"/>
  <c r="E71" i="16"/>
  <c r="E72" i="16" s="1"/>
  <c r="D58" i="18"/>
  <c r="D59" i="18" s="1"/>
  <c r="D42" i="20"/>
  <c r="D47" i="20" s="1"/>
  <c r="C84" i="15" s="1"/>
  <c r="G45" i="18"/>
  <c r="G46" i="18" s="1"/>
  <c r="F71" i="16"/>
  <c r="F72" i="16" s="1"/>
  <c r="E45" i="18"/>
  <c r="E46" i="18" s="1"/>
  <c r="E58" i="18"/>
  <c r="E59" i="18" s="1"/>
  <c r="C45" i="16"/>
  <c r="C46" i="16" s="1"/>
  <c r="G58" i="18"/>
  <c r="G59" i="18" s="1"/>
  <c r="C45" i="18"/>
  <c r="C46" i="18" s="1"/>
  <c r="G71" i="16"/>
  <c r="G72" i="16" s="1"/>
  <c r="C54" i="20"/>
  <c r="C59" i="20" s="1"/>
  <c r="B86" i="15" s="1"/>
  <c r="C58" i="16"/>
  <c r="C59" i="16" s="1"/>
  <c r="F45" i="18"/>
  <c r="F46" i="18" s="1"/>
  <c r="F71" i="18"/>
  <c r="F72" i="18" s="1"/>
  <c r="H62" i="17"/>
  <c r="H63" i="17" s="1"/>
  <c r="H48" i="17"/>
  <c r="H49" i="17" s="1"/>
  <c r="E71" i="18"/>
  <c r="E72" i="18" s="1"/>
  <c r="G71" i="18"/>
  <c r="G72" i="18" s="1"/>
  <c r="G45" i="16"/>
  <c r="G46" i="16" s="1"/>
  <c r="E72" i="21"/>
  <c r="E77" i="21" s="1"/>
  <c r="D34" i="15" s="1"/>
  <c r="C72" i="21"/>
  <c r="C74" i="21" s="1"/>
  <c r="C76" i="21" s="1"/>
  <c r="C46" i="21"/>
  <c r="C48" i="21" s="1"/>
  <c r="C50" i="21" s="1"/>
  <c r="E46" i="21"/>
  <c r="E51" i="21" s="1"/>
  <c r="D30" i="15" s="1"/>
  <c r="E35" i="16"/>
  <c r="E37" i="16" s="1"/>
  <c r="D35" i="16"/>
  <c r="D37" i="16" s="1"/>
  <c r="H37" i="17"/>
  <c r="G35" i="18"/>
  <c r="C35" i="18"/>
  <c r="C37" i="18" s="1"/>
  <c r="G35" i="16"/>
  <c r="G37" i="16" s="1"/>
  <c r="F35" i="16"/>
  <c r="F37" i="16" s="1"/>
  <c r="E35" i="18"/>
  <c r="E37" i="18" s="1"/>
  <c r="F35" i="18"/>
  <c r="D39" i="21"/>
  <c r="C28" i="15" s="1"/>
  <c r="D36" i="20"/>
  <c r="C82" i="15" s="1"/>
  <c r="E39" i="21"/>
  <c r="D28" i="15" s="1"/>
  <c r="C36" i="20"/>
  <c r="B82" i="15" s="1"/>
  <c r="F65" i="21" l="1"/>
  <c r="H51" i="18"/>
  <c r="G71" i="15" s="1"/>
  <c r="F78" i="21"/>
  <c r="F52" i="21"/>
  <c r="K77" i="18"/>
  <c r="J75" i="15" s="1"/>
  <c r="J64" i="18"/>
  <c r="I73" i="15" s="1"/>
  <c r="I41" i="17"/>
  <c r="H42" i="15" s="1"/>
  <c r="K61" i="18"/>
  <c r="K63" i="18" s="1"/>
  <c r="K64" i="18"/>
  <c r="J73" i="15" s="1"/>
  <c r="J48" i="18"/>
  <c r="J50" i="18" s="1"/>
  <c r="J52" i="18" s="1"/>
  <c r="I72" i="18"/>
  <c r="I74" i="18" s="1"/>
  <c r="I76" i="18" s="1"/>
  <c r="H77" i="16"/>
  <c r="H74" i="18"/>
  <c r="H76" i="18" s="1"/>
  <c r="H78" i="18" s="1"/>
  <c r="K74" i="18"/>
  <c r="K76" i="18" s="1"/>
  <c r="H64" i="18"/>
  <c r="I67" i="17"/>
  <c r="H48" i="16"/>
  <c r="H50" i="16" s="1"/>
  <c r="H52" i="16" s="1"/>
  <c r="I68" i="17"/>
  <c r="H46" i="15" s="1"/>
  <c r="I64" i="18"/>
  <c r="I54" i="17"/>
  <c r="I79" i="17"/>
  <c r="I81" i="17" s="1"/>
  <c r="I83" i="17" s="1"/>
  <c r="J61" i="18"/>
  <c r="J63" i="18" s="1"/>
  <c r="I48" i="18"/>
  <c r="I50" i="18" s="1"/>
  <c r="I52" i="18" s="1"/>
  <c r="H48" i="18"/>
  <c r="H50" i="18" s="1"/>
  <c r="J74" i="18"/>
  <c r="J76" i="18" s="1"/>
  <c r="J78" i="18" s="1"/>
  <c r="H64" i="16"/>
  <c r="K48" i="18"/>
  <c r="K50" i="18" s="1"/>
  <c r="K52" i="18" s="1"/>
  <c r="D56" i="20"/>
  <c r="D58" i="20" s="1"/>
  <c r="D60" i="20" s="1"/>
  <c r="C71" i="20"/>
  <c r="B88" i="15" s="1"/>
  <c r="D48" i="21"/>
  <c r="D50" i="21" s="1"/>
  <c r="D52" i="21" s="1"/>
  <c r="C61" i="21"/>
  <c r="C63" i="21" s="1"/>
  <c r="C44" i="20"/>
  <c r="C46" i="20" s="1"/>
  <c r="C48" i="20" s="1"/>
  <c r="D68" i="20"/>
  <c r="D70" i="20" s="1"/>
  <c r="D72" i="20" s="1"/>
  <c r="C51" i="21"/>
  <c r="B30" i="15" s="1"/>
  <c r="D77" i="21"/>
  <c r="C34" i="15" s="1"/>
  <c r="D61" i="21"/>
  <c r="D63" i="21" s="1"/>
  <c r="D65" i="21" s="1"/>
  <c r="D44" i="20"/>
  <c r="D46" i="20" s="1"/>
  <c r="D48" i="20" s="1"/>
  <c r="E61" i="21"/>
  <c r="E63" i="21" s="1"/>
  <c r="E65" i="21" s="1"/>
  <c r="C56" i="20"/>
  <c r="C58" i="20" s="1"/>
  <c r="C60" i="20" s="1"/>
  <c r="G74" i="16"/>
  <c r="G77" i="16"/>
  <c r="F62" i="15" s="1"/>
  <c r="E48" i="21"/>
  <c r="E50" i="21" s="1"/>
  <c r="E52" i="21" s="1"/>
  <c r="C77" i="21"/>
  <c r="B34" i="15" s="1"/>
  <c r="E74" i="21"/>
  <c r="E76" i="21" s="1"/>
  <c r="E78" i="21" s="1"/>
  <c r="G48" i="16"/>
  <c r="G51" i="16"/>
  <c r="F58" i="15" s="1"/>
  <c r="F74" i="16"/>
  <c r="F77" i="16"/>
  <c r="E62" i="15" s="1"/>
  <c r="C61" i="18"/>
  <c r="C64" i="18"/>
  <c r="H79" i="17"/>
  <c r="H82" i="17"/>
  <c r="G48" i="15" s="1"/>
  <c r="F48" i="16"/>
  <c r="F51" i="16"/>
  <c r="E58" i="15" s="1"/>
  <c r="F48" i="18"/>
  <c r="F51" i="18"/>
  <c r="E71" i="15" s="1"/>
  <c r="E61" i="18"/>
  <c r="E64" i="18"/>
  <c r="D73" i="15" s="1"/>
  <c r="F61" i="18"/>
  <c r="F63" i="18" s="1"/>
  <c r="F64" i="18"/>
  <c r="G61" i="18"/>
  <c r="G64" i="18"/>
  <c r="F73" i="15" s="1"/>
  <c r="G74" i="18"/>
  <c r="G77" i="18"/>
  <c r="F75" i="15" s="1"/>
  <c r="C74" i="16"/>
  <c r="C77" i="16"/>
  <c r="D61" i="16"/>
  <c r="D64" i="16"/>
  <c r="C51" i="16"/>
  <c r="C74" i="18"/>
  <c r="C77" i="18"/>
  <c r="C48" i="18"/>
  <c r="C50" i="18" s="1"/>
  <c r="C51" i="18"/>
  <c r="B71" i="15" s="1"/>
  <c r="E48" i="16"/>
  <c r="E51" i="16"/>
  <c r="D74" i="18"/>
  <c r="D77" i="18"/>
  <c r="C75" i="15" s="1"/>
  <c r="C64" i="16"/>
  <c r="H51" i="17"/>
  <c r="H54" i="17"/>
  <c r="G44" i="15" s="1"/>
  <c r="D48" i="18"/>
  <c r="D51" i="18"/>
  <c r="F74" i="18"/>
  <c r="F77" i="18"/>
  <c r="E75" i="15" s="1"/>
  <c r="E74" i="18"/>
  <c r="E77" i="18"/>
  <c r="D75" i="15" s="1"/>
  <c r="E48" i="18"/>
  <c r="E51" i="18"/>
  <c r="D71" i="15" s="1"/>
  <c r="D74" i="16"/>
  <c r="D77" i="16"/>
  <c r="C62" i="15" s="1"/>
  <c r="G61" i="16"/>
  <c r="G64" i="16"/>
  <c r="F60" i="15" s="1"/>
  <c r="E74" i="16"/>
  <c r="E77" i="16"/>
  <c r="D62" i="15" s="1"/>
  <c r="E61" i="16"/>
  <c r="E64" i="16"/>
  <c r="D60" i="15" s="1"/>
  <c r="G48" i="18"/>
  <c r="G51" i="18"/>
  <c r="F71" i="15" s="1"/>
  <c r="F61" i="16"/>
  <c r="F64" i="16"/>
  <c r="E60" i="15" s="1"/>
  <c r="D48" i="16"/>
  <c r="D51" i="16"/>
  <c r="C58" i="15" s="1"/>
  <c r="D61" i="18"/>
  <c r="D64" i="18"/>
  <c r="H65" i="17"/>
  <c r="H68" i="17"/>
  <c r="G46" i="15" s="1"/>
  <c r="H39" i="17"/>
  <c r="H41" i="17" s="1"/>
  <c r="G42" i="15" s="1"/>
  <c r="C48" i="16"/>
  <c r="C50" i="16" s="1"/>
  <c r="C61" i="16"/>
  <c r="C63" i="16" s="1"/>
  <c r="B28" i="15"/>
  <c r="G37" i="18"/>
  <c r="G39" i="18" s="1"/>
  <c r="F69" i="15" s="1"/>
  <c r="F39" i="16"/>
  <c r="E56" i="15" s="1"/>
  <c r="F37" i="18"/>
  <c r="F39" i="18" s="1"/>
  <c r="E69" i="15" s="1"/>
  <c r="G39" i="16"/>
  <c r="F56" i="15" s="1"/>
  <c r="E39" i="18"/>
  <c r="D69" i="15" s="1"/>
  <c r="B84" i="15"/>
  <c r="C39" i="18"/>
  <c r="B69" i="15" s="1"/>
  <c r="D39" i="16"/>
  <c r="C56" i="15" s="1"/>
  <c r="E39" i="16"/>
  <c r="D56" i="15" s="1"/>
  <c r="B56" i="15"/>
  <c r="D76" i="21"/>
  <c r="B32" i="15"/>
  <c r="C69" i="15"/>
  <c r="H52" i="18" l="1"/>
  <c r="K78" i="18"/>
  <c r="J65" i="18"/>
  <c r="I55" i="17"/>
  <c r="H44" i="15"/>
  <c r="I65" i="18"/>
  <c r="H73" i="15"/>
  <c r="H65" i="18"/>
  <c r="G73" i="15"/>
  <c r="H78" i="16"/>
  <c r="G62" i="15"/>
  <c r="H65" i="16"/>
  <c r="G60" i="15"/>
  <c r="K65" i="18"/>
  <c r="I69" i="17"/>
  <c r="I77" i="18"/>
  <c r="C52" i="21"/>
  <c r="D78" i="21"/>
  <c r="F76" i="16"/>
  <c r="F78" i="16" s="1"/>
  <c r="F63" i="16"/>
  <c r="F65" i="16" s="1"/>
  <c r="H67" i="17"/>
  <c r="H69" i="17" s="1"/>
  <c r="B58" i="15"/>
  <c r="G76" i="16"/>
  <c r="H81" i="17"/>
  <c r="H83" i="17" s="1"/>
  <c r="E73" i="15"/>
  <c r="G63" i="16"/>
  <c r="F50" i="16"/>
  <c r="F52" i="16" s="1"/>
  <c r="G76" i="18"/>
  <c r="H53" i="17"/>
  <c r="G50" i="18"/>
  <c r="G50" i="16"/>
  <c r="G63" i="18"/>
  <c r="B60" i="15"/>
  <c r="E50" i="18"/>
  <c r="E52" i="18" s="1"/>
  <c r="F76" i="18"/>
  <c r="F78" i="18" s="1"/>
  <c r="E63" i="18"/>
  <c r="E65" i="18" s="1"/>
  <c r="E76" i="18"/>
  <c r="E78" i="18" s="1"/>
  <c r="F50" i="18"/>
  <c r="F52" i="18" s="1"/>
  <c r="E50" i="16"/>
  <c r="D63" i="16"/>
  <c r="D50" i="16"/>
  <c r="D52" i="16" s="1"/>
  <c r="D58" i="15"/>
  <c r="D76" i="16"/>
  <c r="D78" i="16" s="1"/>
  <c r="D63" i="18"/>
  <c r="D76" i="18"/>
  <c r="D78" i="18" s="1"/>
  <c r="C60" i="15"/>
  <c r="C52" i="18"/>
  <c r="E63" i="16"/>
  <c r="E65" i="16" s="1"/>
  <c r="C63" i="18"/>
  <c r="B73" i="15"/>
  <c r="B75" i="15"/>
  <c r="C76" i="18"/>
  <c r="C73" i="15"/>
  <c r="E76" i="16"/>
  <c r="E78" i="16" s="1"/>
  <c r="C76" i="16"/>
  <c r="B62" i="15"/>
  <c r="C71" i="15"/>
  <c r="D50" i="18"/>
  <c r="C78" i="21"/>
  <c r="C65" i="21"/>
  <c r="C72" i="20"/>
  <c r="I78" i="18" l="1"/>
  <c r="H75" i="15"/>
  <c r="C65" i="16"/>
  <c r="F65" i="18"/>
  <c r="G65" i="18"/>
  <c r="H55" i="17"/>
  <c r="G65" i="16"/>
  <c r="G78" i="18"/>
  <c r="G52" i="18"/>
  <c r="G52" i="16"/>
  <c r="G78" i="16"/>
  <c r="D65" i="18"/>
  <c r="E52" i="16"/>
  <c r="D65" i="16"/>
  <c r="D52" i="18"/>
  <c r="C78" i="18"/>
  <c r="C65" i="18"/>
  <c r="C78" i="16"/>
  <c r="C52" i="16"/>
  <c r="E6" i="4" l="1"/>
  <c r="E34" i="17" s="1"/>
  <c r="F6" i="4"/>
  <c r="F34" i="17" s="1"/>
  <c r="C685" i="4"/>
  <c r="D6" i="4"/>
  <c r="D34" i="17" s="1"/>
  <c r="G6" i="4"/>
  <c r="G34" i="17" s="1"/>
  <c r="F685" i="4" l="1"/>
  <c r="F458" i="4"/>
  <c r="F80" i="4"/>
  <c r="G685" i="4"/>
  <c r="G458" i="4"/>
  <c r="G80" i="4"/>
  <c r="D685" i="4"/>
  <c r="D458" i="4"/>
  <c r="D80" i="4"/>
  <c r="E685" i="4"/>
  <c r="E458" i="4"/>
  <c r="E80" i="4"/>
  <c r="F33" i="17"/>
  <c r="D33" i="17"/>
  <c r="E33" i="17"/>
  <c r="G33" i="17"/>
  <c r="C36" i="17"/>
  <c r="C37" i="17" s="1"/>
  <c r="C80" i="4"/>
  <c r="C458" i="4"/>
  <c r="C39" i="17" l="1"/>
  <c r="C41" i="17" s="1"/>
  <c r="F45" i="17"/>
  <c r="F59" i="17"/>
  <c r="F73" i="17"/>
  <c r="E45" i="17"/>
  <c r="E59" i="17"/>
  <c r="E73" i="17"/>
  <c r="G74" i="17"/>
  <c r="G60" i="17"/>
  <c r="G46" i="17"/>
  <c r="D45" i="17"/>
  <c r="D59" i="17"/>
  <c r="D73" i="17"/>
  <c r="C46" i="17"/>
  <c r="C60" i="17"/>
  <c r="C74" i="17"/>
  <c r="E60" i="17"/>
  <c r="E74" i="17"/>
  <c r="E46" i="17"/>
  <c r="G45" i="17"/>
  <c r="G59" i="17"/>
  <c r="G73" i="17"/>
  <c r="D46" i="17"/>
  <c r="D60" i="17"/>
  <c r="D74" i="17"/>
  <c r="C59" i="17"/>
  <c r="C73" i="17"/>
  <c r="C45" i="17"/>
  <c r="F74" i="17"/>
  <c r="F46" i="17"/>
  <c r="F60" i="17"/>
  <c r="G36" i="17"/>
  <c r="E36" i="17"/>
  <c r="E37" i="17" s="1"/>
  <c r="D36" i="17"/>
  <c r="F36" i="17"/>
  <c r="D76" i="17" l="1"/>
  <c r="F48" i="17"/>
  <c r="F49" i="17" s="1"/>
  <c r="C76" i="17"/>
  <c r="C77" i="17" s="1"/>
  <c r="G76" i="17"/>
  <c r="G77" i="17" s="1"/>
  <c r="D48" i="17"/>
  <c r="D49" i="17" s="1"/>
  <c r="D62" i="17"/>
  <c r="D63" i="17" s="1"/>
  <c r="C48" i="17"/>
  <c r="C49" i="17" s="1"/>
  <c r="E48" i="17"/>
  <c r="E49" i="17" s="1"/>
  <c r="G62" i="17"/>
  <c r="G63" i="17" s="1"/>
  <c r="F62" i="17"/>
  <c r="F63" i="17" s="1"/>
  <c r="E62" i="17"/>
  <c r="E63" i="17" s="1"/>
  <c r="E76" i="17"/>
  <c r="E77" i="17" s="1"/>
  <c r="F76" i="17"/>
  <c r="F77" i="17" s="1"/>
  <c r="C62" i="17"/>
  <c r="C63" i="17" s="1"/>
  <c r="C68" i="17" s="1"/>
  <c r="B46" i="15" s="1"/>
  <c r="G48" i="17"/>
  <c r="G49" i="17" s="1"/>
  <c r="D77" i="17"/>
  <c r="G37" i="17"/>
  <c r="G39" i="17" s="1"/>
  <c r="E39" i="17"/>
  <c r="E41" i="17" s="1"/>
  <c r="D42" i="15" s="1"/>
  <c r="D37" i="17"/>
  <c r="F37" i="17"/>
  <c r="C54" i="17" l="1"/>
  <c r="B44" i="15" s="1"/>
  <c r="C65" i="17"/>
  <c r="C67" i="17" s="1"/>
  <c r="C69" i="17" s="1"/>
  <c r="G51" i="17"/>
  <c r="G53" i="17" s="1"/>
  <c r="G54" i="17"/>
  <c r="F44" i="15" s="1"/>
  <c r="E51" i="17"/>
  <c r="E53" i="17" s="1"/>
  <c r="E54" i="17"/>
  <c r="D44" i="15" s="1"/>
  <c r="G79" i="17"/>
  <c r="G82" i="17"/>
  <c r="F48" i="15" s="1"/>
  <c r="F79" i="17"/>
  <c r="F82" i="17"/>
  <c r="E65" i="17"/>
  <c r="E67" i="17" s="1"/>
  <c r="E68" i="17"/>
  <c r="D46" i="15" s="1"/>
  <c r="G65" i="17"/>
  <c r="G68" i="17"/>
  <c r="F46" i="15" s="1"/>
  <c r="E79" i="17"/>
  <c r="E81" i="17" s="1"/>
  <c r="E82" i="17"/>
  <c r="D48" i="15" s="1"/>
  <c r="C79" i="17"/>
  <c r="C81" i="17" s="1"/>
  <c r="C82" i="17"/>
  <c r="B48" i="15" s="1"/>
  <c r="F65" i="17"/>
  <c r="F68" i="17"/>
  <c r="D65" i="17"/>
  <c r="D68" i="17"/>
  <c r="D79" i="17"/>
  <c r="D82" i="17"/>
  <c r="D51" i="17"/>
  <c r="D54" i="17"/>
  <c r="C44" i="15" s="1"/>
  <c r="F51" i="17"/>
  <c r="F54" i="17"/>
  <c r="C51" i="17"/>
  <c r="C53" i="17" s="1"/>
  <c r="G41" i="17"/>
  <c r="F42" i="15" s="1"/>
  <c r="D39" i="17"/>
  <c r="D41" i="17" s="1"/>
  <c r="C42" i="15" s="1"/>
  <c r="F39" i="17"/>
  <c r="F41" i="17" s="1"/>
  <c r="E42" i="15" s="1"/>
  <c r="B42" i="15"/>
  <c r="C55" i="17" l="1"/>
  <c r="E55" i="17"/>
  <c r="G55" i="17"/>
  <c r="G67" i="17"/>
  <c r="G69" i="17" s="1"/>
  <c r="G81" i="17"/>
  <c r="G83" i="17" s="1"/>
  <c r="D53" i="17"/>
  <c r="D55" i="17" s="1"/>
  <c r="E69" i="17"/>
  <c r="D67" i="17"/>
  <c r="C46" i="15"/>
  <c r="D81" i="17"/>
  <c r="C48" i="15"/>
  <c r="E46" i="15"/>
  <c r="F67" i="17"/>
  <c r="E44" i="15"/>
  <c r="F53" i="17"/>
  <c r="C83" i="17"/>
  <c r="E48" i="15"/>
  <c r="F81" i="17"/>
  <c r="E83" i="17"/>
  <c r="F55" i="17" l="1"/>
  <c r="F69" i="17"/>
  <c r="D83" i="17"/>
  <c r="F83" i="17"/>
  <c r="D69" i="17"/>
</calcChain>
</file>

<file path=xl/comments1.xml><?xml version="1.0" encoding="utf-8"?>
<comments xmlns="http://schemas.openxmlformats.org/spreadsheetml/2006/main" xmlns:mc="http://schemas.openxmlformats.org/markup-compatibility/2006" xmlns:xr="http://schemas.microsoft.com/office/spreadsheetml/2014/revision" mc:Ignorable="xr">
  <authors>
    <author>GERENCIA GENERAL</author>
  </authors>
  <commentList>
    <comment ref="C41" authorId="0" shapeId="0" xr:uid="{00000000-0006-0000-0000-000001000000}">
      <text>
        <r>
          <rPr>
            <sz val="14"/>
            <color rgb="FF000000"/>
            <rFont val="Arial"/>
            <family val="2"/>
          </rPr>
          <t xml:space="preserve">ELEGIBILIDAD:
</t>
        </r>
        <r>
          <rPr>
            <sz val="14"/>
            <color rgb="FF000000"/>
            <rFont val="Arial"/>
            <family val="2"/>
          </rPr>
          <t>Hijos menores de 24 años que sean solteros y estudiantes de tiempo completo</t>
        </r>
      </text>
    </comment>
    <comment ref="E42" authorId="0" shapeId="0" xr:uid="{00000000-0006-0000-0000-000004000000}">
      <text>
        <r>
          <rPr>
            <sz val="14"/>
            <color rgb="FF000000"/>
            <rFont val="Arial"/>
            <family val="2"/>
          </rPr>
          <t xml:space="preserve">Número de niños menores de 16 años
</t>
        </r>
      </text>
    </comment>
    <comment ref="H42" authorId="0" shapeId="0" xr:uid="{00000000-0006-0000-0000-000005000000}">
      <text>
        <r>
          <rPr>
            <sz val="14"/>
            <color rgb="FF000000"/>
            <rFont val="Arial"/>
            <family val="2"/>
          </rPr>
          <t>Número de niños menores de 10 años</t>
        </r>
      </text>
    </comment>
    <comment ref="C43" authorId="0" shapeId="0" xr:uid="{00000000-0006-0000-0000-000002000000}">
      <text>
        <r>
          <rPr>
            <sz val="14"/>
            <color rgb="FF000000"/>
            <rFont val="Arial"/>
            <family val="2"/>
          </rPr>
          <t xml:space="preserve">ELEGIBILIDAD:
</t>
        </r>
        <r>
          <rPr>
            <sz val="14"/>
            <color rgb="FF000000"/>
            <rFont val="Arial"/>
            <family val="2"/>
          </rPr>
          <t xml:space="preserve">Entre 18 y 74 años de edad
</t>
        </r>
      </text>
    </comment>
    <comment ref="C45" authorId="0" shapeId="0" xr:uid="{00000000-0006-0000-0000-000003000000}">
      <text>
        <r>
          <rPr>
            <sz val="14"/>
            <color rgb="FF000000"/>
            <rFont val="Arial"/>
            <family val="2"/>
          </rPr>
          <t xml:space="preserve">ELEGIBILIDAD:
</t>
        </r>
        <r>
          <rPr>
            <sz val="14"/>
            <color rgb="FF000000"/>
            <rFont val="Arial"/>
            <family val="2"/>
          </rPr>
          <t xml:space="preserve">Entre 18 y 74 años de edad
</t>
        </r>
      </text>
    </comment>
  </commentList>
</comments>
</file>

<file path=xl/sharedStrings.xml><?xml version="1.0" encoding="utf-8"?>
<sst xmlns="http://schemas.openxmlformats.org/spreadsheetml/2006/main" count="1072" uniqueCount="171">
  <si>
    <t>INSTRUCCIONES DE USO DEL COTIZADOR</t>
  </si>
  <si>
    <t>Por favor tomar en cuenta los siguientes pasos al momento de realizar una cotizacion:</t>
  </si>
  <si>
    <r>
      <t xml:space="preserve">Este cotizador tiene como objetivo cotizar diferentes alternativas a clientes existentes que ya posean una poliza vigente con Bupa Global Latin America. Se deben completar todos los campos resaltados en gris en la pestaña: </t>
    </r>
    <r>
      <rPr>
        <b/>
        <sz val="14"/>
        <rFont val="Arial"/>
        <family val="2"/>
      </rPr>
      <t>"INGRESO DE DATOS"</t>
    </r>
    <r>
      <rPr>
        <sz val="14"/>
        <rFont val="Arial"/>
        <family val="2"/>
      </rPr>
      <t xml:space="preserve"> antes de cotizar, por favor verificar los check marks que esten seleccionados.</t>
    </r>
  </si>
  <si>
    <t>DEFINICIONES</t>
  </si>
  <si>
    <t>Dependientes 24 años ⬇️</t>
  </si>
  <si>
    <t>Renovaciones ⬇️</t>
  </si>
  <si>
    <t>Low Option ⬇️</t>
  </si>
  <si>
    <t>New Business ⬇️</t>
  </si>
  <si>
    <r>
      <rPr>
        <b/>
        <sz val="14"/>
        <color rgb="FF0079C8"/>
        <rFont val="Arial"/>
        <family val="2"/>
      </rPr>
      <t>DEPENDIENTES 24 AÑOS</t>
    </r>
    <r>
      <rPr>
        <sz val="14"/>
        <rFont val="Arial"/>
        <family val="2"/>
      </rPr>
      <t xml:space="preserve">
Se refiere a los dependientes que cumplen 24 años de edad y que salen de la poliza activa de sus padres, a su propia poliza individual. Para cotizar se debe seleccionar el check mark: </t>
    </r>
    <r>
      <rPr>
        <b/>
        <sz val="14"/>
        <rFont val="Arial"/>
        <family val="2"/>
      </rPr>
      <t>"Cotizacion para Dependientes 24 años"</t>
    </r>
    <r>
      <rPr>
        <sz val="14"/>
        <rFont val="Arial"/>
        <family val="2"/>
      </rPr>
      <t xml:space="preserve">
</t>
    </r>
    <r>
      <rPr>
        <b/>
        <sz val="14"/>
        <rFont val="Arial"/>
        <family val="2"/>
      </rPr>
      <t>NO</t>
    </r>
    <r>
      <rPr>
        <sz val="14"/>
        <rFont val="Arial"/>
        <family val="2"/>
      </rPr>
      <t xml:space="preserve"> se debe seleccionar el check mark: </t>
    </r>
    <r>
      <rPr>
        <b/>
        <sz val="14"/>
        <rFont val="Arial"/>
        <family val="2"/>
      </rPr>
      <t>"RENOVACIÓN"</t>
    </r>
  </si>
  <si>
    <t>⬆️</t>
  </si>
  <si>
    <r>
      <rPr>
        <b/>
        <sz val="14"/>
        <color rgb="FF0079C8"/>
        <rFont val="Arial"/>
        <family val="2"/>
      </rPr>
      <t>RENOVACIONES:</t>
    </r>
    <r>
      <rPr>
        <b/>
        <sz val="14"/>
        <rFont val="Arial"/>
        <family val="2"/>
      </rPr>
      <t xml:space="preserve">
</t>
    </r>
    <r>
      <rPr>
        <sz val="14"/>
        <rFont val="Arial"/>
        <family val="2"/>
      </rPr>
      <t>Corresponde a un cliente con poliza existente, esto incluye a los asegudorados con poliza de Bupa Panama ó que buscan migrar/transferirse desde cualquier otra entidad bajo Bupa Global Latin America.</t>
    </r>
    <r>
      <rPr>
        <b/>
        <sz val="14"/>
        <rFont val="Arial"/>
        <family val="2"/>
      </rPr>
      <t xml:space="preserve">
</t>
    </r>
    <r>
      <rPr>
        <sz val="14"/>
        <rFont val="Arial"/>
        <family val="2"/>
      </rPr>
      <t xml:space="preserve">1. Se </t>
    </r>
    <r>
      <rPr>
        <b/>
        <sz val="14"/>
        <rFont val="Arial"/>
        <family val="2"/>
      </rPr>
      <t>debe</t>
    </r>
    <r>
      <rPr>
        <sz val="14"/>
        <rFont val="Arial"/>
        <family val="2"/>
      </rPr>
      <t xml:space="preserve"> seleccionar unicamente el check mark: </t>
    </r>
    <r>
      <rPr>
        <b/>
        <sz val="14"/>
        <rFont val="Arial"/>
        <family val="2"/>
      </rPr>
      <t xml:space="preserve">"RENOVACIÓN"
</t>
    </r>
    <r>
      <rPr>
        <sz val="14"/>
        <rFont val="Arial"/>
        <family val="2"/>
      </rPr>
      <t xml:space="preserve">2. Se </t>
    </r>
    <r>
      <rPr>
        <b/>
        <sz val="14"/>
        <rFont val="Arial"/>
        <family val="2"/>
      </rPr>
      <t>debe</t>
    </r>
    <r>
      <rPr>
        <sz val="14"/>
        <rFont val="Arial"/>
        <family val="2"/>
      </rPr>
      <t xml:space="preserve"> especificar la </t>
    </r>
    <r>
      <rPr>
        <b/>
        <sz val="14"/>
        <rFont val="Arial"/>
        <family val="2"/>
      </rPr>
      <t>fecha de inicio de la poliza. (MM/DD/YYYY)</t>
    </r>
  </si>
  <si>
    <r>
      <rPr>
        <b/>
        <sz val="14"/>
        <color rgb="FF0079C8"/>
        <rFont val="Arial"/>
        <family val="2"/>
      </rPr>
      <t>LOW OPTION:</t>
    </r>
    <r>
      <rPr>
        <sz val="14"/>
        <rFont val="Arial"/>
        <family val="2"/>
      </rPr>
      <t xml:space="preserve">
Esto es una opcion para cotizar aplicando un coaseguro del 20% fuera de Panamá.
1. Solo disponible en los productos: </t>
    </r>
    <r>
      <rPr>
        <b/>
        <sz val="14"/>
        <rFont val="Arial"/>
        <family val="2"/>
      </rPr>
      <t>Select, Premier &amp; Elite.</t>
    </r>
    <r>
      <rPr>
        <sz val="14"/>
        <rFont val="Arial"/>
        <family val="2"/>
      </rPr>
      <t xml:space="preserve">
2. Se debe seleccionar el check mark: </t>
    </r>
    <r>
      <rPr>
        <b/>
        <sz val="14"/>
        <rFont val="Arial"/>
        <family val="2"/>
      </rPr>
      <t>"Variante con coaseguro"</t>
    </r>
  </si>
  <si>
    <r>
      <rPr>
        <b/>
        <sz val="14"/>
        <color rgb="FF0079C8"/>
        <rFont val="Arial"/>
        <family val="2"/>
      </rPr>
      <t>NUEVO NEGOCIO</t>
    </r>
    <r>
      <rPr>
        <b/>
        <sz val="14"/>
        <rFont val="Arial"/>
        <family val="2"/>
      </rPr>
      <t xml:space="preserve">
</t>
    </r>
    <r>
      <rPr>
        <sz val="14"/>
        <rFont val="Arial"/>
        <family val="2"/>
      </rPr>
      <t xml:space="preserve">Corresponde al </t>
    </r>
    <r>
      <rPr>
        <b/>
        <sz val="14"/>
        <rFont val="Arial"/>
        <family val="2"/>
      </rPr>
      <t>100% de un nuevo cliente en Bupa</t>
    </r>
    <r>
      <rPr>
        <sz val="14"/>
        <rFont val="Arial"/>
        <family val="2"/>
      </rPr>
      <t xml:space="preserve">, es decir, no puede ser un cliente existente en ninguna de las entidades que forman parte de Bupa Global Latin America (BGLA).
Si un cliente posee una póliza en alguna otra entidad de Bupa fuera de Bupa Global Latin America
(por ejemplo, Bupa UK, Sanitas, Bupa México, Bupa Australia, entre otras), </t>
    </r>
    <r>
      <rPr>
        <b/>
        <sz val="14"/>
        <rFont val="Arial"/>
        <family val="2"/>
      </rPr>
      <t>sí</t>
    </r>
    <r>
      <rPr>
        <sz val="14"/>
        <rFont val="Arial"/>
        <family val="2"/>
      </rPr>
      <t xml:space="preserve"> </t>
    </r>
    <r>
      <rPr>
        <b/>
        <sz val="14"/>
        <rFont val="Arial"/>
        <family val="2"/>
      </rPr>
      <t>será considerado como
nuevo negocio.</t>
    </r>
    <r>
      <rPr>
        <sz val="14"/>
        <rFont val="Arial"/>
        <family val="2"/>
      </rPr>
      <t xml:space="preserve">
</t>
    </r>
    <r>
      <rPr>
        <b/>
        <sz val="14"/>
        <rFont val="Arial"/>
        <family val="2"/>
      </rPr>
      <t>Todas las cotizaciones de Nuevo Negocio deben
realizarse a través del cotizador en línea.</t>
    </r>
  </si>
  <si>
    <t>24 years</t>
  </si>
  <si>
    <t>% base</t>
  </si>
  <si>
    <t>% Despues de validación</t>
  </si>
  <si>
    <t>Coaseguro (Panamá)</t>
  </si>
  <si>
    <t>Fecha inicio</t>
  </si>
  <si>
    <t>Fecha Fin</t>
  </si>
  <si>
    <t xml:space="preserve">Producto </t>
  </si>
  <si>
    <t>Plan</t>
  </si>
  <si>
    <t>Ajuste tarifa</t>
  </si>
  <si>
    <t>Descuento</t>
  </si>
  <si>
    <t>Type</t>
  </si>
  <si>
    <t>Nuevo Negocio</t>
  </si>
  <si>
    <t>Antes de octubre de 2020</t>
  </si>
  <si>
    <t>Bupa Global Ultimate</t>
  </si>
  <si>
    <t>Renovación | Transferencias | Migraciones</t>
  </si>
  <si>
    <t>Renovaciones</t>
  </si>
  <si>
    <t>Renovación:  octubre - diciembre | 2020</t>
  </si>
  <si>
    <t>Renovación: 2021 | 2022</t>
  </si>
  <si>
    <t>Bupa Global Elite</t>
  </si>
  <si>
    <t>Rebovación: Enero -  Abril 2023</t>
  </si>
  <si>
    <t>Renovación: Promoción Mayo - diciembre 2023</t>
  </si>
  <si>
    <t>Descuento 24 años (por edad)</t>
  </si>
  <si>
    <t>Renovaciön: Enero - Abril 2024</t>
  </si>
  <si>
    <t>age</t>
  </si>
  <si>
    <t>Discount (%)</t>
  </si>
  <si>
    <t>Parameter</t>
  </si>
  <si>
    <t>Renovación:  Promoción mayo - diciembre | 2024</t>
  </si>
  <si>
    <t>Bupa Global Premier</t>
  </si>
  <si>
    <t>All ages</t>
  </si>
  <si>
    <t>Type selected</t>
  </si>
  <si>
    <t>Bupa Global Select</t>
  </si>
  <si>
    <t>Ultimate</t>
  </si>
  <si>
    <t>Elite</t>
  </si>
  <si>
    <t>Premier</t>
  </si>
  <si>
    <t>Select</t>
  </si>
  <si>
    <t>Major Medical</t>
  </si>
  <si>
    <t>Descuento de 24 años:</t>
  </si>
  <si>
    <t>Bupa Global Major Medical</t>
  </si>
  <si>
    <t>Descuento por variante de coaseguro</t>
  </si>
  <si>
    <t>Entre octubre 1 y diciembre  31 de 2022</t>
  </si>
  <si>
    <t>Descuento si es nuevo negocio:</t>
  </si>
  <si>
    <t>Nombre del Asegurado Titular:</t>
  </si>
  <si>
    <t>John Doe</t>
  </si>
  <si>
    <r>
      <t xml:space="preserve">NEW BUSINESS DISCOUNT </t>
    </r>
    <r>
      <rPr>
        <sz val="14"/>
        <rFont val="Arial"/>
        <family val="2"/>
      </rPr>
      <t>(MULTIPLICATION FACTOR)</t>
    </r>
  </si>
  <si>
    <t>Número de adultos en la póliza:</t>
  </si>
  <si>
    <t>Número de dependientes
menores de 16 años:</t>
  </si>
  <si>
    <t>Número de dependientes
menores de 10 años:</t>
  </si>
  <si>
    <t>Número total de dependientes en la póliza:</t>
  </si>
  <si>
    <t>Descuento combinado 24 años y Nuevo Negocio</t>
  </si>
  <si>
    <t>Edad del Asegurado Titular:</t>
  </si>
  <si>
    <t>Escribir en el campo gris
abajo en formato: MM/DD/YYYY</t>
  </si>
  <si>
    <t>Edad del/la cónyuge:</t>
  </si>
  <si>
    <t>NEW BUSINESS DISCOUNT</t>
  </si>
  <si>
    <r>
      <t xml:space="preserve">Tarifas en </t>
    </r>
    <r>
      <rPr>
        <b/>
        <sz val="14"/>
        <rFont val="Arial"/>
        <family val="2"/>
      </rPr>
      <t>US$</t>
    </r>
    <r>
      <rPr>
        <sz val="14"/>
        <rFont val="Arial"/>
        <family val="2"/>
      </rPr>
      <t xml:space="preserve"> | Validas: 1</t>
    </r>
    <r>
      <rPr>
        <b/>
        <sz val="14"/>
        <rFont val="Arial"/>
        <family val="2"/>
      </rPr>
      <t xml:space="preserve"> de julio de 2026</t>
    </r>
  </si>
  <si>
    <t>Rango de fechas que aplica</t>
  </si>
  <si>
    <t>Enero 1 a 31 de abril 2023</t>
  </si>
  <si>
    <t>Mayo a 31 de diciembre 2023</t>
  </si>
  <si>
    <t>Enero 1 a 31 de abril 2024</t>
  </si>
  <si>
    <t>Desde el 1 de mayo del 2024 al 14 de mayo del 2024</t>
  </si>
  <si>
    <t>Desde el 15 de mayo al 31 de diciembre del 2024</t>
  </si>
  <si>
    <t>Desde el 1 de enero al 31 de diciembre del 2025</t>
  </si>
  <si>
    <t>Mayo 1 a 31 de diciembre 2023</t>
  </si>
  <si>
    <t>RESUMEN DE BENEFICIOS</t>
  </si>
  <si>
    <t xml:space="preserve"> </t>
  </si>
  <si>
    <t>Cotización de Seguro Médico Internacional
Bupa Global Ultimate Health Plan
Tarifas en US$ | Validas: 1 de julio de 2026</t>
  </si>
  <si>
    <t>Nombre del Asegurado Titular</t>
  </si>
  <si>
    <t>Número de adultos en la póliza</t>
  </si>
  <si>
    <t>Número de Dependientes en la póliza</t>
  </si>
  <si>
    <t>Número de Dependientes menores de 16 años</t>
  </si>
  <si>
    <t>Edad del Asegurado Titular</t>
  </si>
  <si>
    <t>Edad del/la conyuge</t>
  </si>
  <si>
    <t>Fecha de la cotización</t>
  </si>
  <si>
    <t>Ajuste</t>
  </si>
  <si>
    <t>DEDUCIBLES</t>
  </si>
  <si>
    <t>PLAN 1</t>
  </si>
  <si>
    <t>PLAN 2</t>
  </si>
  <si>
    <t>PLAN 3</t>
  </si>
  <si>
    <t>PLAN 4</t>
  </si>
  <si>
    <t>En el país de residencia</t>
  </si>
  <si>
    <t>$0</t>
  </si>
  <si>
    <t>Fuera del país de residencia</t>
  </si>
  <si>
    <t>TARIFAS ANUALES</t>
  </si>
  <si>
    <t>Prima para Asegurado Titular</t>
  </si>
  <si>
    <t>Prima para conyuge</t>
  </si>
  <si>
    <t>Prima para hijo (s)</t>
  </si>
  <si>
    <t>Total de Prima neta</t>
  </si>
  <si>
    <t>Tarifa administrativa anual</t>
  </si>
  <si>
    <t>VAT (5%)</t>
  </si>
  <si>
    <t>ITBMS (7%)</t>
  </si>
  <si>
    <t>TOTAL ANUAL</t>
  </si>
  <si>
    <t>Ahorros en tarifas de prima para Dependientes</t>
  </si>
  <si>
    <t>TARIFAS SEMIANUALES</t>
  </si>
  <si>
    <t>TOTAL de primera cuota</t>
  </si>
  <si>
    <t>Costo de segunda cuota</t>
  </si>
  <si>
    <t>TARIFAS TRIMESTRALES</t>
  </si>
  <si>
    <t>Costo de tarifa trimestral 2 a 4</t>
  </si>
  <si>
    <t>TARIFAS MENSUALES</t>
  </si>
  <si>
    <t>Costo de Tarifa mensual de 2 a 12</t>
  </si>
  <si>
    <t>Este presupuesto solamente tiene carácter informativo y en ningún momento expresa compromiso legal
para suministrarle cobertura de seguro. La emisión de una póliza de seguro Bupa está sujeta a todas las evaluaciones de riesgo por parte de Bupa y a la recepción de todos los pagos de prima requeridos.</t>
  </si>
  <si>
    <t>Cotización de Seguro Médico Internacional
Bupa Global Elite Health Plan
Tarifas en US$ | Validas: 1 de julio de 2026</t>
  </si>
  <si>
    <t>Número de Dependientes menores de 10 años</t>
  </si>
  <si>
    <t>DEDUCIBlES</t>
  </si>
  <si>
    <t>PLAN 5</t>
  </si>
  <si>
    <t>PLAN 6</t>
  </si>
  <si>
    <t>PLAN 7</t>
  </si>
  <si>
    <t>Ajuste por la variante con coaseguro fuera
 del país de residencia</t>
  </si>
  <si>
    <t>Tarifa administrativa annual</t>
  </si>
  <si>
    <t>VAT (5%) :</t>
  </si>
  <si>
    <t>Ajuste por la variante con coaseguro
 fuera del país de residencia</t>
  </si>
  <si>
    <t>Este presupuesto solamente tiene carácter informativo y en ningún momento expresa compromiso legal para suministrarle cobertura de seguro.
La emisión de una póliza de seguro Bupa está sujeta a todas las evaluaciones de riesgo por parte de Bupa y a la recepción de todos los pagos 
de prima requeridos.</t>
  </si>
  <si>
    <t>Cotización de Seguro Médico Internacional
Bupa Global Premier Health Plan
Tarifas en US$ | Validas: 1 de julio de 2026</t>
  </si>
  <si>
    <t>Deducibles</t>
  </si>
  <si>
    <t>TARIFAS SEMESTRALES</t>
  </si>
  <si>
    <t>Este presupuesto solamente tiene carácter informativo y en ningún momento expresa compromiso legal para suministrarle cobertura de seguro. La emisión de una póliza de seguro Bupa está sujeta a todas las evaluaciones
de riesgo por parte de Bupa y a la recepción de todos los pagos de prima requeridos.</t>
  </si>
  <si>
    <t>Cotización de Seguro Médico Internacional
Bupa Global Select Health Plan
Tarifas en US$ | Validas: 1 de julio de 2026</t>
  </si>
  <si>
    <t>Este presupuesto solamente tiene carácter informativo y en ningún momento expresa compromiso legal para suministrarle cobertura de seguro. La emisión de una póliza de seguro Bupa está sujeta a todas las evaluaciones de riesgo por parte de Bupa y a la recepción de todos los pagos de prima requeridos.</t>
  </si>
  <si>
    <t xml:space="preserve"> Cotización de Seguro Médico Internacional
Bupa Global Major Medical Health Plan
Tarifas en US$ | Validas: 1 de julio de 2026</t>
  </si>
  <si>
    <t>DEDUCIBLeS</t>
  </si>
  <si>
    <t>Cotización de Seguro Médico Internacional
Bupa Global Major Health Plans
Resumen de Tarifas
Tarifas en US$ | Validas: 1 de julio de 2026</t>
  </si>
  <si>
    <t>BUPA GLOBAL ULTIMATE HEALTH PLAN</t>
  </si>
  <si>
    <t>TArIFAS SEMESTRALES</t>
  </si>
  <si>
    <t>Ahorros en tarifas de prima   
 para Dependientes*</t>
  </si>
  <si>
    <t>BUPA GLOBAL ELITE HEALTH PLAN</t>
  </si>
  <si>
    <t>Ahorros en tarifas de prima 
 para Dependientes*</t>
  </si>
  <si>
    <t>BUPA GLOBAL PREMIER HEALTH PLAN</t>
  </si>
  <si>
    <t>BUPA GLOBAL SELECT HEALTH PLAN</t>
  </si>
  <si>
    <t xml:space="preserve"> En el país de residencia </t>
  </si>
  <si>
    <t xml:space="preserve"> Fuera del país de residencia </t>
  </si>
  <si>
    <t>BUPA GLOBAL MAJOR MEDICAL HEALTH PLAN</t>
  </si>
  <si>
    <t>Este presupuesto solamente tiene carácter informativo y en ningún momento expresa compromiso legal para suministrarle cobertura de seguro. La emisión de una póliza de seguro Bupa está sujeta a todas las evaluaciones de riesgo por parte de Bupa y a la recepción de todos los pagos de prima requeridos.
Una tarifa administrativa de US$75 se cargará automáticamente al primer pago.
*Basado en un modo de pago anual</t>
  </si>
  <si>
    <t>BUPA GLOBAL ELITE</t>
  </si>
  <si>
    <t>FACTOR MENSUAL:</t>
  </si>
  <si>
    <t>Descuento de 24 años</t>
  </si>
  <si>
    <t>FACTOR TRIMESTRAL:</t>
  </si>
  <si>
    <t>Descuento de producto (%)</t>
  </si>
  <si>
    <t>FACTOR SEMIANUAL:</t>
  </si>
  <si>
    <t>Factor para el descuento combinado</t>
  </si>
  <si>
    <t>EDAD</t>
  </si>
  <si>
    <t>TARIFAS BASE</t>
  </si>
  <si>
    <t>TARIFAS BASE CON DESCUENTO</t>
  </si>
  <si>
    <t>o más</t>
  </si>
  <si>
    <t>Hijo</t>
  </si>
  <si>
    <t>Hijos</t>
  </si>
  <si>
    <t>Hijos o más</t>
  </si>
  <si>
    <t>BUPA GLOBAL ELITE - MENSUALES</t>
  </si>
  <si>
    <t>BUPA GLOBAL PREMIER</t>
  </si>
  <si>
    <t>TARIFAS BASE COND ESCUENTO</t>
  </si>
  <si>
    <t>BUPA GLOBAL PREMIER - MENSUALES</t>
  </si>
  <si>
    <t>BUPA GLOBAL SELECT</t>
  </si>
  <si>
    <t>BUPA GLOBAL SELECT - MENSUALES</t>
  </si>
  <si>
    <t>BUPA GLOBAL ULTIMATE</t>
  </si>
  <si>
    <t>TARIFA BASE</t>
  </si>
  <si>
    <t>BUPA GLOBAL ULTIMATE - MENSUALES</t>
  </si>
  <si>
    <t>BUPA GLOBAL MM</t>
  </si>
  <si>
    <t>TARIFAS CON DESCUENTO</t>
  </si>
  <si>
    <t>BUPA GLOBAL MM - MENSUALES</t>
  </si>
  <si>
    <t>TARIFAS SEMESTRAL</t>
  </si>
  <si>
    <t>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</si>
</sst>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9">
    <numFmt numFmtId="44" formatCode="_(&quot;$&quot;* #,##0.00_);_(&quot;$&quot;* \(#,##0.00\);_(&quot;$&quot;* &quot;-&quot;??_);_(@_)"/>
    <numFmt numFmtId="43" formatCode="_(* #,##0.00_);_(* \(#,##0.00\);_(* &quot;-&quot;??_);_(@_)"/>
    <numFmt numFmtId="164" formatCode="_-&quot;$&quot;\ * #,##0.00_-;\-&quot;$&quot;\ * #,##0.00_-;_-&quot;$&quot;\ * &quot;-&quot;??_-;_-@_-"/>
    <numFmt numFmtId="165" formatCode="[$-409]d\-m\-yy\ h:mm\ AM/PM;@"/>
    <numFmt numFmtId="166" formatCode="_(* #,##0_);_(* \(#,##0\);_(* &quot;-&quot;??_);_(@_)"/>
    <numFmt numFmtId="167" formatCode="_([$$-409]* #,##0.00_);_([$$-409]* \(#,##0.00\);_([$$-409]* &quot;-&quot;??_);_(@_)"/>
    <numFmt numFmtId="168" formatCode="_(* #,##0.000_);_(* \(#,##0.000\);_(* &quot;-&quot;??_);_(@_)"/>
    <numFmt numFmtId="169" formatCode="_(* #,##0.00000000_);_(* \(#,##0.00000000\);_(* &quot;-&quot;??_);_(@_)"/>
    <numFmt numFmtId="170" formatCode="_(&quot;$&quot;* #,##0_);_(&quot;$&quot;* \(#,##0\);_(&quot;$&quot;* &quot;-&quot;??_);_(@_)"/>
  </numFmts>
  <fonts count="58" x14ac:knownFonts="1">
    <font>
      <sz val="10"/>
      <name val="Arial"/>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0"/>
      <name val="Arial"/>
      <family val="2"/>
    </font>
    <font>
      <sz val="8"/>
      <name val="Arial"/>
      <family val="2"/>
    </font>
    <font>
      <b/>
      <sz val="14"/>
      <name val="Arial"/>
      <family val="2"/>
    </font>
    <font>
      <sz val="10"/>
      <name val="Arial"/>
      <family val="2"/>
    </font>
    <font>
      <b/>
      <sz val="10"/>
      <name val="Arial"/>
      <family val="2"/>
    </font>
    <font>
      <sz val="10"/>
      <color indexed="8"/>
      <name val="Arial"/>
      <family val="2"/>
    </font>
    <font>
      <sz val="10"/>
      <color theme="1"/>
      <name val="Calibri"/>
      <family val="2"/>
      <scheme val="minor"/>
    </font>
    <font>
      <sz val="11"/>
      <name val="Calibri"/>
      <family val="2"/>
      <scheme val="minor"/>
    </font>
    <font>
      <sz val="10"/>
      <name val="Arial"/>
      <family val="2"/>
    </font>
    <font>
      <sz val="12"/>
      <color theme="1"/>
      <name val="Calibri"/>
      <family val="2"/>
      <scheme val="minor"/>
    </font>
    <font>
      <u/>
      <sz val="10"/>
      <color theme="10"/>
      <name val="Arial"/>
      <family val="2"/>
    </font>
    <font>
      <u/>
      <sz val="10"/>
      <color theme="11"/>
      <name val="Arial"/>
      <family val="2"/>
    </font>
    <font>
      <sz val="14"/>
      <color rgb="FF000000"/>
      <name val="Arial"/>
      <family val="2"/>
    </font>
    <font>
      <sz val="10"/>
      <color theme="0"/>
      <name val="Arial"/>
      <family val="2"/>
    </font>
    <font>
      <sz val="14"/>
      <name val="Arial"/>
      <family val="2"/>
    </font>
    <font>
      <sz val="14"/>
      <color theme="0"/>
      <name val="Arial"/>
      <family val="2"/>
    </font>
    <font>
      <sz val="11"/>
      <name val="Calibri"/>
      <family val="2"/>
    </font>
    <font>
      <b/>
      <sz val="16"/>
      <name val="Arial"/>
      <family val="2"/>
    </font>
    <font>
      <sz val="12"/>
      <name val="Arial"/>
      <family val="2"/>
    </font>
    <font>
      <b/>
      <sz val="14"/>
      <color theme="0"/>
      <name val="Arial"/>
      <family val="2"/>
    </font>
    <font>
      <b/>
      <sz val="12"/>
      <color theme="0"/>
      <name val="Arial"/>
      <family val="2"/>
    </font>
    <font>
      <b/>
      <sz val="12"/>
      <name val="Arial"/>
      <family val="2"/>
    </font>
    <font>
      <sz val="12"/>
      <color indexed="8"/>
      <name val="Arial"/>
      <family val="2"/>
    </font>
    <font>
      <b/>
      <sz val="12"/>
      <color indexed="8"/>
      <name val="Arial"/>
      <family val="2"/>
    </font>
    <font>
      <sz val="12"/>
      <color theme="3" tint="-0.499984740745262"/>
      <name val="Arial"/>
      <family val="2"/>
    </font>
    <font>
      <sz val="12"/>
      <color theme="1"/>
      <name val="Arial"/>
      <family val="2"/>
    </font>
    <font>
      <sz val="12"/>
      <color rgb="FF000000"/>
      <name val="Arial"/>
      <family val="2"/>
    </font>
    <font>
      <b/>
      <sz val="12"/>
      <color rgb="FF000000"/>
      <name val="Arial"/>
      <family val="2"/>
    </font>
    <font>
      <sz val="12"/>
      <color theme="0"/>
      <name val="Arial"/>
      <family val="2"/>
    </font>
    <font>
      <sz val="14"/>
      <color indexed="8"/>
      <name val="Arial"/>
      <family val="2"/>
    </font>
    <font>
      <b/>
      <sz val="14"/>
      <color indexed="8"/>
      <name val="Arial"/>
      <family val="2"/>
    </font>
    <font>
      <b/>
      <sz val="10"/>
      <color theme="0"/>
      <name val="Arial"/>
      <family val="2"/>
    </font>
    <font>
      <sz val="16"/>
      <color theme="0"/>
      <name val="Arial"/>
      <family val="2"/>
    </font>
    <font>
      <b/>
      <sz val="12"/>
      <color rgb="FF0079C8"/>
      <name val="Arial"/>
      <family val="2"/>
    </font>
    <font>
      <sz val="12"/>
      <color rgb="FF58595B"/>
      <name val="Arial"/>
      <family val="2"/>
    </font>
    <font>
      <sz val="16"/>
      <color theme="0" tint="-4.9989318521683403E-2"/>
      <name val="Arial"/>
      <family val="2"/>
    </font>
    <font>
      <sz val="14"/>
      <color theme="0" tint="-4.9989318521683403E-2"/>
      <name val="Arial"/>
      <family val="2"/>
    </font>
    <font>
      <b/>
      <sz val="14"/>
      <color theme="0" tint="-4.9989318521683403E-2"/>
      <name val="Arial"/>
      <family val="2"/>
    </font>
    <font>
      <sz val="14"/>
      <color rgb="FF0079C8"/>
      <name val="Arial"/>
      <family val="2"/>
    </font>
    <font>
      <b/>
      <sz val="14"/>
      <color rgb="FF0079C8"/>
      <name val="Arial"/>
      <family val="2"/>
    </font>
    <font>
      <b/>
      <sz val="14"/>
      <color rgb="FF00335B"/>
      <name val="Arial"/>
      <family val="2"/>
    </font>
    <font>
      <b/>
      <sz val="12"/>
      <color rgb="FF00335B"/>
      <name val="Arial"/>
      <family val="2"/>
    </font>
    <font>
      <b/>
      <sz val="12"/>
      <color rgb="FF000000"/>
      <name val="Aptos"/>
      <family val="2"/>
    </font>
    <font>
      <b/>
      <sz val="8"/>
      <name val="Arial"/>
      <family val="2"/>
    </font>
    <font>
      <b/>
      <sz val="8"/>
      <color rgb="FF000000"/>
      <name val="Aptos"/>
      <family val="2"/>
    </font>
    <font>
      <sz val="11"/>
      <name val="Arial"/>
      <family val="2"/>
    </font>
    <font>
      <sz val="8"/>
      <color theme="0"/>
      <name val="Arial"/>
      <family val="2"/>
    </font>
    <font>
      <sz val="12"/>
      <color theme="0" tint="-4.9989318521683403E-2"/>
      <name val="Arial"/>
      <family val="2"/>
    </font>
    <font>
      <b/>
      <sz val="18"/>
      <color rgb="FF0079C8"/>
      <name val="Arial"/>
      <family val="2"/>
    </font>
    <font>
      <u/>
      <sz val="14"/>
      <color rgb="FF00335B"/>
      <name val="Arial"/>
      <family val="2"/>
    </font>
  </fonts>
  <fills count="15">
    <fill>
      <patternFill patternType="none"/>
    </fill>
    <fill>
      <patternFill patternType="gray125"/>
    </fill>
    <fill>
      <patternFill patternType="solid">
        <fgColor theme="0"/>
        <bgColor indexed="64"/>
      </patternFill>
    </fill>
    <fill>
      <patternFill patternType="solid">
        <fgColor rgb="FFAE9962"/>
        <bgColor indexed="64"/>
      </patternFill>
    </fill>
    <fill>
      <patternFill patternType="solid">
        <fgColor rgb="FFFFFFFF"/>
        <bgColor rgb="FF000000"/>
      </patternFill>
    </fill>
    <fill>
      <patternFill patternType="solid">
        <fgColor theme="0" tint="-0.14999847407452621"/>
        <bgColor indexed="64"/>
      </patternFill>
    </fill>
    <fill>
      <patternFill patternType="solid">
        <fgColor theme="0" tint="-4.9989318521683403E-2"/>
        <bgColor indexed="64"/>
      </patternFill>
    </fill>
    <fill>
      <patternFill patternType="solid">
        <fgColor rgb="FF0079C8"/>
        <bgColor indexed="64"/>
      </patternFill>
    </fill>
    <fill>
      <patternFill patternType="solid">
        <fgColor rgb="FF00335B"/>
        <bgColor indexed="64"/>
      </patternFill>
    </fill>
    <fill>
      <patternFill patternType="solid">
        <fgColor rgb="FF58595B"/>
        <bgColor indexed="64"/>
      </patternFill>
    </fill>
    <fill>
      <patternFill patternType="solid">
        <fgColor rgb="FFDB3907"/>
        <bgColor rgb="FF000000"/>
      </patternFill>
    </fill>
    <fill>
      <patternFill patternType="solid">
        <fgColor rgb="FF00B0F0"/>
        <bgColor indexed="64"/>
      </patternFill>
    </fill>
    <fill>
      <patternFill patternType="solid">
        <fgColor rgb="FF0079C8"/>
        <bgColor indexed="27"/>
      </patternFill>
    </fill>
    <fill>
      <patternFill patternType="solid">
        <fgColor theme="0"/>
        <bgColor rgb="FF000000"/>
      </patternFill>
    </fill>
    <fill>
      <patternFill patternType="solid">
        <fgColor rgb="FFB1B3B4"/>
        <bgColor indexed="64"/>
      </patternFill>
    </fill>
  </fills>
  <borders count="87">
    <border>
      <left/>
      <right/>
      <top/>
      <bottom/>
      <diagonal/>
    </border>
    <border>
      <left style="thin">
        <color indexed="64"/>
      </left>
      <right/>
      <top/>
      <bottom/>
      <diagonal/>
    </border>
    <border>
      <left/>
      <right style="thin">
        <color indexed="64"/>
      </right>
      <top/>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medium">
        <color indexed="64"/>
      </left>
      <right style="medium">
        <color indexed="64"/>
      </right>
      <top style="medium">
        <color indexed="64"/>
      </top>
      <bottom style="medium">
        <color indexed="64"/>
      </bottom>
      <diagonal/>
    </border>
    <border>
      <left/>
      <right style="medium">
        <color indexed="64"/>
      </right>
      <top/>
      <bottom style="thin">
        <color indexed="64"/>
      </bottom>
      <diagonal/>
    </border>
    <border>
      <left style="thin">
        <color rgb="FF0079C8"/>
      </left>
      <right/>
      <top/>
      <bottom/>
      <diagonal/>
    </border>
    <border>
      <left/>
      <right/>
      <top style="thin">
        <color theme="1"/>
      </top>
      <bottom style="thin">
        <color theme="1"/>
      </bottom>
      <diagonal/>
    </border>
    <border>
      <left/>
      <right/>
      <top/>
      <bottom style="thin">
        <color theme="1"/>
      </bottom>
      <diagonal/>
    </border>
    <border>
      <left/>
      <right style="thin">
        <color theme="1"/>
      </right>
      <top style="thin">
        <color theme="1"/>
      </top>
      <bottom style="thin">
        <color theme="1"/>
      </bottom>
      <diagonal/>
    </border>
    <border>
      <left/>
      <right/>
      <top style="thin">
        <color theme="1"/>
      </top>
      <bottom/>
      <diagonal/>
    </border>
    <border>
      <left/>
      <right style="thin">
        <color theme="1"/>
      </right>
      <top style="thin">
        <color theme="1"/>
      </top>
      <bottom/>
      <diagonal/>
    </border>
    <border>
      <left style="thin">
        <color theme="1"/>
      </left>
      <right/>
      <top style="thin">
        <color theme="1"/>
      </top>
      <bottom/>
      <diagonal/>
    </border>
    <border>
      <left style="thin">
        <color theme="1"/>
      </left>
      <right/>
      <top/>
      <bottom/>
      <diagonal/>
    </border>
    <border>
      <left/>
      <right style="thin">
        <color theme="1"/>
      </right>
      <top/>
      <bottom/>
      <diagonal/>
    </border>
    <border>
      <left style="thin">
        <color theme="1"/>
      </left>
      <right/>
      <top/>
      <bottom style="thin">
        <color theme="1"/>
      </bottom>
      <diagonal/>
    </border>
    <border>
      <left/>
      <right style="thin">
        <color theme="1"/>
      </right>
      <top/>
      <bottom style="thin">
        <color theme="1"/>
      </bottom>
      <diagonal/>
    </border>
    <border>
      <left/>
      <right/>
      <top/>
      <bottom style="medium">
        <color rgb="FF0079C8"/>
      </bottom>
      <diagonal/>
    </border>
    <border>
      <left/>
      <right style="thin">
        <color rgb="FF0079C8"/>
      </right>
      <top/>
      <bottom style="medium">
        <color rgb="FF0079C8"/>
      </bottom>
      <diagonal/>
    </border>
    <border>
      <left style="medium">
        <color rgb="FFDB3907"/>
      </left>
      <right style="medium">
        <color rgb="FFDB3907"/>
      </right>
      <top style="medium">
        <color rgb="FFDB3907"/>
      </top>
      <bottom style="medium">
        <color rgb="FFDB3907"/>
      </bottom>
      <diagonal/>
    </border>
    <border>
      <left style="thin">
        <color rgb="FF58595B"/>
      </left>
      <right style="thin">
        <color rgb="FF58595B"/>
      </right>
      <top style="thin">
        <color rgb="FF58595B"/>
      </top>
      <bottom style="thin">
        <color rgb="FF58595B"/>
      </bottom>
      <diagonal/>
    </border>
    <border>
      <left style="thin">
        <color rgb="FF58595B"/>
      </left>
      <right/>
      <top style="thin">
        <color rgb="FF58595B"/>
      </top>
      <bottom/>
      <diagonal/>
    </border>
    <border>
      <left/>
      <right/>
      <top style="thin">
        <color rgb="FF58595B"/>
      </top>
      <bottom/>
      <diagonal/>
    </border>
    <border>
      <left/>
      <right style="thin">
        <color rgb="FF58595B"/>
      </right>
      <top style="thin">
        <color rgb="FF58595B"/>
      </top>
      <bottom/>
      <diagonal/>
    </border>
    <border>
      <left style="thin">
        <color rgb="FF58595B"/>
      </left>
      <right/>
      <top/>
      <bottom/>
      <diagonal/>
    </border>
    <border>
      <left/>
      <right style="thin">
        <color rgb="FF58595B"/>
      </right>
      <top/>
      <bottom/>
      <diagonal/>
    </border>
    <border>
      <left style="thin">
        <color rgb="FF58595B"/>
      </left>
      <right/>
      <top/>
      <bottom style="thin">
        <color rgb="FF58595B"/>
      </bottom>
      <diagonal/>
    </border>
    <border>
      <left/>
      <right/>
      <top/>
      <bottom style="thin">
        <color rgb="FF58595B"/>
      </bottom>
      <diagonal/>
    </border>
    <border>
      <left/>
      <right style="thin">
        <color rgb="FF58595B"/>
      </right>
      <top/>
      <bottom style="thin">
        <color rgb="FF58595B"/>
      </bottom>
      <diagonal/>
    </border>
    <border>
      <left style="thin">
        <color rgb="FF58595B"/>
      </left>
      <right/>
      <top style="thin">
        <color rgb="FF58595B"/>
      </top>
      <bottom style="thin">
        <color rgb="FF58595B"/>
      </bottom>
      <diagonal/>
    </border>
    <border>
      <left/>
      <right/>
      <top style="thin">
        <color rgb="FF58595B"/>
      </top>
      <bottom style="thin">
        <color rgb="FF58595B"/>
      </bottom>
      <diagonal/>
    </border>
    <border>
      <left/>
      <right style="thin">
        <color rgb="FF58595B"/>
      </right>
      <top style="thin">
        <color rgb="FF58595B"/>
      </top>
      <bottom style="thin">
        <color rgb="FF58595B"/>
      </bottom>
      <diagonal/>
    </border>
    <border>
      <left/>
      <right style="thin">
        <color rgb="FF0079C8"/>
      </right>
      <top/>
      <bottom/>
      <diagonal/>
    </border>
    <border>
      <left/>
      <right/>
      <top style="thin">
        <color rgb="FF0079C8"/>
      </top>
      <bottom style="medium">
        <color rgb="FF0079C8"/>
      </bottom>
      <diagonal/>
    </border>
    <border>
      <left/>
      <right/>
      <top/>
      <bottom style="medium">
        <color rgb="FF58595B"/>
      </bottom>
      <diagonal/>
    </border>
    <border>
      <left style="thin">
        <color indexed="64"/>
      </left>
      <right/>
      <top style="thin">
        <color indexed="64"/>
      </top>
      <bottom/>
      <diagonal/>
    </border>
    <border>
      <left/>
      <right/>
      <top style="thin">
        <color indexed="64"/>
      </top>
      <bottom/>
      <diagonal/>
    </border>
    <border>
      <left style="thin">
        <color indexed="64"/>
      </left>
      <right/>
      <top style="thin">
        <color indexed="64"/>
      </top>
      <bottom style="thin">
        <color rgb="FF58595B"/>
      </bottom>
      <diagonal/>
    </border>
    <border>
      <left/>
      <right/>
      <top style="thin">
        <color indexed="64"/>
      </top>
      <bottom style="thin">
        <color rgb="FF58595B"/>
      </bottom>
      <diagonal/>
    </border>
    <border>
      <left/>
      <right style="thin">
        <color indexed="64"/>
      </right>
      <top style="thin">
        <color indexed="64"/>
      </top>
      <bottom style="thin">
        <color rgb="FF58595B"/>
      </bottom>
      <diagonal/>
    </border>
    <border>
      <left style="thin">
        <color indexed="64"/>
      </left>
      <right/>
      <top style="thin">
        <color rgb="FF58595B"/>
      </top>
      <bottom style="thin">
        <color rgb="FF58595B"/>
      </bottom>
      <diagonal/>
    </border>
    <border>
      <left/>
      <right style="thin">
        <color indexed="64"/>
      </right>
      <top style="thin">
        <color rgb="FF58595B"/>
      </top>
      <bottom style="thin">
        <color rgb="FF58595B"/>
      </bottom>
      <diagonal/>
    </border>
    <border>
      <left/>
      <right/>
      <top style="thin">
        <color indexed="64"/>
      </top>
      <bottom style="thin">
        <color indexed="64"/>
      </bottom>
      <diagonal/>
    </border>
    <border>
      <left/>
      <right/>
      <top/>
      <bottom style="medium">
        <color rgb="FF00B0F0"/>
      </bottom>
      <diagonal/>
    </border>
    <border>
      <left/>
      <right/>
      <top style="medium">
        <color rgb="FF00B0F0"/>
      </top>
      <bottom style="thin">
        <color rgb="FF00B0F0"/>
      </bottom>
      <diagonal/>
    </border>
    <border>
      <left/>
      <right style="thin">
        <color indexed="64"/>
      </right>
      <top style="thin">
        <color indexed="64"/>
      </top>
      <bottom/>
      <diagonal/>
    </border>
    <border>
      <left style="thin">
        <color rgb="FF58595B"/>
      </left>
      <right style="thin">
        <color rgb="FF58595B"/>
      </right>
      <top style="thin">
        <color rgb="FF58595B"/>
      </top>
      <bottom style="medium">
        <color rgb="FF00B0F0"/>
      </bottom>
      <diagonal/>
    </border>
    <border>
      <left style="thin">
        <color rgb="FF58595B"/>
      </left>
      <right/>
      <top style="thin">
        <color rgb="FF58595B"/>
      </top>
      <bottom style="medium">
        <color rgb="FF00B0F0"/>
      </bottom>
      <diagonal/>
    </border>
    <border>
      <left/>
      <right style="thin">
        <color rgb="FF58595B"/>
      </right>
      <top style="thin">
        <color rgb="FF58595B"/>
      </top>
      <bottom style="medium">
        <color rgb="FF00B0F0"/>
      </bottom>
      <diagonal/>
    </border>
    <border>
      <left/>
      <right/>
      <top style="medium">
        <color rgb="FF00B0F0"/>
      </top>
      <bottom style="medium">
        <color theme="0"/>
      </bottom>
      <diagonal/>
    </border>
    <border>
      <left/>
      <right/>
      <top style="medium">
        <color theme="0"/>
      </top>
      <bottom style="medium">
        <color theme="0"/>
      </bottom>
      <diagonal/>
    </border>
    <border>
      <left/>
      <right style="thin">
        <color rgb="FF00335B"/>
      </right>
      <top/>
      <bottom/>
      <diagonal/>
    </border>
    <border>
      <left/>
      <right/>
      <top style="medium">
        <color rgb="FF00B0F0"/>
      </top>
      <bottom style="medium">
        <color rgb="FF00B0F0"/>
      </bottom>
      <diagonal/>
    </border>
    <border>
      <left/>
      <right/>
      <top/>
      <bottom style="medium">
        <color theme="1"/>
      </bottom>
      <diagonal/>
    </border>
    <border>
      <left/>
      <right/>
      <top style="medium">
        <color rgb="FF00B0F0"/>
      </top>
      <bottom/>
      <diagonal/>
    </border>
    <border>
      <left style="thin">
        <color rgb="FF58595B"/>
      </left>
      <right style="thin">
        <color rgb="FF58595B"/>
      </right>
      <top/>
      <bottom style="thin">
        <color rgb="FF58595B"/>
      </bottom>
      <diagonal/>
    </border>
    <border>
      <left style="thin">
        <color rgb="FF58595B"/>
      </left>
      <right style="thin">
        <color rgb="FF58595B"/>
      </right>
      <top style="thin">
        <color rgb="FF58595B"/>
      </top>
      <bottom/>
      <diagonal/>
    </border>
    <border>
      <left style="medium">
        <color rgb="FFDB3907"/>
      </left>
      <right/>
      <top style="medium">
        <color rgb="FFDB3907"/>
      </top>
      <bottom style="medium">
        <color rgb="FFDB3907"/>
      </bottom>
      <diagonal/>
    </border>
    <border>
      <left/>
      <right style="medium">
        <color rgb="FFDB3907"/>
      </right>
      <top style="medium">
        <color rgb="FFDB3907"/>
      </top>
      <bottom style="medium">
        <color rgb="FFDB3907"/>
      </bottom>
      <diagonal/>
    </border>
    <border>
      <left/>
      <right/>
      <top/>
      <bottom style="medium">
        <color theme="0"/>
      </bottom>
      <diagonal/>
    </border>
    <border>
      <left/>
      <right/>
      <top style="medium">
        <color theme="0"/>
      </top>
      <bottom/>
      <diagonal/>
    </border>
    <border>
      <left/>
      <right style="thin">
        <color rgb="FF58595B"/>
      </right>
      <top style="medium">
        <color rgb="FFDB3907"/>
      </top>
      <bottom style="medium">
        <color rgb="FFDB3907"/>
      </bottom>
      <diagonal/>
    </border>
    <border>
      <left style="thin">
        <color rgb="FF58595B"/>
      </left>
      <right style="thin">
        <color rgb="FF58595B"/>
      </right>
      <top style="medium">
        <color rgb="FFDB3907"/>
      </top>
      <bottom style="medium">
        <color rgb="FFDB3907"/>
      </bottom>
      <diagonal/>
    </border>
    <border>
      <left style="thin">
        <color rgb="FF58595B"/>
      </left>
      <right style="medium">
        <color rgb="FFDB3907"/>
      </right>
      <top style="medium">
        <color rgb="FFDB3907"/>
      </top>
      <bottom style="medium">
        <color rgb="FFDB3907"/>
      </bottom>
      <diagonal/>
    </border>
    <border>
      <left style="medium">
        <color rgb="FFDB3907"/>
      </left>
      <right style="thin">
        <color rgb="FF58595B"/>
      </right>
      <top style="medium">
        <color rgb="FFDB3907"/>
      </top>
      <bottom style="medium">
        <color rgb="FFDB3907"/>
      </bottom>
      <diagonal/>
    </border>
    <border>
      <left/>
      <right/>
      <top style="medium">
        <color rgb="FF0079C8"/>
      </top>
      <bottom style="medium">
        <color rgb="FF0079C8"/>
      </bottom>
      <diagonal/>
    </border>
    <border>
      <left/>
      <right/>
      <top style="medium">
        <color rgb="FFDB3907"/>
      </top>
      <bottom style="medium">
        <color rgb="FFDB3907"/>
      </bottom>
      <diagonal/>
    </border>
    <border>
      <left/>
      <right/>
      <top style="medium">
        <color rgb="FF00B0F0"/>
      </top>
      <bottom style="medium">
        <color rgb="FF0079C8"/>
      </bottom>
      <diagonal/>
    </border>
    <border>
      <left style="thin">
        <color rgb="FF00335B"/>
      </left>
      <right style="thin">
        <color rgb="FF00335B"/>
      </right>
      <top style="thin">
        <color rgb="FF00335B"/>
      </top>
      <bottom style="thin">
        <color rgb="FF00335B"/>
      </bottom>
      <diagonal/>
    </border>
    <border>
      <left/>
      <right/>
      <top style="thin">
        <color rgb="FF00335B"/>
      </top>
      <bottom/>
      <diagonal/>
    </border>
    <border>
      <left/>
      <right style="thin">
        <color rgb="FF00335B"/>
      </right>
      <top/>
      <bottom style="thin">
        <color rgb="FF00335B"/>
      </bottom>
      <diagonal/>
    </border>
    <border>
      <left/>
      <right/>
      <top/>
      <bottom style="thin">
        <color rgb="FF00335B"/>
      </bottom>
      <diagonal/>
    </border>
    <border>
      <left style="thin">
        <color rgb="FF00335B"/>
      </left>
      <right/>
      <top style="thin">
        <color rgb="FF00335B"/>
      </top>
      <bottom/>
      <diagonal/>
    </border>
    <border>
      <left/>
      <right style="thin">
        <color rgb="FF00335B"/>
      </right>
      <top style="thin">
        <color rgb="FF00335B"/>
      </top>
      <bottom/>
      <diagonal/>
    </border>
    <border>
      <left style="thin">
        <color rgb="FF00335B"/>
      </left>
      <right/>
      <top/>
      <bottom/>
      <diagonal/>
    </border>
    <border>
      <left style="thin">
        <color rgb="FF00335B"/>
      </left>
      <right/>
      <top/>
      <bottom style="thin">
        <color rgb="FF00335B"/>
      </bottom>
      <diagonal/>
    </border>
    <border>
      <left style="medium">
        <color rgb="FF00B0F0"/>
      </left>
      <right/>
      <top/>
      <bottom/>
      <diagonal/>
    </border>
    <border>
      <left/>
      <right/>
      <top style="thin">
        <color rgb="FF00335B"/>
      </top>
      <bottom style="thin">
        <color rgb="FF00335B"/>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bottom style="thin">
        <color indexed="64"/>
      </bottom>
      <diagonal/>
    </border>
    <border>
      <left style="thin">
        <color rgb="FF0079C8"/>
      </left>
      <right style="thin">
        <color indexed="64"/>
      </right>
      <top/>
      <bottom/>
      <diagonal/>
    </border>
  </borders>
  <cellStyleXfs count="1159">
    <xf numFmtId="0" fontId="0" fillId="0" borderId="0"/>
    <xf numFmtId="44" fontId="8" fillId="0" borderId="0" applyFont="0" applyFill="0" applyBorder="0" applyAlignment="0" applyProtection="0"/>
    <xf numFmtId="44" fontId="11" fillId="0" borderId="0" applyFont="0" applyFill="0" applyBorder="0" applyAlignment="0" applyProtection="0"/>
    <xf numFmtId="0" fontId="13" fillId="0" borderId="0">
      <alignment vertical="top"/>
    </xf>
    <xf numFmtId="44" fontId="7" fillId="0" borderId="0" applyFont="0" applyFill="0" applyBorder="0" applyAlignment="0" applyProtection="0"/>
    <xf numFmtId="43" fontId="11" fillId="0" borderId="0" applyFont="0" applyFill="0" applyBorder="0" applyAlignment="0" applyProtection="0"/>
    <xf numFmtId="0" fontId="13" fillId="0" borderId="0">
      <alignment vertical="top"/>
    </xf>
    <xf numFmtId="44" fontId="7" fillId="0" borderId="0" applyFont="0" applyFill="0" applyBorder="0" applyAlignment="0" applyProtection="0"/>
    <xf numFmtId="43" fontId="11" fillId="0" borderId="0" applyFont="0" applyFill="0" applyBorder="0" applyAlignment="0" applyProtection="0"/>
    <xf numFmtId="0" fontId="13" fillId="0" borderId="0">
      <alignment vertical="top"/>
    </xf>
    <xf numFmtId="44" fontId="7" fillId="0" borderId="0" applyFont="0" applyFill="0" applyBorder="0" applyAlignment="0" applyProtection="0"/>
    <xf numFmtId="43" fontId="11" fillId="0" borderId="0" applyFont="0" applyFill="0" applyBorder="0" applyAlignment="0" applyProtection="0"/>
    <xf numFmtId="0" fontId="13" fillId="0" borderId="0">
      <alignment vertical="top"/>
    </xf>
    <xf numFmtId="44" fontId="7" fillId="0" borderId="0" applyFont="0" applyFill="0" applyBorder="0" applyAlignment="0" applyProtection="0"/>
    <xf numFmtId="43" fontId="11" fillId="0" borderId="0" applyFont="0" applyFill="0" applyBorder="0" applyAlignment="0" applyProtection="0"/>
    <xf numFmtId="0" fontId="13" fillId="0" borderId="0">
      <alignment vertical="top"/>
    </xf>
    <xf numFmtId="44" fontId="7" fillId="0" borderId="0" applyFont="0" applyFill="0" applyBorder="0" applyAlignment="0" applyProtection="0"/>
    <xf numFmtId="43" fontId="11" fillId="0" borderId="0" applyFont="0" applyFill="0" applyBorder="0" applyAlignment="0" applyProtection="0"/>
    <xf numFmtId="0" fontId="13" fillId="0" borderId="0">
      <alignment vertical="top"/>
    </xf>
    <xf numFmtId="44" fontId="7" fillId="0" borderId="0" applyFont="0" applyFill="0" applyBorder="0" applyAlignment="0" applyProtection="0"/>
    <xf numFmtId="43" fontId="11" fillId="0" borderId="0" applyFont="0" applyFill="0" applyBorder="0" applyAlignment="0" applyProtection="0"/>
    <xf numFmtId="0" fontId="13" fillId="0" borderId="0">
      <alignment vertical="top"/>
    </xf>
    <xf numFmtId="44" fontId="7" fillId="0" borderId="0" applyFont="0" applyFill="0" applyBorder="0" applyAlignment="0" applyProtection="0"/>
    <xf numFmtId="43" fontId="11" fillId="0" borderId="0" applyFont="0" applyFill="0" applyBorder="0" applyAlignment="0" applyProtection="0"/>
    <xf numFmtId="0" fontId="13" fillId="0" borderId="0">
      <alignment vertical="top"/>
    </xf>
    <xf numFmtId="44" fontId="7" fillId="0" borderId="0" applyFont="0" applyFill="0" applyBorder="0" applyAlignment="0" applyProtection="0"/>
    <xf numFmtId="43" fontId="11" fillId="0" borderId="0" applyFont="0" applyFill="0" applyBorder="0" applyAlignment="0" applyProtection="0"/>
    <xf numFmtId="0" fontId="13" fillId="0" borderId="0">
      <alignment vertical="top"/>
    </xf>
    <xf numFmtId="44" fontId="7" fillId="0" borderId="0" applyFont="0" applyFill="0" applyBorder="0" applyAlignment="0" applyProtection="0"/>
    <xf numFmtId="43" fontId="11" fillId="0" borderId="0" applyFont="0" applyFill="0" applyBorder="0" applyAlignment="0" applyProtection="0"/>
    <xf numFmtId="0" fontId="13" fillId="0" borderId="0">
      <alignment vertical="top"/>
    </xf>
    <xf numFmtId="44" fontId="7" fillId="0" borderId="0" applyFont="0" applyFill="0" applyBorder="0" applyAlignment="0" applyProtection="0"/>
    <xf numFmtId="43" fontId="11" fillId="0" borderId="0" applyFont="0" applyFill="0" applyBorder="0" applyAlignment="0" applyProtection="0"/>
    <xf numFmtId="0" fontId="13" fillId="0" borderId="0">
      <alignment vertical="top"/>
    </xf>
    <xf numFmtId="44" fontId="7" fillId="0" borderId="0" applyFont="0" applyFill="0" applyBorder="0" applyAlignment="0" applyProtection="0"/>
    <xf numFmtId="43" fontId="11" fillId="0" borderId="0" applyFont="0" applyFill="0" applyBorder="0" applyAlignment="0" applyProtection="0"/>
    <xf numFmtId="0" fontId="13" fillId="0" borderId="0">
      <alignment vertical="top"/>
    </xf>
    <xf numFmtId="44" fontId="7" fillId="0" borderId="0" applyFont="0" applyFill="0" applyBorder="0" applyAlignment="0" applyProtection="0"/>
    <xf numFmtId="43" fontId="11" fillId="0" borderId="0" applyFont="0" applyFill="0" applyBorder="0" applyAlignment="0" applyProtection="0"/>
    <xf numFmtId="0" fontId="13" fillId="0" borderId="0">
      <alignment vertical="top"/>
    </xf>
    <xf numFmtId="44" fontId="7" fillId="0" borderId="0" applyFont="0" applyFill="0" applyBorder="0" applyAlignment="0" applyProtection="0"/>
    <xf numFmtId="43" fontId="11" fillId="0" borderId="0" applyFont="0" applyFill="0" applyBorder="0" applyAlignment="0" applyProtection="0"/>
    <xf numFmtId="0" fontId="13" fillId="0" borderId="0">
      <alignment vertical="top"/>
    </xf>
    <xf numFmtId="44" fontId="7" fillId="0" borderId="0" applyFont="0" applyFill="0" applyBorder="0" applyAlignment="0" applyProtection="0"/>
    <xf numFmtId="43" fontId="11" fillId="0" borderId="0" applyFont="0" applyFill="0" applyBorder="0" applyAlignment="0" applyProtection="0"/>
    <xf numFmtId="0" fontId="13" fillId="0" borderId="0">
      <alignment vertical="top"/>
    </xf>
    <xf numFmtId="44" fontId="7" fillId="0" borderId="0" applyFont="0" applyFill="0" applyBorder="0" applyAlignment="0" applyProtection="0"/>
    <xf numFmtId="43" fontId="11" fillId="0" borderId="0" applyFont="0" applyFill="0" applyBorder="0" applyAlignment="0" applyProtection="0"/>
    <xf numFmtId="0" fontId="13" fillId="0" borderId="0">
      <alignment vertical="top"/>
    </xf>
    <xf numFmtId="44" fontId="7" fillId="0" borderId="0" applyFont="0" applyFill="0" applyBorder="0" applyAlignment="0" applyProtection="0"/>
    <xf numFmtId="43" fontId="11" fillId="0" borderId="0" applyFont="0" applyFill="0" applyBorder="0" applyAlignment="0" applyProtection="0"/>
    <xf numFmtId="0" fontId="13" fillId="0" borderId="0">
      <alignment vertical="top"/>
    </xf>
    <xf numFmtId="44" fontId="7" fillId="0" borderId="0" applyFont="0" applyFill="0" applyBorder="0" applyAlignment="0" applyProtection="0"/>
    <xf numFmtId="43" fontId="11" fillId="0" borderId="0" applyFont="0" applyFill="0" applyBorder="0" applyAlignment="0" applyProtection="0"/>
    <xf numFmtId="0" fontId="13" fillId="0" borderId="0">
      <alignment vertical="top"/>
    </xf>
    <xf numFmtId="44" fontId="7" fillId="0" borderId="0" applyFont="0" applyFill="0" applyBorder="0" applyAlignment="0" applyProtection="0"/>
    <xf numFmtId="43" fontId="11" fillId="0" borderId="0" applyFont="0" applyFill="0" applyBorder="0" applyAlignment="0" applyProtection="0"/>
    <xf numFmtId="0" fontId="13" fillId="0" borderId="0">
      <alignment vertical="top"/>
    </xf>
    <xf numFmtId="44" fontId="7" fillId="0" borderId="0" applyFont="0" applyFill="0" applyBorder="0" applyAlignment="0" applyProtection="0"/>
    <xf numFmtId="43" fontId="11" fillId="0" borderId="0" applyFont="0" applyFill="0" applyBorder="0" applyAlignment="0" applyProtection="0"/>
    <xf numFmtId="0" fontId="13" fillId="0" borderId="0">
      <alignment vertical="top"/>
    </xf>
    <xf numFmtId="44" fontId="7" fillId="0" borderId="0" applyFont="0" applyFill="0" applyBorder="0" applyAlignment="0" applyProtection="0"/>
    <xf numFmtId="43" fontId="11" fillId="0" borderId="0" applyFont="0" applyFill="0" applyBorder="0" applyAlignment="0" applyProtection="0"/>
    <xf numFmtId="0" fontId="13" fillId="0" borderId="0">
      <alignment vertical="top"/>
    </xf>
    <xf numFmtId="44" fontId="7" fillId="0" borderId="0" applyFont="0" applyFill="0" applyBorder="0" applyAlignment="0" applyProtection="0"/>
    <xf numFmtId="43" fontId="11" fillId="0" borderId="0" applyFont="0" applyFill="0" applyBorder="0" applyAlignment="0" applyProtection="0"/>
    <xf numFmtId="0" fontId="13" fillId="0" borderId="0">
      <alignment vertical="top"/>
    </xf>
    <xf numFmtId="44" fontId="7" fillId="0" borderId="0" applyFont="0" applyFill="0" applyBorder="0" applyAlignment="0" applyProtection="0"/>
    <xf numFmtId="43" fontId="11" fillId="0" borderId="0" applyFont="0" applyFill="0" applyBorder="0" applyAlignment="0" applyProtection="0"/>
    <xf numFmtId="0" fontId="13" fillId="0" borderId="0">
      <alignment vertical="top"/>
    </xf>
    <xf numFmtId="44" fontId="7" fillId="0" borderId="0" applyFont="0" applyFill="0" applyBorder="0" applyAlignment="0" applyProtection="0"/>
    <xf numFmtId="43" fontId="11" fillId="0" borderId="0" applyFont="0" applyFill="0" applyBorder="0" applyAlignment="0" applyProtection="0"/>
    <xf numFmtId="0" fontId="13" fillId="0" borderId="0">
      <alignment vertical="top"/>
    </xf>
    <xf numFmtId="44" fontId="7" fillId="0" borderId="0" applyFont="0" applyFill="0" applyBorder="0" applyAlignment="0" applyProtection="0"/>
    <xf numFmtId="43" fontId="11" fillId="0" borderId="0" applyFont="0" applyFill="0" applyBorder="0" applyAlignment="0" applyProtection="0"/>
    <xf numFmtId="0" fontId="13" fillId="0" borderId="0">
      <alignment vertical="top"/>
    </xf>
    <xf numFmtId="44" fontId="7" fillId="0" borderId="0" applyFont="0" applyFill="0" applyBorder="0" applyAlignment="0" applyProtection="0"/>
    <xf numFmtId="43" fontId="11" fillId="0" borderId="0" applyFont="0" applyFill="0" applyBorder="0" applyAlignment="0" applyProtection="0"/>
    <xf numFmtId="0" fontId="13" fillId="0" borderId="0">
      <alignment vertical="top"/>
    </xf>
    <xf numFmtId="44" fontId="7" fillId="0" borderId="0" applyFont="0" applyFill="0" applyBorder="0" applyAlignment="0" applyProtection="0"/>
    <xf numFmtId="43" fontId="11" fillId="0" borderId="0" applyFont="0" applyFill="0" applyBorder="0" applyAlignment="0" applyProtection="0"/>
    <xf numFmtId="0" fontId="13" fillId="0" borderId="0">
      <alignment vertical="top"/>
    </xf>
    <xf numFmtId="44" fontId="7" fillId="0" borderId="0" applyFont="0" applyFill="0" applyBorder="0" applyAlignment="0" applyProtection="0"/>
    <xf numFmtId="43" fontId="11" fillId="0" borderId="0" applyFont="0" applyFill="0" applyBorder="0" applyAlignment="0" applyProtection="0"/>
    <xf numFmtId="0" fontId="13" fillId="0" borderId="0">
      <alignment vertical="top"/>
    </xf>
    <xf numFmtId="44" fontId="7" fillId="0" borderId="0" applyFont="0" applyFill="0" applyBorder="0" applyAlignment="0" applyProtection="0"/>
    <xf numFmtId="43" fontId="11" fillId="0" borderId="0" applyFont="0" applyFill="0" applyBorder="0" applyAlignment="0" applyProtection="0"/>
    <xf numFmtId="0" fontId="13" fillId="0" borderId="0">
      <alignment vertical="top"/>
    </xf>
    <xf numFmtId="44" fontId="7" fillId="0" borderId="0" applyFont="0" applyFill="0" applyBorder="0" applyAlignment="0" applyProtection="0"/>
    <xf numFmtId="43" fontId="11" fillId="0" borderId="0" applyFont="0" applyFill="0" applyBorder="0" applyAlignment="0" applyProtection="0"/>
    <xf numFmtId="0" fontId="13" fillId="0" borderId="0">
      <alignment vertical="top"/>
    </xf>
    <xf numFmtId="44" fontId="7" fillId="0" borderId="0" applyFont="0" applyFill="0" applyBorder="0" applyAlignment="0" applyProtection="0"/>
    <xf numFmtId="43" fontId="11" fillId="0" borderId="0" applyFont="0" applyFill="0" applyBorder="0" applyAlignment="0" applyProtection="0"/>
    <xf numFmtId="0" fontId="13" fillId="0" borderId="0">
      <alignment vertical="top"/>
    </xf>
    <xf numFmtId="44" fontId="7" fillId="0" borderId="0" applyFont="0" applyFill="0" applyBorder="0" applyAlignment="0" applyProtection="0"/>
    <xf numFmtId="43" fontId="11" fillId="0" borderId="0" applyFont="0" applyFill="0" applyBorder="0" applyAlignment="0" applyProtection="0"/>
    <xf numFmtId="0" fontId="13" fillId="0" borderId="0">
      <alignment vertical="top"/>
    </xf>
    <xf numFmtId="44" fontId="7" fillId="0" borderId="0" applyFont="0" applyFill="0" applyBorder="0" applyAlignment="0" applyProtection="0"/>
    <xf numFmtId="43" fontId="11" fillId="0" borderId="0" applyFont="0" applyFill="0" applyBorder="0" applyAlignment="0" applyProtection="0"/>
    <xf numFmtId="0" fontId="13" fillId="0" borderId="0">
      <alignment vertical="top"/>
    </xf>
    <xf numFmtId="44" fontId="7" fillId="0" borderId="0" applyFont="0" applyFill="0" applyBorder="0" applyAlignment="0" applyProtection="0"/>
    <xf numFmtId="43" fontId="11" fillId="0" borderId="0" applyFont="0" applyFill="0" applyBorder="0" applyAlignment="0" applyProtection="0"/>
    <xf numFmtId="0" fontId="13" fillId="0" borderId="0">
      <alignment vertical="top"/>
    </xf>
    <xf numFmtId="44" fontId="7" fillId="0" borderId="0" applyFont="0" applyFill="0" applyBorder="0" applyAlignment="0" applyProtection="0"/>
    <xf numFmtId="43" fontId="11" fillId="0" borderId="0" applyFont="0" applyFill="0" applyBorder="0" applyAlignment="0" applyProtection="0"/>
    <xf numFmtId="0" fontId="13" fillId="0" borderId="0">
      <alignment vertical="top"/>
    </xf>
    <xf numFmtId="44" fontId="7" fillId="0" borderId="0" applyFont="0" applyFill="0" applyBorder="0" applyAlignment="0" applyProtection="0"/>
    <xf numFmtId="43" fontId="11" fillId="0" borderId="0" applyFont="0" applyFill="0" applyBorder="0" applyAlignment="0" applyProtection="0"/>
    <xf numFmtId="0" fontId="13" fillId="0" borderId="0">
      <alignment vertical="top"/>
    </xf>
    <xf numFmtId="44" fontId="7" fillId="0" borderId="0" applyFont="0" applyFill="0" applyBorder="0" applyAlignment="0" applyProtection="0"/>
    <xf numFmtId="43" fontId="11" fillId="0" borderId="0" applyFont="0" applyFill="0" applyBorder="0" applyAlignment="0" applyProtection="0"/>
    <xf numFmtId="0" fontId="13" fillId="0" borderId="0">
      <alignment vertical="top"/>
    </xf>
    <xf numFmtId="44" fontId="7" fillId="0" borderId="0" applyFont="0" applyFill="0" applyBorder="0" applyAlignment="0" applyProtection="0"/>
    <xf numFmtId="43" fontId="11" fillId="0" borderId="0" applyFont="0" applyFill="0" applyBorder="0" applyAlignment="0" applyProtection="0"/>
    <xf numFmtId="0" fontId="13" fillId="0" borderId="0">
      <alignment vertical="top"/>
    </xf>
    <xf numFmtId="44" fontId="7" fillId="0" borderId="0" applyFont="0" applyFill="0" applyBorder="0" applyAlignment="0" applyProtection="0"/>
    <xf numFmtId="43" fontId="11" fillId="0" borderId="0" applyFont="0" applyFill="0" applyBorder="0" applyAlignment="0" applyProtection="0"/>
    <xf numFmtId="0" fontId="13" fillId="0" borderId="0">
      <alignment vertical="top"/>
    </xf>
    <xf numFmtId="44" fontId="7" fillId="0" borderId="0" applyFont="0" applyFill="0" applyBorder="0" applyAlignment="0" applyProtection="0"/>
    <xf numFmtId="43" fontId="11" fillId="0" borderId="0" applyFont="0" applyFill="0" applyBorder="0" applyAlignment="0" applyProtection="0"/>
    <xf numFmtId="0" fontId="13" fillId="0" borderId="0">
      <alignment vertical="top"/>
    </xf>
    <xf numFmtId="44" fontId="7" fillId="0" borderId="0" applyFont="0" applyFill="0" applyBorder="0" applyAlignment="0" applyProtection="0"/>
    <xf numFmtId="43" fontId="11" fillId="0" borderId="0" applyFont="0" applyFill="0" applyBorder="0" applyAlignment="0" applyProtection="0"/>
    <xf numFmtId="0" fontId="13" fillId="0" borderId="0">
      <alignment vertical="top"/>
    </xf>
    <xf numFmtId="44" fontId="7" fillId="0" borderId="0" applyFont="0" applyFill="0" applyBorder="0" applyAlignment="0" applyProtection="0"/>
    <xf numFmtId="43" fontId="11" fillId="0" borderId="0" applyFont="0" applyFill="0" applyBorder="0" applyAlignment="0" applyProtection="0"/>
    <xf numFmtId="0" fontId="13" fillId="0" borderId="0">
      <alignment vertical="top"/>
    </xf>
    <xf numFmtId="44" fontId="7" fillId="0" borderId="0" applyFont="0" applyFill="0" applyBorder="0" applyAlignment="0" applyProtection="0"/>
    <xf numFmtId="43" fontId="11" fillId="0" borderId="0" applyFont="0" applyFill="0" applyBorder="0" applyAlignment="0" applyProtection="0"/>
    <xf numFmtId="0" fontId="13" fillId="0" borderId="0">
      <alignment vertical="top"/>
    </xf>
    <xf numFmtId="44" fontId="7" fillId="0" borderId="0" applyFont="0" applyFill="0" applyBorder="0" applyAlignment="0" applyProtection="0"/>
    <xf numFmtId="43" fontId="11" fillId="0" borderId="0" applyFont="0" applyFill="0" applyBorder="0" applyAlignment="0" applyProtection="0"/>
    <xf numFmtId="0" fontId="13" fillId="0" borderId="0">
      <alignment vertical="top"/>
    </xf>
    <xf numFmtId="44" fontId="7" fillId="0" borderId="0" applyFont="0" applyFill="0" applyBorder="0" applyAlignment="0" applyProtection="0"/>
    <xf numFmtId="43" fontId="11" fillId="0" borderId="0" applyFont="0" applyFill="0" applyBorder="0" applyAlignment="0" applyProtection="0"/>
    <xf numFmtId="0" fontId="13" fillId="0" borderId="0">
      <alignment vertical="top"/>
    </xf>
    <xf numFmtId="44" fontId="7" fillId="0" borderId="0" applyFont="0" applyFill="0" applyBorder="0" applyAlignment="0" applyProtection="0"/>
    <xf numFmtId="43" fontId="11" fillId="0" borderId="0" applyFont="0" applyFill="0" applyBorder="0" applyAlignment="0" applyProtection="0"/>
    <xf numFmtId="0" fontId="13" fillId="0" borderId="0">
      <alignment vertical="top"/>
    </xf>
    <xf numFmtId="44" fontId="7" fillId="0" borderId="0" applyFont="0" applyFill="0" applyBorder="0" applyAlignment="0" applyProtection="0"/>
    <xf numFmtId="43" fontId="11" fillId="0" borderId="0" applyFont="0" applyFill="0" applyBorder="0" applyAlignment="0" applyProtection="0"/>
    <xf numFmtId="0" fontId="13" fillId="0" borderId="0">
      <alignment vertical="top"/>
    </xf>
    <xf numFmtId="44" fontId="7" fillId="0" borderId="0" applyFont="0" applyFill="0" applyBorder="0" applyAlignment="0" applyProtection="0"/>
    <xf numFmtId="43" fontId="11" fillId="0" borderId="0" applyFont="0" applyFill="0" applyBorder="0" applyAlignment="0" applyProtection="0"/>
    <xf numFmtId="0" fontId="13" fillId="0" borderId="0">
      <alignment vertical="top"/>
    </xf>
    <xf numFmtId="44" fontId="7" fillId="0" borderId="0" applyFont="0" applyFill="0" applyBorder="0" applyAlignment="0" applyProtection="0"/>
    <xf numFmtId="43" fontId="11" fillId="0" borderId="0" applyFont="0" applyFill="0" applyBorder="0" applyAlignment="0" applyProtection="0"/>
    <xf numFmtId="0" fontId="13" fillId="0" borderId="0">
      <alignment vertical="top"/>
    </xf>
    <xf numFmtId="44" fontId="7" fillId="0" borderId="0" applyFont="0" applyFill="0" applyBorder="0" applyAlignment="0" applyProtection="0"/>
    <xf numFmtId="43" fontId="11" fillId="0" borderId="0" applyFont="0" applyFill="0" applyBorder="0" applyAlignment="0" applyProtection="0"/>
    <xf numFmtId="0" fontId="13" fillId="0" borderId="0">
      <alignment vertical="top"/>
    </xf>
    <xf numFmtId="44" fontId="7" fillId="0" borderId="0" applyFont="0" applyFill="0" applyBorder="0" applyAlignment="0" applyProtection="0"/>
    <xf numFmtId="43" fontId="11" fillId="0" borderId="0" applyFont="0" applyFill="0" applyBorder="0" applyAlignment="0" applyProtection="0"/>
    <xf numFmtId="0" fontId="13" fillId="0" borderId="0">
      <alignment vertical="top"/>
    </xf>
    <xf numFmtId="43" fontId="11" fillId="0" borderId="0" applyFont="0" applyFill="0" applyBorder="0" applyAlignment="0" applyProtection="0"/>
    <xf numFmtId="0" fontId="13" fillId="0" borderId="0">
      <alignment vertical="top"/>
    </xf>
    <xf numFmtId="43" fontId="11" fillId="0" borderId="0" applyFont="0" applyFill="0" applyBorder="0" applyAlignment="0" applyProtection="0"/>
    <xf numFmtId="0" fontId="13" fillId="0" borderId="0">
      <alignment vertical="top"/>
    </xf>
    <xf numFmtId="44" fontId="7" fillId="0" borderId="0" applyFont="0" applyFill="0" applyBorder="0" applyAlignment="0" applyProtection="0"/>
    <xf numFmtId="43" fontId="11" fillId="0" borderId="0" applyFont="0" applyFill="0" applyBorder="0" applyAlignment="0" applyProtection="0"/>
    <xf numFmtId="0" fontId="13" fillId="0" borderId="0">
      <alignment vertical="top"/>
    </xf>
    <xf numFmtId="44" fontId="7" fillId="0" borderId="0" applyFont="0" applyFill="0" applyBorder="0" applyAlignment="0" applyProtection="0"/>
    <xf numFmtId="43" fontId="11" fillId="0" borderId="0" applyFont="0" applyFill="0" applyBorder="0" applyAlignment="0" applyProtection="0"/>
    <xf numFmtId="0" fontId="13" fillId="0" borderId="0">
      <alignment vertical="top"/>
    </xf>
    <xf numFmtId="44" fontId="7" fillId="0" borderId="0" applyFont="0" applyFill="0" applyBorder="0" applyAlignment="0" applyProtection="0"/>
    <xf numFmtId="43" fontId="11" fillId="0" borderId="0" applyFont="0" applyFill="0" applyBorder="0" applyAlignment="0" applyProtection="0"/>
    <xf numFmtId="0" fontId="13" fillId="0" borderId="0">
      <alignment vertical="top"/>
    </xf>
    <xf numFmtId="44" fontId="7" fillId="0" borderId="0" applyFont="0" applyFill="0" applyBorder="0" applyAlignment="0" applyProtection="0"/>
    <xf numFmtId="43" fontId="11" fillId="0" borderId="0" applyFont="0" applyFill="0" applyBorder="0" applyAlignment="0" applyProtection="0"/>
    <xf numFmtId="0" fontId="13" fillId="0" borderId="0">
      <alignment vertical="top"/>
    </xf>
    <xf numFmtId="44" fontId="7" fillId="0" borderId="0" applyFont="0" applyFill="0" applyBorder="0" applyAlignment="0" applyProtection="0"/>
    <xf numFmtId="43" fontId="11" fillId="0" borderId="0" applyFont="0" applyFill="0" applyBorder="0" applyAlignment="0" applyProtection="0"/>
    <xf numFmtId="0" fontId="13" fillId="0" borderId="0">
      <alignment vertical="top"/>
    </xf>
    <xf numFmtId="44" fontId="7" fillId="0" borderId="0" applyFont="0" applyFill="0" applyBorder="0" applyAlignment="0" applyProtection="0"/>
    <xf numFmtId="43" fontId="11" fillId="0" borderId="0" applyFont="0" applyFill="0" applyBorder="0" applyAlignment="0" applyProtection="0"/>
    <xf numFmtId="0" fontId="13" fillId="0" borderId="0">
      <alignment vertical="top"/>
    </xf>
    <xf numFmtId="44" fontId="7" fillId="0" borderId="0" applyFont="0" applyFill="0" applyBorder="0" applyAlignment="0" applyProtection="0"/>
    <xf numFmtId="43" fontId="11" fillId="0" borderId="0" applyFont="0" applyFill="0" applyBorder="0" applyAlignment="0" applyProtection="0"/>
    <xf numFmtId="0" fontId="13" fillId="0" borderId="0">
      <alignment vertical="top"/>
    </xf>
    <xf numFmtId="44" fontId="7" fillId="0" borderId="0" applyFont="0" applyFill="0" applyBorder="0" applyAlignment="0" applyProtection="0"/>
    <xf numFmtId="43" fontId="11" fillId="0" borderId="0" applyFont="0" applyFill="0" applyBorder="0" applyAlignment="0" applyProtection="0"/>
    <xf numFmtId="0" fontId="13" fillId="0" borderId="0">
      <alignment vertical="top"/>
    </xf>
    <xf numFmtId="44" fontId="7" fillId="0" borderId="0" applyFont="0" applyFill="0" applyBorder="0" applyAlignment="0" applyProtection="0"/>
    <xf numFmtId="43" fontId="11" fillId="0" borderId="0" applyFont="0" applyFill="0" applyBorder="0" applyAlignment="0" applyProtection="0"/>
    <xf numFmtId="0" fontId="13" fillId="0" borderId="0">
      <alignment vertical="top"/>
    </xf>
    <xf numFmtId="44" fontId="7" fillId="0" borderId="0" applyFont="0" applyFill="0" applyBorder="0" applyAlignment="0" applyProtection="0"/>
    <xf numFmtId="43" fontId="11" fillId="0" borderId="0" applyFont="0" applyFill="0" applyBorder="0" applyAlignment="0" applyProtection="0"/>
    <xf numFmtId="0" fontId="13" fillId="0" borderId="0">
      <alignment vertical="top"/>
    </xf>
    <xf numFmtId="43" fontId="11" fillId="0" borderId="0" applyFont="0" applyFill="0" applyBorder="0" applyAlignment="0" applyProtection="0"/>
    <xf numFmtId="0" fontId="13" fillId="0" borderId="0">
      <alignment vertical="top"/>
    </xf>
    <xf numFmtId="44" fontId="7" fillId="0" borderId="0" applyFont="0" applyFill="0" applyBorder="0" applyAlignment="0" applyProtection="0"/>
    <xf numFmtId="43" fontId="11" fillId="0" borderId="0" applyFont="0" applyFill="0" applyBorder="0" applyAlignment="0" applyProtection="0"/>
    <xf numFmtId="0" fontId="13" fillId="0" borderId="0">
      <alignment vertical="top"/>
    </xf>
    <xf numFmtId="44" fontId="7" fillId="0" borderId="0" applyFont="0" applyFill="0" applyBorder="0" applyAlignment="0" applyProtection="0"/>
    <xf numFmtId="43" fontId="11" fillId="0" borderId="0" applyFont="0" applyFill="0" applyBorder="0" applyAlignment="0" applyProtection="0"/>
    <xf numFmtId="0" fontId="13" fillId="0" borderId="0">
      <alignment vertical="top"/>
    </xf>
    <xf numFmtId="44" fontId="7" fillId="0" borderId="0" applyFont="0" applyFill="0" applyBorder="0" applyAlignment="0" applyProtection="0"/>
    <xf numFmtId="43" fontId="11" fillId="0" borderId="0" applyFont="0" applyFill="0" applyBorder="0" applyAlignment="0" applyProtection="0"/>
    <xf numFmtId="0" fontId="13" fillId="0" borderId="0">
      <alignment vertical="top"/>
    </xf>
    <xf numFmtId="44" fontId="7" fillId="0" borderId="0" applyFont="0" applyFill="0" applyBorder="0" applyAlignment="0" applyProtection="0"/>
    <xf numFmtId="43" fontId="11" fillId="0" borderId="0" applyFont="0" applyFill="0" applyBorder="0" applyAlignment="0" applyProtection="0"/>
    <xf numFmtId="0" fontId="13" fillId="0" borderId="0">
      <alignment vertical="top"/>
    </xf>
    <xf numFmtId="44" fontId="7" fillId="0" borderId="0" applyFont="0" applyFill="0" applyBorder="0" applyAlignment="0" applyProtection="0"/>
    <xf numFmtId="43" fontId="11" fillId="0" borderId="0" applyFont="0" applyFill="0" applyBorder="0" applyAlignment="0" applyProtection="0"/>
    <xf numFmtId="0" fontId="13" fillId="0" borderId="0">
      <alignment vertical="top"/>
    </xf>
    <xf numFmtId="44" fontId="7" fillId="0" borderId="0" applyFont="0" applyFill="0" applyBorder="0" applyAlignment="0" applyProtection="0"/>
    <xf numFmtId="43" fontId="11" fillId="0" borderId="0" applyFont="0" applyFill="0" applyBorder="0" applyAlignment="0" applyProtection="0"/>
    <xf numFmtId="0" fontId="13" fillId="0" borderId="0">
      <alignment vertical="top"/>
    </xf>
    <xf numFmtId="44" fontId="7" fillId="0" borderId="0" applyFont="0" applyFill="0" applyBorder="0" applyAlignment="0" applyProtection="0"/>
    <xf numFmtId="43" fontId="11" fillId="0" borderId="0" applyFont="0" applyFill="0" applyBorder="0" applyAlignment="0" applyProtection="0"/>
    <xf numFmtId="0" fontId="13" fillId="0" borderId="0">
      <alignment vertical="top"/>
    </xf>
    <xf numFmtId="44" fontId="7" fillId="0" borderId="0" applyFont="0" applyFill="0" applyBorder="0" applyAlignment="0" applyProtection="0"/>
    <xf numFmtId="43" fontId="11" fillId="0" borderId="0" applyFont="0" applyFill="0" applyBorder="0" applyAlignment="0" applyProtection="0"/>
    <xf numFmtId="0" fontId="13" fillId="0" borderId="0">
      <alignment vertical="top"/>
    </xf>
    <xf numFmtId="44" fontId="7" fillId="0" borderId="0" applyFont="0" applyFill="0" applyBorder="0" applyAlignment="0" applyProtection="0"/>
    <xf numFmtId="43" fontId="11" fillId="0" borderId="0" applyFont="0" applyFill="0" applyBorder="0" applyAlignment="0" applyProtection="0"/>
    <xf numFmtId="0" fontId="13" fillId="0" borderId="0">
      <alignment vertical="top"/>
    </xf>
    <xf numFmtId="44" fontId="7" fillId="0" borderId="0" applyFont="0" applyFill="0" applyBorder="0" applyAlignment="0" applyProtection="0"/>
    <xf numFmtId="43" fontId="11" fillId="0" borderId="0" applyFont="0" applyFill="0" applyBorder="0" applyAlignment="0" applyProtection="0"/>
    <xf numFmtId="0" fontId="13" fillId="0" borderId="0">
      <alignment vertical="top"/>
    </xf>
    <xf numFmtId="44" fontId="7" fillId="0" borderId="0" applyFont="0" applyFill="0" applyBorder="0" applyAlignment="0" applyProtection="0"/>
    <xf numFmtId="43" fontId="11" fillId="0" borderId="0" applyFont="0" applyFill="0" applyBorder="0" applyAlignment="0" applyProtection="0"/>
    <xf numFmtId="0" fontId="13" fillId="0" borderId="0">
      <alignment vertical="top"/>
    </xf>
    <xf numFmtId="44" fontId="7" fillId="0" borderId="0" applyFont="0" applyFill="0" applyBorder="0" applyAlignment="0" applyProtection="0"/>
    <xf numFmtId="43" fontId="11" fillId="0" borderId="0" applyFont="0" applyFill="0" applyBorder="0" applyAlignment="0" applyProtection="0"/>
    <xf numFmtId="0" fontId="13" fillId="0" borderId="0">
      <alignment vertical="top"/>
    </xf>
    <xf numFmtId="44" fontId="7" fillId="0" borderId="0" applyFont="0" applyFill="0" applyBorder="0" applyAlignment="0" applyProtection="0"/>
    <xf numFmtId="43" fontId="11" fillId="0" borderId="0" applyFont="0" applyFill="0" applyBorder="0" applyAlignment="0" applyProtection="0"/>
    <xf numFmtId="0" fontId="13" fillId="0" borderId="0">
      <alignment vertical="top"/>
    </xf>
    <xf numFmtId="44" fontId="7" fillId="0" borderId="0" applyFont="0" applyFill="0" applyBorder="0" applyAlignment="0" applyProtection="0"/>
    <xf numFmtId="43" fontId="11" fillId="0" borderId="0" applyFont="0" applyFill="0" applyBorder="0" applyAlignment="0" applyProtection="0"/>
    <xf numFmtId="0" fontId="13" fillId="0" borderId="0">
      <alignment vertical="top"/>
    </xf>
    <xf numFmtId="44" fontId="7" fillId="0" borderId="0" applyFont="0" applyFill="0" applyBorder="0" applyAlignment="0" applyProtection="0"/>
    <xf numFmtId="43" fontId="11" fillId="0" borderId="0" applyFont="0" applyFill="0" applyBorder="0" applyAlignment="0" applyProtection="0"/>
    <xf numFmtId="0" fontId="13" fillId="0" borderId="0">
      <alignment vertical="top"/>
    </xf>
    <xf numFmtId="44" fontId="7" fillId="0" borderId="0" applyFont="0" applyFill="0" applyBorder="0" applyAlignment="0" applyProtection="0"/>
    <xf numFmtId="43" fontId="11" fillId="0" borderId="0" applyFont="0" applyFill="0" applyBorder="0" applyAlignment="0" applyProtection="0"/>
    <xf numFmtId="0" fontId="13" fillId="0" borderId="0">
      <alignment vertical="top"/>
    </xf>
    <xf numFmtId="44" fontId="7" fillId="0" borderId="0" applyFont="0" applyFill="0" applyBorder="0" applyAlignment="0" applyProtection="0"/>
    <xf numFmtId="43" fontId="11" fillId="0" borderId="0" applyFont="0" applyFill="0" applyBorder="0" applyAlignment="0" applyProtection="0"/>
    <xf numFmtId="0" fontId="13" fillId="0" borderId="0">
      <alignment vertical="top"/>
    </xf>
    <xf numFmtId="44" fontId="7" fillId="0" borderId="0" applyFont="0" applyFill="0" applyBorder="0" applyAlignment="0" applyProtection="0"/>
    <xf numFmtId="43" fontId="11" fillId="0" borderId="0" applyFont="0" applyFill="0" applyBorder="0" applyAlignment="0" applyProtection="0"/>
    <xf numFmtId="0" fontId="13" fillId="0" borderId="0">
      <alignment vertical="top"/>
    </xf>
    <xf numFmtId="44" fontId="7" fillId="0" borderId="0" applyFont="0" applyFill="0" applyBorder="0" applyAlignment="0" applyProtection="0"/>
    <xf numFmtId="43" fontId="11" fillId="0" borderId="0" applyFont="0" applyFill="0" applyBorder="0" applyAlignment="0" applyProtection="0"/>
    <xf numFmtId="0" fontId="13" fillId="0" borderId="0">
      <alignment vertical="top"/>
    </xf>
    <xf numFmtId="44" fontId="7" fillId="0" borderId="0" applyFont="0" applyFill="0" applyBorder="0" applyAlignment="0" applyProtection="0"/>
    <xf numFmtId="43" fontId="11" fillId="0" borderId="0" applyFont="0" applyFill="0" applyBorder="0" applyAlignment="0" applyProtection="0"/>
    <xf numFmtId="0" fontId="13" fillId="0" borderId="0">
      <alignment vertical="top"/>
    </xf>
    <xf numFmtId="44" fontId="7" fillId="0" borderId="0" applyFont="0" applyFill="0" applyBorder="0" applyAlignment="0" applyProtection="0"/>
    <xf numFmtId="43" fontId="11" fillId="0" borderId="0" applyFont="0" applyFill="0" applyBorder="0" applyAlignment="0" applyProtection="0"/>
    <xf numFmtId="0" fontId="13" fillId="0" borderId="0">
      <alignment vertical="top"/>
    </xf>
    <xf numFmtId="44" fontId="7" fillId="0" borderId="0" applyFont="0" applyFill="0" applyBorder="0" applyAlignment="0" applyProtection="0"/>
    <xf numFmtId="43" fontId="11" fillId="0" borderId="0" applyFont="0" applyFill="0" applyBorder="0" applyAlignment="0" applyProtection="0"/>
    <xf numFmtId="0" fontId="13" fillId="0" borderId="0">
      <alignment vertical="top"/>
    </xf>
    <xf numFmtId="44" fontId="7" fillId="0" borderId="0" applyFont="0" applyFill="0" applyBorder="0" applyAlignment="0" applyProtection="0"/>
    <xf numFmtId="43" fontId="11" fillId="0" borderId="0" applyFont="0" applyFill="0" applyBorder="0" applyAlignment="0" applyProtection="0"/>
    <xf numFmtId="0" fontId="13" fillId="0" borderId="0">
      <alignment vertical="top"/>
    </xf>
    <xf numFmtId="44" fontId="7" fillId="0" borderId="0" applyFont="0" applyFill="0" applyBorder="0" applyAlignment="0" applyProtection="0"/>
    <xf numFmtId="43" fontId="11" fillId="0" borderId="0" applyFont="0" applyFill="0" applyBorder="0" applyAlignment="0" applyProtection="0"/>
    <xf numFmtId="0" fontId="13" fillId="0" borderId="0">
      <alignment vertical="top"/>
    </xf>
    <xf numFmtId="44" fontId="7" fillId="0" borderId="0" applyFont="0" applyFill="0" applyBorder="0" applyAlignment="0" applyProtection="0"/>
    <xf numFmtId="43" fontId="11" fillId="0" borderId="0" applyFont="0" applyFill="0" applyBorder="0" applyAlignment="0" applyProtection="0"/>
    <xf numFmtId="0" fontId="13" fillId="0" borderId="0">
      <alignment vertical="top"/>
    </xf>
    <xf numFmtId="44" fontId="7" fillId="0" borderId="0" applyFont="0" applyFill="0" applyBorder="0" applyAlignment="0" applyProtection="0"/>
    <xf numFmtId="43" fontId="11" fillId="0" borderId="0" applyFont="0" applyFill="0" applyBorder="0" applyAlignment="0" applyProtection="0"/>
    <xf numFmtId="0" fontId="13" fillId="0" borderId="0">
      <alignment vertical="top"/>
    </xf>
    <xf numFmtId="44" fontId="7" fillId="0" borderId="0" applyFont="0" applyFill="0" applyBorder="0" applyAlignment="0" applyProtection="0"/>
    <xf numFmtId="43" fontId="11" fillId="0" borderId="0" applyFont="0" applyFill="0" applyBorder="0" applyAlignment="0" applyProtection="0"/>
    <xf numFmtId="0" fontId="13" fillId="0" borderId="0">
      <alignment vertical="top"/>
    </xf>
    <xf numFmtId="44" fontId="7" fillId="0" borderId="0" applyFont="0" applyFill="0" applyBorder="0" applyAlignment="0" applyProtection="0"/>
    <xf numFmtId="43" fontId="11" fillId="0" borderId="0" applyFont="0" applyFill="0" applyBorder="0" applyAlignment="0" applyProtection="0"/>
    <xf numFmtId="0" fontId="13" fillId="0" borderId="0">
      <alignment vertical="top"/>
    </xf>
    <xf numFmtId="44" fontId="7" fillId="0" borderId="0" applyFont="0" applyFill="0" applyBorder="0" applyAlignment="0" applyProtection="0"/>
    <xf numFmtId="43" fontId="11" fillId="0" borderId="0" applyFont="0" applyFill="0" applyBorder="0" applyAlignment="0" applyProtection="0"/>
    <xf numFmtId="0" fontId="13" fillId="0" borderId="0">
      <alignment vertical="top"/>
    </xf>
    <xf numFmtId="44" fontId="7" fillId="0" borderId="0" applyFont="0" applyFill="0" applyBorder="0" applyAlignment="0" applyProtection="0"/>
    <xf numFmtId="43" fontId="11" fillId="0" borderId="0" applyFont="0" applyFill="0" applyBorder="0" applyAlignment="0" applyProtection="0"/>
    <xf numFmtId="0" fontId="13" fillId="0" borderId="0">
      <alignment vertical="top"/>
    </xf>
    <xf numFmtId="44" fontId="7" fillId="0" borderId="0" applyFont="0" applyFill="0" applyBorder="0" applyAlignment="0" applyProtection="0"/>
    <xf numFmtId="43" fontId="11" fillId="0" borderId="0" applyFont="0" applyFill="0" applyBorder="0" applyAlignment="0" applyProtection="0"/>
    <xf numFmtId="0" fontId="13" fillId="0" borderId="0">
      <alignment vertical="top"/>
    </xf>
    <xf numFmtId="44" fontId="7" fillId="0" borderId="0" applyFont="0" applyFill="0" applyBorder="0" applyAlignment="0" applyProtection="0"/>
    <xf numFmtId="43" fontId="11" fillId="0" borderId="0" applyFont="0" applyFill="0" applyBorder="0" applyAlignment="0" applyProtection="0"/>
    <xf numFmtId="0" fontId="13" fillId="0" borderId="0">
      <alignment vertical="top"/>
    </xf>
    <xf numFmtId="44" fontId="7" fillId="0" borderId="0" applyFont="0" applyFill="0" applyBorder="0" applyAlignment="0" applyProtection="0"/>
    <xf numFmtId="43" fontId="11" fillId="0" borderId="0" applyFont="0" applyFill="0" applyBorder="0" applyAlignment="0" applyProtection="0"/>
    <xf numFmtId="0" fontId="13" fillId="0" borderId="0">
      <alignment vertical="top"/>
    </xf>
    <xf numFmtId="44" fontId="7" fillId="0" borderId="0" applyFont="0" applyFill="0" applyBorder="0" applyAlignment="0" applyProtection="0"/>
    <xf numFmtId="43" fontId="11" fillId="0" borderId="0" applyFont="0" applyFill="0" applyBorder="0" applyAlignment="0" applyProtection="0"/>
    <xf numFmtId="0" fontId="13" fillId="0" borderId="0">
      <alignment vertical="top"/>
    </xf>
    <xf numFmtId="44" fontId="7" fillId="0" borderId="0" applyFont="0" applyFill="0" applyBorder="0" applyAlignment="0" applyProtection="0"/>
    <xf numFmtId="43" fontId="11" fillId="0" borderId="0" applyFont="0" applyFill="0" applyBorder="0" applyAlignment="0" applyProtection="0"/>
    <xf numFmtId="0" fontId="13" fillId="0" borderId="0">
      <alignment vertical="top"/>
    </xf>
    <xf numFmtId="44" fontId="7" fillId="0" borderId="0" applyFont="0" applyFill="0" applyBorder="0" applyAlignment="0" applyProtection="0"/>
    <xf numFmtId="43" fontId="11" fillId="0" borderId="0" applyFont="0" applyFill="0" applyBorder="0" applyAlignment="0" applyProtection="0"/>
    <xf numFmtId="0" fontId="13" fillId="0" borderId="0">
      <alignment vertical="top"/>
    </xf>
    <xf numFmtId="44" fontId="7" fillId="0" borderId="0" applyFont="0" applyFill="0" applyBorder="0" applyAlignment="0" applyProtection="0"/>
    <xf numFmtId="43" fontId="11" fillId="0" borderId="0" applyFont="0" applyFill="0" applyBorder="0" applyAlignment="0" applyProtection="0"/>
    <xf numFmtId="0" fontId="13" fillId="0" borderId="0">
      <alignment vertical="top"/>
    </xf>
    <xf numFmtId="44" fontId="7" fillId="0" borderId="0" applyFont="0" applyFill="0" applyBorder="0" applyAlignment="0" applyProtection="0"/>
    <xf numFmtId="43" fontId="11" fillId="0" borderId="0" applyFont="0" applyFill="0" applyBorder="0" applyAlignment="0" applyProtection="0"/>
    <xf numFmtId="0" fontId="13" fillId="0" borderId="0">
      <alignment vertical="top"/>
    </xf>
    <xf numFmtId="44" fontId="7" fillId="0" borderId="0" applyFont="0" applyFill="0" applyBorder="0" applyAlignment="0" applyProtection="0"/>
    <xf numFmtId="43" fontId="11" fillId="0" borderId="0" applyFont="0" applyFill="0" applyBorder="0" applyAlignment="0" applyProtection="0"/>
    <xf numFmtId="0" fontId="13" fillId="0" borderId="0">
      <alignment vertical="top"/>
    </xf>
    <xf numFmtId="44" fontId="7" fillId="0" borderId="0" applyFont="0" applyFill="0" applyBorder="0" applyAlignment="0" applyProtection="0"/>
    <xf numFmtId="43" fontId="11" fillId="0" borderId="0" applyFont="0" applyFill="0" applyBorder="0" applyAlignment="0" applyProtection="0"/>
    <xf numFmtId="0" fontId="13" fillId="0" borderId="0">
      <alignment vertical="top"/>
    </xf>
    <xf numFmtId="44" fontId="7" fillId="0" borderId="0" applyFont="0" applyFill="0" applyBorder="0" applyAlignment="0" applyProtection="0"/>
    <xf numFmtId="43" fontId="11" fillId="0" borderId="0" applyFont="0" applyFill="0" applyBorder="0" applyAlignment="0" applyProtection="0"/>
    <xf numFmtId="0" fontId="13" fillId="0" borderId="0">
      <alignment vertical="top"/>
    </xf>
    <xf numFmtId="44" fontId="7" fillId="0" borderId="0" applyFont="0" applyFill="0" applyBorder="0" applyAlignment="0" applyProtection="0"/>
    <xf numFmtId="43" fontId="11" fillId="0" borderId="0" applyFont="0" applyFill="0" applyBorder="0" applyAlignment="0" applyProtection="0"/>
    <xf numFmtId="0" fontId="13" fillId="0" borderId="0">
      <alignment vertical="top"/>
    </xf>
    <xf numFmtId="44" fontId="7" fillId="0" borderId="0" applyFont="0" applyFill="0" applyBorder="0" applyAlignment="0" applyProtection="0"/>
    <xf numFmtId="43" fontId="11" fillId="0" borderId="0" applyFont="0" applyFill="0" applyBorder="0" applyAlignment="0" applyProtection="0"/>
    <xf numFmtId="0" fontId="13" fillId="0" borderId="0">
      <alignment vertical="top"/>
    </xf>
    <xf numFmtId="44" fontId="7" fillId="0" borderId="0" applyFont="0" applyFill="0" applyBorder="0" applyAlignment="0" applyProtection="0"/>
    <xf numFmtId="43" fontId="11" fillId="0" borderId="0" applyFont="0" applyFill="0" applyBorder="0" applyAlignment="0" applyProtection="0"/>
    <xf numFmtId="0" fontId="13" fillId="0" borderId="0">
      <alignment vertical="top"/>
    </xf>
    <xf numFmtId="44" fontId="7" fillId="0" borderId="0" applyFont="0" applyFill="0" applyBorder="0" applyAlignment="0" applyProtection="0"/>
    <xf numFmtId="43" fontId="11" fillId="0" borderId="0" applyFont="0" applyFill="0" applyBorder="0" applyAlignment="0" applyProtection="0"/>
    <xf numFmtId="0" fontId="13" fillId="0" borderId="0">
      <alignment vertical="top"/>
    </xf>
    <xf numFmtId="44" fontId="7" fillId="0" borderId="0" applyFont="0" applyFill="0" applyBorder="0" applyAlignment="0" applyProtection="0"/>
    <xf numFmtId="43" fontId="11" fillId="0" borderId="0" applyFont="0" applyFill="0" applyBorder="0" applyAlignment="0" applyProtection="0"/>
    <xf numFmtId="0" fontId="13" fillId="0" borderId="0">
      <alignment vertical="top"/>
    </xf>
    <xf numFmtId="44" fontId="7" fillId="0" borderId="0" applyFont="0" applyFill="0" applyBorder="0" applyAlignment="0" applyProtection="0"/>
    <xf numFmtId="43" fontId="11" fillId="0" borderId="0" applyFont="0" applyFill="0" applyBorder="0" applyAlignment="0" applyProtection="0"/>
    <xf numFmtId="0" fontId="13" fillId="0" borderId="0">
      <alignment vertical="top"/>
    </xf>
    <xf numFmtId="44" fontId="7" fillId="0" borderId="0" applyFont="0" applyFill="0" applyBorder="0" applyAlignment="0" applyProtection="0"/>
    <xf numFmtId="43" fontId="11" fillId="0" borderId="0" applyFont="0" applyFill="0" applyBorder="0" applyAlignment="0" applyProtection="0"/>
    <xf numFmtId="0" fontId="13" fillId="0" borderId="0">
      <alignment vertical="top"/>
    </xf>
    <xf numFmtId="44" fontId="7" fillId="0" borderId="0" applyFont="0" applyFill="0" applyBorder="0" applyAlignment="0" applyProtection="0"/>
    <xf numFmtId="43" fontId="11" fillId="0" borderId="0" applyFont="0" applyFill="0" applyBorder="0" applyAlignment="0" applyProtection="0"/>
    <xf numFmtId="0" fontId="13" fillId="0" borderId="0">
      <alignment vertical="top"/>
    </xf>
    <xf numFmtId="44" fontId="7" fillId="0" borderId="0" applyFont="0" applyFill="0" applyBorder="0" applyAlignment="0" applyProtection="0"/>
    <xf numFmtId="43" fontId="11" fillId="0" borderId="0" applyFont="0" applyFill="0" applyBorder="0" applyAlignment="0" applyProtection="0"/>
    <xf numFmtId="0" fontId="13" fillId="0" borderId="0">
      <alignment vertical="top"/>
    </xf>
    <xf numFmtId="44" fontId="7" fillId="0" borderId="0" applyFont="0" applyFill="0" applyBorder="0" applyAlignment="0" applyProtection="0"/>
    <xf numFmtId="43" fontId="11" fillId="0" borderId="0" applyFont="0" applyFill="0" applyBorder="0" applyAlignment="0" applyProtection="0"/>
    <xf numFmtId="0" fontId="13" fillId="0" borderId="0">
      <alignment vertical="top"/>
    </xf>
    <xf numFmtId="44" fontId="7" fillId="0" borderId="0" applyFont="0" applyFill="0" applyBorder="0" applyAlignment="0" applyProtection="0"/>
    <xf numFmtId="43" fontId="11" fillId="0" borderId="0" applyFont="0" applyFill="0" applyBorder="0" applyAlignment="0" applyProtection="0"/>
    <xf numFmtId="0" fontId="13" fillId="0" borderId="0">
      <alignment vertical="top"/>
    </xf>
    <xf numFmtId="44" fontId="7" fillId="0" borderId="0" applyFont="0" applyFill="0" applyBorder="0" applyAlignment="0" applyProtection="0"/>
    <xf numFmtId="43" fontId="11" fillId="0" borderId="0" applyFont="0" applyFill="0" applyBorder="0" applyAlignment="0" applyProtection="0"/>
    <xf numFmtId="0" fontId="13" fillId="0" borderId="0">
      <alignment vertical="top"/>
    </xf>
    <xf numFmtId="44" fontId="7" fillId="0" borderId="0" applyFont="0" applyFill="0" applyBorder="0" applyAlignment="0" applyProtection="0"/>
    <xf numFmtId="43" fontId="11" fillId="0" borderId="0" applyFont="0" applyFill="0" applyBorder="0" applyAlignment="0" applyProtection="0"/>
    <xf numFmtId="0" fontId="13" fillId="0" borderId="0">
      <alignment vertical="top"/>
    </xf>
    <xf numFmtId="44" fontId="7" fillId="0" borderId="0" applyFont="0" applyFill="0" applyBorder="0" applyAlignment="0" applyProtection="0"/>
    <xf numFmtId="43" fontId="11" fillId="0" borderId="0" applyFont="0" applyFill="0" applyBorder="0" applyAlignment="0" applyProtection="0"/>
    <xf numFmtId="0" fontId="13" fillId="0" borderId="0">
      <alignment vertical="top"/>
    </xf>
    <xf numFmtId="44" fontId="7" fillId="0" borderId="0" applyFont="0" applyFill="0" applyBorder="0" applyAlignment="0" applyProtection="0"/>
    <xf numFmtId="43" fontId="11" fillId="0" borderId="0" applyFont="0" applyFill="0" applyBorder="0" applyAlignment="0" applyProtection="0"/>
    <xf numFmtId="43" fontId="8" fillId="0" borderId="0" applyFont="0" applyFill="0" applyBorder="0" applyAlignment="0" applyProtection="0"/>
    <xf numFmtId="0" fontId="6" fillId="0" borderId="0"/>
    <xf numFmtId="43" fontId="6" fillId="0" borderId="0" applyFont="0" applyFill="0" applyBorder="0" applyAlignment="0" applyProtection="0"/>
    <xf numFmtId="0" fontId="11" fillId="0" borderId="0"/>
    <xf numFmtId="43" fontId="11" fillId="0" borderId="0" applyFont="0" applyFill="0" applyBorder="0" applyAlignment="0" applyProtection="0"/>
    <xf numFmtId="44" fontId="11" fillId="0" borderId="0" applyFont="0" applyFill="0" applyBorder="0" applyAlignment="0" applyProtection="0"/>
    <xf numFmtId="43" fontId="11" fillId="0" borderId="0" applyFont="0" applyFill="0" applyBorder="0" applyAlignment="0" applyProtection="0"/>
    <xf numFmtId="9" fontId="11" fillId="0" borderId="0" applyFont="0" applyFill="0" applyBorder="0" applyAlignment="0" applyProtection="0"/>
    <xf numFmtId="9" fontId="6" fillId="0" borderId="0" applyFont="0" applyFill="0" applyBorder="0" applyAlignment="0" applyProtection="0"/>
    <xf numFmtId="0" fontId="5" fillId="0" borderId="0"/>
    <xf numFmtId="0" fontId="16" fillId="0" borderId="0"/>
    <xf numFmtId="44" fontId="8" fillId="0" borderId="0" applyFont="0" applyFill="0" applyBorder="0" applyAlignment="0" applyProtection="0"/>
    <xf numFmtId="44" fontId="8" fillId="0" borderId="0" applyFont="0" applyFill="0" applyBorder="0" applyAlignment="0" applyProtection="0"/>
    <xf numFmtId="44" fontId="5" fillId="0" borderId="0" applyFont="0" applyFill="0" applyBorder="0" applyAlignment="0" applyProtection="0"/>
    <xf numFmtId="43" fontId="8" fillId="0" borderId="0" applyFont="0" applyFill="0" applyBorder="0" applyAlignment="0" applyProtection="0"/>
    <xf numFmtId="44" fontId="5" fillId="0" borderId="0" applyFont="0" applyFill="0" applyBorder="0" applyAlignment="0" applyProtection="0"/>
    <xf numFmtId="43" fontId="8" fillId="0" borderId="0" applyFont="0" applyFill="0" applyBorder="0" applyAlignment="0" applyProtection="0"/>
    <xf numFmtId="44" fontId="5" fillId="0" borderId="0" applyFont="0" applyFill="0" applyBorder="0" applyAlignment="0" applyProtection="0"/>
    <xf numFmtId="43" fontId="8" fillId="0" borderId="0" applyFont="0" applyFill="0" applyBorder="0" applyAlignment="0" applyProtection="0"/>
    <xf numFmtId="44" fontId="5" fillId="0" borderId="0" applyFont="0" applyFill="0" applyBorder="0" applyAlignment="0" applyProtection="0"/>
    <xf numFmtId="43" fontId="8" fillId="0" borderId="0" applyFont="0" applyFill="0" applyBorder="0" applyAlignment="0" applyProtection="0"/>
    <xf numFmtId="44" fontId="5" fillId="0" borderId="0" applyFont="0" applyFill="0" applyBorder="0" applyAlignment="0" applyProtection="0"/>
    <xf numFmtId="43" fontId="8" fillId="0" borderId="0" applyFont="0" applyFill="0" applyBorder="0" applyAlignment="0" applyProtection="0"/>
    <xf numFmtId="44" fontId="5" fillId="0" borderId="0" applyFont="0" applyFill="0" applyBorder="0" applyAlignment="0" applyProtection="0"/>
    <xf numFmtId="43" fontId="8" fillId="0" borderId="0" applyFont="0" applyFill="0" applyBorder="0" applyAlignment="0" applyProtection="0"/>
    <xf numFmtId="44" fontId="5" fillId="0" borderId="0" applyFont="0" applyFill="0" applyBorder="0" applyAlignment="0" applyProtection="0"/>
    <xf numFmtId="43" fontId="8" fillId="0" borderId="0" applyFont="0" applyFill="0" applyBorder="0" applyAlignment="0" applyProtection="0"/>
    <xf numFmtId="44" fontId="5" fillId="0" borderId="0" applyFont="0" applyFill="0" applyBorder="0" applyAlignment="0" applyProtection="0"/>
    <xf numFmtId="43" fontId="8" fillId="0" borderId="0" applyFont="0" applyFill="0" applyBorder="0" applyAlignment="0" applyProtection="0"/>
    <xf numFmtId="44" fontId="5" fillId="0" borderId="0" applyFont="0" applyFill="0" applyBorder="0" applyAlignment="0" applyProtection="0"/>
    <xf numFmtId="43" fontId="8" fillId="0" borderId="0" applyFont="0" applyFill="0" applyBorder="0" applyAlignment="0" applyProtection="0"/>
    <xf numFmtId="44" fontId="5" fillId="0" borderId="0" applyFont="0" applyFill="0" applyBorder="0" applyAlignment="0" applyProtection="0"/>
    <xf numFmtId="43" fontId="8" fillId="0" borderId="0" applyFont="0" applyFill="0" applyBorder="0" applyAlignment="0" applyProtection="0"/>
    <xf numFmtId="44" fontId="5" fillId="0" borderId="0" applyFont="0" applyFill="0" applyBorder="0" applyAlignment="0" applyProtection="0"/>
    <xf numFmtId="43" fontId="8" fillId="0" borderId="0" applyFont="0" applyFill="0" applyBorder="0" applyAlignment="0" applyProtection="0"/>
    <xf numFmtId="44" fontId="5" fillId="0" borderId="0" applyFont="0" applyFill="0" applyBorder="0" applyAlignment="0" applyProtection="0"/>
    <xf numFmtId="43" fontId="8" fillId="0" borderId="0" applyFont="0" applyFill="0" applyBorder="0" applyAlignment="0" applyProtection="0"/>
    <xf numFmtId="44" fontId="5" fillId="0" borderId="0" applyFont="0" applyFill="0" applyBorder="0" applyAlignment="0" applyProtection="0"/>
    <xf numFmtId="43" fontId="8" fillId="0" borderId="0" applyFont="0" applyFill="0" applyBorder="0" applyAlignment="0" applyProtection="0"/>
    <xf numFmtId="44" fontId="5" fillId="0" borderId="0" applyFont="0" applyFill="0" applyBorder="0" applyAlignment="0" applyProtection="0"/>
    <xf numFmtId="43" fontId="8" fillId="0" borderId="0" applyFont="0" applyFill="0" applyBorder="0" applyAlignment="0" applyProtection="0"/>
    <xf numFmtId="44" fontId="5" fillId="0" borderId="0" applyFont="0" applyFill="0" applyBorder="0" applyAlignment="0" applyProtection="0"/>
    <xf numFmtId="43" fontId="8" fillId="0" borderId="0" applyFont="0" applyFill="0" applyBorder="0" applyAlignment="0" applyProtection="0"/>
    <xf numFmtId="44" fontId="5" fillId="0" borderId="0" applyFont="0" applyFill="0" applyBorder="0" applyAlignment="0" applyProtection="0"/>
    <xf numFmtId="43" fontId="8" fillId="0" borderId="0" applyFont="0" applyFill="0" applyBorder="0" applyAlignment="0" applyProtection="0"/>
    <xf numFmtId="44" fontId="5" fillId="0" borderId="0" applyFont="0" applyFill="0" applyBorder="0" applyAlignment="0" applyProtection="0"/>
    <xf numFmtId="43" fontId="8" fillId="0" borderId="0" applyFont="0" applyFill="0" applyBorder="0" applyAlignment="0" applyProtection="0"/>
    <xf numFmtId="44" fontId="5" fillId="0" borderId="0" applyFont="0" applyFill="0" applyBorder="0" applyAlignment="0" applyProtection="0"/>
    <xf numFmtId="43" fontId="8" fillId="0" borderId="0" applyFont="0" applyFill="0" applyBorder="0" applyAlignment="0" applyProtection="0"/>
    <xf numFmtId="44" fontId="5" fillId="0" borderId="0" applyFont="0" applyFill="0" applyBorder="0" applyAlignment="0" applyProtection="0"/>
    <xf numFmtId="43" fontId="8" fillId="0" borderId="0" applyFont="0" applyFill="0" applyBorder="0" applyAlignment="0" applyProtection="0"/>
    <xf numFmtId="44" fontId="5" fillId="0" borderId="0" applyFont="0" applyFill="0" applyBorder="0" applyAlignment="0" applyProtection="0"/>
    <xf numFmtId="43" fontId="8" fillId="0" borderId="0" applyFont="0" applyFill="0" applyBorder="0" applyAlignment="0" applyProtection="0"/>
    <xf numFmtId="44" fontId="5" fillId="0" borderId="0" applyFont="0" applyFill="0" applyBorder="0" applyAlignment="0" applyProtection="0"/>
    <xf numFmtId="43" fontId="8" fillId="0" borderId="0" applyFont="0" applyFill="0" applyBorder="0" applyAlignment="0" applyProtection="0"/>
    <xf numFmtId="44" fontId="5" fillId="0" borderId="0" applyFont="0" applyFill="0" applyBorder="0" applyAlignment="0" applyProtection="0"/>
    <xf numFmtId="43" fontId="8" fillId="0" borderId="0" applyFont="0" applyFill="0" applyBorder="0" applyAlignment="0" applyProtection="0"/>
    <xf numFmtId="44" fontId="5" fillId="0" borderId="0" applyFont="0" applyFill="0" applyBorder="0" applyAlignment="0" applyProtection="0"/>
    <xf numFmtId="43" fontId="8" fillId="0" borderId="0" applyFont="0" applyFill="0" applyBorder="0" applyAlignment="0" applyProtection="0"/>
    <xf numFmtId="44" fontId="5" fillId="0" borderId="0" applyFont="0" applyFill="0" applyBorder="0" applyAlignment="0" applyProtection="0"/>
    <xf numFmtId="43" fontId="8" fillId="0" borderId="0" applyFont="0" applyFill="0" applyBorder="0" applyAlignment="0" applyProtection="0"/>
    <xf numFmtId="44" fontId="5" fillId="0" borderId="0" applyFont="0" applyFill="0" applyBorder="0" applyAlignment="0" applyProtection="0"/>
    <xf numFmtId="43" fontId="8" fillId="0" borderId="0" applyFont="0" applyFill="0" applyBorder="0" applyAlignment="0" applyProtection="0"/>
    <xf numFmtId="44" fontId="5" fillId="0" borderId="0" applyFont="0" applyFill="0" applyBorder="0" applyAlignment="0" applyProtection="0"/>
    <xf numFmtId="43" fontId="8" fillId="0" borderId="0" applyFont="0" applyFill="0" applyBorder="0" applyAlignment="0" applyProtection="0"/>
    <xf numFmtId="44" fontId="5" fillId="0" borderId="0" applyFont="0" applyFill="0" applyBorder="0" applyAlignment="0" applyProtection="0"/>
    <xf numFmtId="43" fontId="8" fillId="0" borderId="0" applyFont="0" applyFill="0" applyBorder="0" applyAlignment="0" applyProtection="0"/>
    <xf numFmtId="44" fontId="5" fillId="0" borderId="0" applyFont="0" applyFill="0" applyBorder="0" applyAlignment="0" applyProtection="0"/>
    <xf numFmtId="43" fontId="8" fillId="0" borderId="0" applyFont="0" applyFill="0" applyBorder="0" applyAlignment="0" applyProtection="0"/>
    <xf numFmtId="44" fontId="5" fillId="0" borderId="0" applyFont="0" applyFill="0" applyBorder="0" applyAlignment="0" applyProtection="0"/>
    <xf numFmtId="43" fontId="8" fillId="0" borderId="0" applyFont="0" applyFill="0" applyBorder="0" applyAlignment="0" applyProtection="0"/>
    <xf numFmtId="44" fontId="5" fillId="0" borderId="0" applyFont="0" applyFill="0" applyBorder="0" applyAlignment="0" applyProtection="0"/>
    <xf numFmtId="43" fontId="8" fillId="0" borderId="0" applyFont="0" applyFill="0" applyBorder="0" applyAlignment="0" applyProtection="0"/>
    <xf numFmtId="44" fontId="5" fillId="0" borderId="0" applyFont="0" applyFill="0" applyBorder="0" applyAlignment="0" applyProtection="0"/>
    <xf numFmtId="43" fontId="8" fillId="0" borderId="0" applyFont="0" applyFill="0" applyBorder="0" applyAlignment="0" applyProtection="0"/>
    <xf numFmtId="44" fontId="5" fillId="0" borderId="0" applyFont="0" applyFill="0" applyBorder="0" applyAlignment="0" applyProtection="0"/>
    <xf numFmtId="43" fontId="8" fillId="0" borderId="0" applyFont="0" applyFill="0" applyBorder="0" applyAlignment="0" applyProtection="0"/>
    <xf numFmtId="44" fontId="5" fillId="0" borderId="0" applyFont="0" applyFill="0" applyBorder="0" applyAlignment="0" applyProtection="0"/>
    <xf numFmtId="43" fontId="8" fillId="0" borderId="0" applyFont="0" applyFill="0" applyBorder="0" applyAlignment="0" applyProtection="0"/>
    <xf numFmtId="44" fontId="5" fillId="0" borderId="0" applyFont="0" applyFill="0" applyBorder="0" applyAlignment="0" applyProtection="0"/>
    <xf numFmtId="43" fontId="8" fillId="0" borderId="0" applyFont="0" applyFill="0" applyBorder="0" applyAlignment="0" applyProtection="0"/>
    <xf numFmtId="44" fontId="5" fillId="0" borderId="0" applyFont="0" applyFill="0" applyBorder="0" applyAlignment="0" applyProtection="0"/>
    <xf numFmtId="43" fontId="8" fillId="0" borderId="0" applyFont="0" applyFill="0" applyBorder="0" applyAlignment="0" applyProtection="0"/>
    <xf numFmtId="44" fontId="5" fillId="0" borderId="0" applyFont="0" applyFill="0" applyBorder="0" applyAlignment="0" applyProtection="0"/>
    <xf numFmtId="43" fontId="8" fillId="0" borderId="0" applyFont="0" applyFill="0" applyBorder="0" applyAlignment="0" applyProtection="0"/>
    <xf numFmtId="44" fontId="5" fillId="0" borderId="0" applyFont="0" applyFill="0" applyBorder="0" applyAlignment="0" applyProtection="0"/>
    <xf numFmtId="43" fontId="8" fillId="0" borderId="0" applyFont="0" applyFill="0" applyBorder="0" applyAlignment="0" applyProtection="0"/>
    <xf numFmtId="44" fontId="5" fillId="0" borderId="0" applyFont="0" applyFill="0" applyBorder="0" applyAlignment="0" applyProtection="0"/>
    <xf numFmtId="43" fontId="8" fillId="0" borderId="0" applyFont="0" applyFill="0" applyBorder="0" applyAlignment="0" applyProtection="0"/>
    <xf numFmtId="44" fontId="5" fillId="0" borderId="0" applyFont="0" applyFill="0" applyBorder="0" applyAlignment="0" applyProtection="0"/>
    <xf numFmtId="43" fontId="8" fillId="0" borderId="0" applyFont="0" applyFill="0" applyBorder="0" applyAlignment="0" applyProtection="0"/>
    <xf numFmtId="44" fontId="5" fillId="0" borderId="0" applyFont="0" applyFill="0" applyBorder="0" applyAlignment="0" applyProtection="0"/>
    <xf numFmtId="43" fontId="8" fillId="0" borderId="0" applyFont="0" applyFill="0" applyBorder="0" applyAlignment="0" applyProtection="0"/>
    <xf numFmtId="44" fontId="5" fillId="0" borderId="0" applyFont="0" applyFill="0" applyBorder="0" applyAlignment="0" applyProtection="0"/>
    <xf numFmtId="43" fontId="8" fillId="0" borderId="0" applyFont="0" applyFill="0" applyBorder="0" applyAlignment="0" applyProtection="0"/>
    <xf numFmtId="44" fontId="5" fillId="0" borderId="0" applyFont="0" applyFill="0" applyBorder="0" applyAlignment="0" applyProtection="0"/>
    <xf numFmtId="43" fontId="8" fillId="0" borderId="0" applyFont="0" applyFill="0" applyBorder="0" applyAlignment="0" applyProtection="0"/>
    <xf numFmtId="44" fontId="5" fillId="0" borderId="0" applyFont="0" applyFill="0" applyBorder="0" applyAlignment="0" applyProtection="0"/>
    <xf numFmtId="43" fontId="8" fillId="0" borderId="0" applyFont="0" applyFill="0" applyBorder="0" applyAlignment="0" applyProtection="0"/>
    <xf numFmtId="44" fontId="5" fillId="0" borderId="0" applyFont="0" applyFill="0" applyBorder="0" applyAlignment="0" applyProtection="0"/>
    <xf numFmtId="43" fontId="8" fillId="0" borderId="0" applyFont="0" applyFill="0" applyBorder="0" applyAlignment="0" applyProtection="0"/>
    <xf numFmtId="44" fontId="5" fillId="0" borderId="0" applyFont="0" applyFill="0" applyBorder="0" applyAlignment="0" applyProtection="0"/>
    <xf numFmtId="43" fontId="8" fillId="0" borderId="0" applyFont="0" applyFill="0" applyBorder="0" applyAlignment="0" applyProtection="0"/>
    <xf numFmtId="44" fontId="5" fillId="0" borderId="0" applyFont="0" applyFill="0" applyBorder="0" applyAlignment="0" applyProtection="0"/>
    <xf numFmtId="43" fontId="8" fillId="0" borderId="0" applyFont="0" applyFill="0" applyBorder="0" applyAlignment="0" applyProtection="0"/>
    <xf numFmtId="44" fontId="5" fillId="0" borderId="0" applyFont="0" applyFill="0" applyBorder="0" applyAlignment="0" applyProtection="0"/>
    <xf numFmtId="43" fontId="8" fillId="0" borderId="0" applyFont="0" applyFill="0" applyBorder="0" applyAlignment="0" applyProtection="0"/>
    <xf numFmtId="44" fontId="5" fillId="0" borderId="0" applyFont="0" applyFill="0" applyBorder="0" applyAlignment="0" applyProtection="0"/>
    <xf numFmtId="43" fontId="8" fillId="0" borderId="0" applyFont="0" applyFill="0" applyBorder="0" applyAlignment="0" applyProtection="0"/>
    <xf numFmtId="44" fontId="5" fillId="0" borderId="0" applyFont="0" applyFill="0" applyBorder="0" applyAlignment="0" applyProtection="0"/>
    <xf numFmtId="43" fontId="8" fillId="0" borderId="0" applyFont="0" applyFill="0" applyBorder="0" applyAlignment="0" applyProtection="0"/>
    <xf numFmtId="44" fontId="5"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4" fontId="5" fillId="0" borderId="0" applyFont="0" applyFill="0" applyBorder="0" applyAlignment="0" applyProtection="0"/>
    <xf numFmtId="43" fontId="8" fillId="0" borderId="0" applyFont="0" applyFill="0" applyBorder="0" applyAlignment="0" applyProtection="0"/>
    <xf numFmtId="44" fontId="5" fillId="0" borderId="0" applyFont="0" applyFill="0" applyBorder="0" applyAlignment="0" applyProtection="0"/>
    <xf numFmtId="43" fontId="8" fillId="0" borderId="0" applyFont="0" applyFill="0" applyBorder="0" applyAlignment="0" applyProtection="0"/>
    <xf numFmtId="44" fontId="5" fillId="0" borderId="0" applyFont="0" applyFill="0" applyBorder="0" applyAlignment="0" applyProtection="0"/>
    <xf numFmtId="43" fontId="8" fillId="0" borderId="0" applyFont="0" applyFill="0" applyBorder="0" applyAlignment="0" applyProtection="0"/>
    <xf numFmtId="44" fontId="5" fillId="0" borderId="0" applyFont="0" applyFill="0" applyBorder="0" applyAlignment="0" applyProtection="0"/>
    <xf numFmtId="43" fontId="8" fillId="0" borderId="0" applyFont="0" applyFill="0" applyBorder="0" applyAlignment="0" applyProtection="0"/>
    <xf numFmtId="44" fontId="5" fillId="0" borderId="0" applyFont="0" applyFill="0" applyBorder="0" applyAlignment="0" applyProtection="0"/>
    <xf numFmtId="43" fontId="8" fillId="0" borderId="0" applyFont="0" applyFill="0" applyBorder="0" applyAlignment="0" applyProtection="0"/>
    <xf numFmtId="44" fontId="5" fillId="0" borderId="0" applyFont="0" applyFill="0" applyBorder="0" applyAlignment="0" applyProtection="0"/>
    <xf numFmtId="43" fontId="8" fillId="0" borderId="0" applyFont="0" applyFill="0" applyBorder="0" applyAlignment="0" applyProtection="0"/>
    <xf numFmtId="44" fontId="5" fillId="0" borderId="0" applyFont="0" applyFill="0" applyBorder="0" applyAlignment="0" applyProtection="0"/>
    <xf numFmtId="43" fontId="8" fillId="0" borderId="0" applyFont="0" applyFill="0" applyBorder="0" applyAlignment="0" applyProtection="0"/>
    <xf numFmtId="44" fontId="5" fillId="0" borderId="0" applyFont="0" applyFill="0" applyBorder="0" applyAlignment="0" applyProtection="0"/>
    <xf numFmtId="43" fontId="8" fillId="0" borderId="0" applyFont="0" applyFill="0" applyBorder="0" applyAlignment="0" applyProtection="0"/>
    <xf numFmtId="44" fontId="5" fillId="0" borderId="0" applyFont="0" applyFill="0" applyBorder="0" applyAlignment="0" applyProtection="0"/>
    <xf numFmtId="43" fontId="8" fillId="0" borderId="0" applyFont="0" applyFill="0" applyBorder="0" applyAlignment="0" applyProtection="0"/>
    <xf numFmtId="44" fontId="5"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4" fontId="5" fillId="0" borderId="0" applyFont="0" applyFill="0" applyBorder="0" applyAlignment="0" applyProtection="0"/>
    <xf numFmtId="43" fontId="8" fillId="0" borderId="0" applyFont="0" applyFill="0" applyBorder="0" applyAlignment="0" applyProtection="0"/>
    <xf numFmtId="44" fontId="5" fillId="0" borderId="0" applyFont="0" applyFill="0" applyBorder="0" applyAlignment="0" applyProtection="0"/>
    <xf numFmtId="43" fontId="8" fillId="0" borderId="0" applyFont="0" applyFill="0" applyBorder="0" applyAlignment="0" applyProtection="0"/>
    <xf numFmtId="44" fontId="5" fillId="0" borderId="0" applyFont="0" applyFill="0" applyBorder="0" applyAlignment="0" applyProtection="0"/>
    <xf numFmtId="43" fontId="8" fillId="0" borderId="0" applyFont="0" applyFill="0" applyBorder="0" applyAlignment="0" applyProtection="0"/>
    <xf numFmtId="44" fontId="5" fillId="0" borderId="0" applyFont="0" applyFill="0" applyBorder="0" applyAlignment="0" applyProtection="0"/>
    <xf numFmtId="43" fontId="8" fillId="0" borderId="0" applyFont="0" applyFill="0" applyBorder="0" applyAlignment="0" applyProtection="0"/>
    <xf numFmtId="44" fontId="5" fillId="0" borderId="0" applyFont="0" applyFill="0" applyBorder="0" applyAlignment="0" applyProtection="0"/>
    <xf numFmtId="43" fontId="8" fillId="0" borderId="0" applyFont="0" applyFill="0" applyBorder="0" applyAlignment="0" applyProtection="0"/>
    <xf numFmtId="44" fontId="5" fillId="0" borderId="0" applyFont="0" applyFill="0" applyBorder="0" applyAlignment="0" applyProtection="0"/>
    <xf numFmtId="43" fontId="8" fillId="0" borderId="0" applyFont="0" applyFill="0" applyBorder="0" applyAlignment="0" applyProtection="0"/>
    <xf numFmtId="44" fontId="5" fillId="0" borderId="0" applyFont="0" applyFill="0" applyBorder="0" applyAlignment="0" applyProtection="0"/>
    <xf numFmtId="43" fontId="8" fillId="0" borderId="0" applyFont="0" applyFill="0" applyBorder="0" applyAlignment="0" applyProtection="0"/>
    <xf numFmtId="44" fontId="5" fillId="0" borderId="0" applyFont="0" applyFill="0" applyBorder="0" applyAlignment="0" applyProtection="0"/>
    <xf numFmtId="43" fontId="8" fillId="0" borderId="0" applyFont="0" applyFill="0" applyBorder="0" applyAlignment="0" applyProtection="0"/>
    <xf numFmtId="44" fontId="5" fillId="0" borderId="0" applyFont="0" applyFill="0" applyBorder="0" applyAlignment="0" applyProtection="0"/>
    <xf numFmtId="43" fontId="8" fillId="0" borderId="0" applyFont="0" applyFill="0" applyBorder="0" applyAlignment="0" applyProtection="0"/>
    <xf numFmtId="44" fontId="5" fillId="0" borderId="0" applyFont="0" applyFill="0" applyBorder="0" applyAlignment="0" applyProtection="0"/>
    <xf numFmtId="43" fontId="8" fillId="0" borderId="0" applyFont="0" applyFill="0" applyBorder="0" applyAlignment="0" applyProtection="0"/>
    <xf numFmtId="44" fontId="5" fillId="0" borderId="0" applyFont="0" applyFill="0" applyBorder="0" applyAlignment="0" applyProtection="0"/>
    <xf numFmtId="43" fontId="8" fillId="0" borderId="0" applyFont="0" applyFill="0" applyBorder="0" applyAlignment="0" applyProtection="0"/>
    <xf numFmtId="44" fontId="5" fillId="0" borderId="0" applyFont="0" applyFill="0" applyBorder="0" applyAlignment="0" applyProtection="0"/>
    <xf numFmtId="43" fontId="8" fillId="0" borderId="0" applyFont="0" applyFill="0" applyBorder="0" applyAlignment="0" applyProtection="0"/>
    <xf numFmtId="44" fontId="5" fillId="0" borderId="0" applyFont="0" applyFill="0" applyBorder="0" applyAlignment="0" applyProtection="0"/>
    <xf numFmtId="43" fontId="8" fillId="0" borderId="0" applyFont="0" applyFill="0" applyBorder="0" applyAlignment="0" applyProtection="0"/>
    <xf numFmtId="44" fontId="5" fillId="0" borderId="0" applyFont="0" applyFill="0" applyBorder="0" applyAlignment="0" applyProtection="0"/>
    <xf numFmtId="43" fontId="8" fillId="0" borderId="0" applyFont="0" applyFill="0" applyBorder="0" applyAlignment="0" applyProtection="0"/>
    <xf numFmtId="44" fontId="5" fillId="0" borderId="0" applyFont="0" applyFill="0" applyBorder="0" applyAlignment="0" applyProtection="0"/>
    <xf numFmtId="43" fontId="8" fillId="0" borderId="0" applyFont="0" applyFill="0" applyBorder="0" applyAlignment="0" applyProtection="0"/>
    <xf numFmtId="44" fontId="5" fillId="0" borderId="0" applyFont="0" applyFill="0" applyBorder="0" applyAlignment="0" applyProtection="0"/>
    <xf numFmtId="43" fontId="8" fillId="0" borderId="0" applyFont="0" applyFill="0" applyBorder="0" applyAlignment="0" applyProtection="0"/>
    <xf numFmtId="44" fontId="5" fillId="0" borderId="0" applyFont="0" applyFill="0" applyBorder="0" applyAlignment="0" applyProtection="0"/>
    <xf numFmtId="43" fontId="8" fillId="0" borderId="0" applyFont="0" applyFill="0" applyBorder="0" applyAlignment="0" applyProtection="0"/>
    <xf numFmtId="44" fontId="5" fillId="0" borderId="0" applyFont="0" applyFill="0" applyBorder="0" applyAlignment="0" applyProtection="0"/>
    <xf numFmtId="43" fontId="8" fillId="0" borderId="0" applyFont="0" applyFill="0" applyBorder="0" applyAlignment="0" applyProtection="0"/>
    <xf numFmtId="44" fontId="5" fillId="0" borderId="0" applyFont="0" applyFill="0" applyBorder="0" applyAlignment="0" applyProtection="0"/>
    <xf numFmtId="43" fontId="8" fillId="0" borderId="0" applyFont="0" applyFill="0" applyBorder="0" applyAlignment="0" applyProtection="0"/>
    <xf numFmtId="44" fontId="5" fillId="0" borderId="0" applyFont="0" applyFill="0" applyBorder="0" applyAlignment="0" applyProtection="0"/>
    <xf numFmtId="43" fontId="8" fillId="0" borderId="0" applyFont="0" applyFill="0" applyBorder="0" applyAlignment="0" applyProtection="0"/>
    <xf numFmtId="44" fontId="5" fillId="0" borderId="0" applyFont="0" applyFill="0" applyBorder="0" applyAlignment="0" applyProtection="0"/>
    <xf numFmtId="43" fontId="8" fillId="0" borderId="0" applyFont="0" applyFill="0" applyBorder="0" applyAlignment="0" applyProtection="0"/>
    <xf numFmtId="44" fontId="5" fillId="0" borderId="0" applyFont="0" applyFill="0" applyBorder="0" applyAlignment="0" applyProtection="0"/>
    <xf numFmtId="43" fontId="8" fillId="0" borderId="0" applyFont="0" applyFill="0" applyBorder="0" applyAlignment="0" applyProtection="0"/>
    <xf numFmtId="44" fontId="5" fillId="0" borderId="0" applyFont="0" applyFill="0" applyBorder="0" applyAlignment="0" applyProtection="0"/>
    <xf numFmtId="43" fontId="8" fillId="0" borderId="0" applyFont="0" applyFill="0" applyBorder="0" applyAlignment="0" applyProtection="0"/>
    <xf numFmtId="44" fontId="5" fillId="0" borderId="0" applyFont="0" applyFill="0" applyBorder="0" applyAlignment="0" applyProtection="0"/>
    <xf numFmtId="43" fontId="8" fillId="0" borderId="0" applyFont="0" applyFill="0" applyBorder="0" applyAlignment="0" applyProtection="0"/>
    <xf numFmtId="0" fontId="8" fillId="0" borderId="0"/>
    <xf numFmtId="44" fontId="5" fillId="0" borderId="0" applyFont="0" applyFill="0" applyBorder="0" applyAlignment="0" applyProtection="0"/>
    <xf numFmtId="43" fontId="8" fillId="0" borderId="0" applyFont="0" applyFill="0" applyBorder="0" applyAlignment="0" applyProtection="0"/>
    <xf numFmtId="44" fontId="5" fillId="0" borderId="0" applyFont="0" applyFill="0" applyBorder="0" applyAlignment="0" applyProtection="0"/>
    <xf numFmtId="43" fontId="8" fillId="0" borderId="0" applyFont="0" applyFill="0" applyBorder="0" applyAlignment="0" applyProtection="0"/>
    <xf numFmtId="44" fontId="5" fillId="0" borderId="0" applyFont="0" applyFill="0" applyBorder="0" applyAlignment="0" applyProtection="0"/>
    <xf numFmtId="43" fontId="8" fillId="0" borderId="0" applyFont="0" applyFill="0" applyBorder="0" applyAlignment="0" applyProtection="0"/>
    <xf numFmtId="44" fontId="5" fillId="0" borderId="0" applyFont="0" applyFill="0" applyBorder="0" applyAlignment="0" applyProtection="0"/>
    <xf numFmtId="43" fontId="8" fillId="0" borderId="0" applyFont="0" applyFill="0" applyBorder="0" applyAlignment="0" applyProtection="0"/>
    <xf numFmtId="44" fontId="5" fillId="0" borderId="0" applyFont="0" applyFill="0" applyBorder="0" applyAlignment="0" applyProtection="0"/>
    <xf numFmtId="43" fontId="8" fillId="0" borderId="0" applyFont="0" applyFill="0" applyBorder="0" applyAlignment="0" applyProtection="0"/>
    <xf numFmtId="44" fontId="5" fillId="0" borderId="0" applyFont="0" applyFill="0" applyBorder="0" applyAlignment="0" applyProtection="0"/>
    <xf numFmtId="43" fontId="8" fillId="0" borderId="0" applyFont="0" applyFill="0" applyBorder="0" applyAlignment="0" applyProtection="0"/>
    <xf numFmtId="44" fontId="5" fillId="0" borderId="0" applyFont="0" applyFill="0" applyBorder="0" applyAlignment="0" applyProtection="0"/>
    <xf numFmtId="43" fontId="8" fillId="0" borderId="0" applyFont="0" applyFill="0" applyBorder="0" applyAlignment="0" applyProtection="0"/>
    <xf numFmtId="44" fontId="5" fillId="0" borderId="0" applyFont="0" applyFill="0" applyBorder="0" applyAlignment="0" applyProtection="0"/>
    <xf numFmtId="43" fontId="8" fillId="0" borderId="0" applyFont="0" applyFill="0" applyBorder="0" applyAlignment="0" applyProtection="0"/>
    <xf numFmtId="44" fontId="5" fillId="0" borderId="0" applyFont="0" applyFill="0" applyBorder="0" applyAlignment="0" applyProtection="0"/>
    <xf numFmtId="43" fontId="8" fillId="0" borderId="0" applyFont="0" applyFill="0" applyBorder="0" applyAlignment="0" applyProtection="0"/>
    <xf numFmtId="44" fontId="5" fillId="0" borderId="0" applyFont="0" applyFill="0" applyBorder="0" applyAlignment="0" applyProtection="0"/>
    <xf numFmtId="43" fontId="8" fillId="0" borderId="0" applyFont="0" applyFill="0" applyBorder="0" applyAlignment="0" applyProtection="0"/>
    <xf numFmtId="44" fontId="5" fillId="0" borderId="0" applyFont="0" applyFill="0" applyBorder="0" applyAlignment="0" applyProtection="0"/>
    <xf numFmtId="43" fontId="8" fillId="0" borderId="0" applyFont="0" applyFill="0" applyBorder="0" applyAlignment="0" applyProtection="0"/>
    <xf numFmtId="44" fontId="5" fillId="0" borderId="0" applyFont="0" applyFill="0" applyBorder="0" applyAlignment="0" applyProtection="0"/>
    <xf numFmtId="43" fontId="8" fillId="0" borderId="0" applyFont="0" applyFill="0" applyBorder="0" applyAlignment="0" applyProtection="0"/>
    <xf numFmtId="44" fontId="5" fillId="0" borderId="0" applyFont="0" applyFill="0" applyBorder="0" applyAlignment="0" applyProtection="0"/>
    <xf numFmtId="43" fontId="8" fillId="0" borderId="0" applyFont="0" applyFill="0" applyBorder="0" applyAlignment="0" applyProtection="0"/>
    <xf numFmtId="44" fontId="5" fillId="0" borderId="0" applyFont="0" applyFill="0" applyBorder="0" applyAlignment="0" applyProtection="0"/>
    <xf numFmtId="43" fontId="8" fillId="0" borderId="0" applyFont="0" applyFill="0" applyBorder="0" applyAlignment="0" applyProtection="0"/>
    <xf numFmtId="44" fontId="5" fillId="0" borderId="0" applyFont="0" applyFill="0" applyBorder="0" applyAlignment="0" applyProtection="0"/>
    <xf numFmtId="43" fontId="8" fillId="0" borderId="0" applyFont="0" applyFill="0" applyBorder="0" applyAlignment="0" applyProtection="0"/>
    <xf numFmtId="44" fontId="5" fillId="0" borderId="0" applyFont="0" applyFill="0" applyBorder="0" applyAlignment="0" applyProtection="0"/>
    <xf numFmtId="43" fontId="8" fillId="0" borderId="0" applyFont="0" applyFill="0" applyBorder="0" applyAlignment="0" applyProtection="0"/>
    <xf numFmtId="44" fontId="5" fillId="0" borderId="0" applyFont="0" applyFill="0" applyBorder="0" applyAlignment="0" applyProtection="0"/>
    <xf numFmtId="43" fontId="8" fillId="0" borderId="0" applyFont="0" applyFill="0" applyBorder="0" applyAlignment="0" applyProtection="0"/>
    <xf numFmtId="44" fontId="5" fillId="0" borderId="0" applyFont="0" applyFill="0" applyBorder="0" applyAlignment="0" applyProtection="0"/>
    <xf numFmtId="43" fontId="8" fillId="0" borderId="0" applyFont="0" applyFill="0" applyBorder="0" applyAlignment="0" applyProtection="0"/>
    <xf numFmtId="44" fontId="5" fillId="0" borderId="0" applyFont="0" applyFill="0" applyBorder="0" applyAlignment="0" applyProtection="0"/>
    <xf numFmtId="43" fontId="8" fillId="0" borderId="0" applyFont="0" applyFill="0" applyBorder="0" applyAlignment="0" applyProtection="0"/>
    <xf numFmtId="44" fontId="5" fillId="0" borderId="0" applyFont="0" applyFill="0" applyBorder="0" applyAlignment="0" applyProtection="0"/>
    <xf numFmtId="43" fontId="8" fillId="0" borderId="0" applyFont="0" applyFill="0" applyBorder="0" applyAlignment="0" applyProtection="0"/>
    <xf numFmtId="44" fontId="5" fillId="0" borderId="0" applyFont="0" applyFill="0" applyBorder="0" applyAlignment="0" applyProtection="0"/>
    <xf numFmtId="43" fontId="8" fillId="0" borderId="0" applyFont="0" applyFill="0" applyBorder="0" applyAlignment="0" applyProtection="0"/>
    <xf numFmtId="44" fontId="5" fillId="0" borderId="0" applyFont="0" applyFill="0" applyBorder="0" applyAlignment="0" applyProtection="0"/>
    <xf numFmtId="43" fontId="8" fillId="0" borderId="0" applyFont="0" applyFill="0" applyBorder="0" applyAlignment="0" applyProtection="0"/>
    <xf numFmtId="44" fontId="5" fillId="0" borderId="0" applyFont="0" applyFill="0" applyBorder="0" applyAlignment="0" applyProtection="0"/>
    <xf numFmtId="43" fontId="8" fillId="0" borderId="0" applyFont="0" applyFill="0" applyBorder="0" applyAlignment="0" applyProtection="0"/>
    <xf numFmtId="44" fontId="5" fillId="0" borderId="0" applyFont="0" applyFill="0" applyBorder="0" applyAlignment="0" applyProtection="0"/>
    <xf numFmtId="43" fontId="8" fillId="0" borderId="0" applyFont="0" applyFill="0" applyBorder="0" applyAlignment="0" applyProtection="0"/>
    <xf numFmtId="44" fontId="5" fillId="0" borderId="0" applyFont="0" applyFill="0" applyBorder="0" applyAlignment="0" applyProtection="0"/>
    <xf numFmtId="43" fontId="8" fillId="0" borderId="0" applyFont="0" applyFill="0" applyBorder="0" applyAlignment="0" applyProtection="0"/>
    <xf numFmtId="44" fontId="5" fillId="0" borderId="0" applyFont="0" applyFill="0" applyBorder="0" applyAlignment="0" applyProtection="0"/>
    <xf numFmtId="43" fontId="8" fillId="0" borderId="0" applyFont="0" applyFill="0" applyBorder="0" applyAlignment="0" applyProtection="0"/>
    <xf numFmtId="44" fontId="5" fillId="0" borderId="0" applyFont="0" applyFill="0" applyBorder="0" applyAlignment="0" applyProtection="0"/>
    <xf numFmtId="43" fontId="8" fillId="0" borderId="0" applyFont="0" applyFill="0" applyBorder="0" applyAlignment="0" applyProtection="0"/>
    <xf numFmtId="44" fontId="5" fillId="0" borderId="0" applyFont="0" applyFill="0" applyBorder="0" applyAlignment="0" applyProtection="0"/>
    <xf numFmtId="43" fontId="8" fillId="0" borderId="0" applyFont="0" applyFill="0" applyBorder="0" applyAlignment="0" applyProtection="0"/>
    <xf numFmtId="44" fontId="5" fillId="0" borderId="0" applyFont="0" applyFill="0" applyBorder="0" applyAlignment="0" applyProtection="0"/>
    <xf numFmtId="43" fontId="8" fillId="0" borderId="0" applyFont="0" applyFill="0" applyBorder="0" applyAlignment="0" applyProtection="0"/>
    <xf numFmtId="44" fontId="5" fillId="0" borderId="0" applyFont="0" applyFill="0" applyBorder="0" applyAlignment="0" applyProtection="0"/>
    <xf numFmtId="43" fontId="8" fillId="0" borderId="0" applyFont="0" applyFill="0" applyBorder="0" applyAlignment="0" applyProtection="0"/>
    <xf numFmtId="44" fontId="5" fillId="0" borderId="0" applyFont="0" applyFill="0" applyBorder="0" applyAlignment="0" applyProtection="0"/>
    <xf numFmtId="43" fontId="8" fillId="0" borderId="0" applyFont="0" applyFill="0" applyBorder="0" applyAlignment="0" applyProtection="0"/>
    <xf numFmtId="44" fontId="5"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9" fontId="8" fillId="0" borderId="0" applyFont="0" applyFill="0" applyBorder="0" applyAlignment="0" applyProtection="0"/>
    <xf numFmtId="0" fontId="5" fillId="0" borderId="0"/>
    <xf numFmtId="43" fontId="5" fillId="0" borderId="0" applyFont="0" applyFill="0" applyBorder="0" applyAlignment="0" applyProtection="0"/>
    <xf numFmtId="0" fontId="8" fillId="0" borderId="0"/>
    <xf numFmtId="43" fontId="8" fillId="0" borderId="0" applyFont="0" applyFill="0" applyBorder="0" applyAlignment="0" applyProtection="0"/>
    <xf numFmtId="44" fontId="8" fillId="0" borderId="0" applyFont="0" applyFill="0" applyBorder="0" applyAlignment="0" applyProtection="0"/>
    <xf numFmtId="43" fontId="8" fillId="0" borderId="0" applyFont="0" applyFill="0" applyBorder="0" applyAlignment="0" applyProtection="0"/>
    <xf numFmtId="9" fontId="8" fillId="0" borderId="0" applyFont="0" applyFill="0" applyBorder="0" applyAlignment="0" applyProtection="0"/>
    <xf numFmtId="9" fontId="5" fillId="0" borderId="0" applyFont="0" applyFill="0" applyBorder="0" applyAlignment="0" applyProtection="0"/>
    <xf numFmtId="43" fontId="5" fillId="0" borderId="0" applyFont="0" applyFill="0" applyBorder="0" applyAlignment="0" applyProtection="0"/>
    <xf numFmtId="0" fontId="4" fillId="0" borderId="0"/>
    <xf numFmtId="43" fontId="4" fillId="0" borderId="0" applyFont="0" applyFill="0" applyBorder="0" applyAlignment="0" applyProtection="0"/>
    <xf numFmtId="44" fontId="4" fillId="0" borderId="0" applyFont="0" applyFill="0" applyBorder="0" applyAlignment="0" applyProtection="0"/>
    <xf numFmtId="0" fontId="3" fillId="0" borderId="0"/>
    <xf numFmtId="43" fontId="3" fillId="0" borderId="0" applyFont="0" applyFill="0" applyBorder="0" applyAlignment="0" applyProtection="0"/>
    <xf numFmtId="9" fontId="3" fillId="0" borderId="0" applyFont="0" applyFill="0" applyBorder="0" applyAlignment="0" applyProtection="0"/>
    <xf numFmtId="0" fontId="2" fillId="0" borderId="0"/>
    <xf numFmtId="0" fontId="17" fillId="0" borderId="0"/>
    <xf numFmtId="0" fontId="18" fillId="0" borderId="0" applyNumberFormat="0" applyFill="0" applyBorder="0" applyAlignment="0" applyProtection="0"/>
    <xf numFmtId="0" fontId="19" fillId="0" borderId="0" applyNumberFormat="0" applyFill="0" applyBorder="0" applyAlignment="0" applyProtection="0"/>
    <xf numFmtId="0" fontId="18" fillId="0" borderId="0" applyNumberFormat="0" applyFill="0" applyBorder="0" applyAlignment="0" applyProtection="0"/>
    <xf numFmtId="0" fontId="19" fillId="0" borderId="0" applyNumberFormat="0" applyFill="0" applyBorder="0" applyAlignment="0" applyProtection="0"/>
    <xf numFmtId="0" fontId="18" fillId="0" borderId="0" applyNumberFormat="0" applyFill="0" applyBorder="0" applyAlignment="0" applyProtection="0"/>
    <xf numFmtId="0" fontId="19" fillId="0" borderId="0" applyNumberFormat="0" applyFill="0" applyBorder="0" applyAlignment="0" applyProtection="0"/>
    <xf numFmtId="0" fontId="18" fillId="0" borderId="0" applyNumberFormat="0" applyFill="0" applyBorder="0" applyAlignment="0" applyProtection="0"/>
    <xf numFmtId="0" fontId="19" fillId="0" borderId="0" applyNumberFormat="0" applyFill="0" applyBorder="0" applyAlignment="0" applyProtection="0"/>
    <xf numFmtId="0" fontId="18" fillId="0" borderId="0" applyNumberFormat="0" applyFill="0" applyBorder="0" applyAlignment="0" applyProtection="0"/>
    <xf numFmtId="0" fontId="19" fillId="0" borderId="0" applyNumberFormat="0" applyFill="0" applyBorder="0" applyAlignment="0" applyProtection="0"/>
    <xf numFmtId="0" fontId="18" fillId="0" borderId="0" applyNumberFormat="0" applyFill="0" applyBorder="0" applyAlignment="0" applyProtection="0"/>
    <xf numFmtId="0" fontId="19" fillId="0" borderId="0" applyNumberFormat="0" applyFill="0" applyBorder="0" applyAlignment="0" applyProtection="0"/>
    <xf numFmtId="0" fontId="18" fillId="0" borderId="0" applyNumberFormat="0" applyFill="0" applyBorder="0" applyAlignment="0" applyProtection="0"/>
    <xf numFmtId="0" fontId="19" fillId="0" borderId="0" applyNumberFormat="0" applyFill="0" applyBorder="0" applyAlignment="0" applyProtection="0"/>
    <xf numFmtId="0" fontId="18" fillId="0" borderId="0" applyNumberFormat="0" applyFill="0" applyBorder="0" applyAlignment="0" applyProtection="0"/>
    <xf numFmtId="0" fontId="19" fillId="0" borderId="0" applyNumberFormat="0" applyFill="0" applyBorder="0" applyAlignment="0" applyProtection="0"/>
    <xf numFmtId="0" fontId="1" fillId="0" borderId="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0" fontId="18" fillId="0" borderId="0" applyNumberFormat="0" applyFill="0" applyBorder="0" applyAlignment="0" applyProtection="0"/>
    <xf numFmtId="0" fontId="19" fillId="0" borderId="0" applyNumberFormat="0" applyFill="0" applyBorder="0" applyAlignment="0" applyProtection="0"/>
    <xf numFmtId="0" fontId="18" fillId="0" borderId="0" applyNumberFormat="0" applyFill="0" applyBorder="0" applyAlignment="0" applyProtection="0"/>
    <xf numFmtId="0" fontId="19" fillId="0" borderId="0" applyNumberFormat="0" applyFill="0" applyBorder="0" applyAlignment="0" applyProtection="0"/>
    <xf numFmtId="0" fontId="18" fillId="0" borderId="0" applyNumberFormat="0" applyFill="0" applyBorder="0" applyAlignment="0" applyProtection="0"/>
    <xf numFmtId="0" fontId="19" fillId="0" borderId="0" applyNumberFormat="0" applyFill="0" applyBorder="0" applyAlignment="0" applyProtection="0"/>
    <xf numFmtId="0" fontId="18" fillId="0" borderId="0" applyNumberFormat="0" applyFill="0" applyBorder="0" applyAlignment="0" applyProtection="0"/>
    <xf numFmtId="0" fontId="19" fillId="0" borderId="0" applyNumberFormat="0" applyFill="0" applyBorder="0" applyAlignment="0" applyProtection="0"/>
    <xf numFmtId="0" fontId="18" fillId="0" borderId="0" applyNumberFormat="0" applyFill="0" applyBorder="0" applyAlignment="0" applyProtection="0"/>
    <xf numFmtId="0" fontId="19" fillId="0" borderId="0" applyNumberFormat="0" applyFill="0" applyBorder="0" applyAlignment="0" applyProtection="0"/>
    <xf numFmtId="0" fontId="18" fillId="0" borderId="0" applyNumberFormat="0" applyFill="0" applyBorder="0" applyAlignment="0" applyProtection="0"/>
    <xf numFmtId="0" fontId="19" fillId="0" borderId="0" applyNumberFormat="0" applyFill="0" applyBorder="0" applyAlignment="0" applyProtection="0"/>
    <xf numFmtId="0" fontId="18" fillId="0" borderId="0" applyNumberFormat="0" applyFill="0" applyBorder="0" applyAlignment="0" applyProtection="0"/>
    <xf numFmtId="0" fontId="19" fillId="0" borderId="0" applyNumberFormat="0" applyFill="0" applyBorder="0" applyAlignment="0" applyProtection="0"/>
    <xf numFmtId="0" fontId="18" fillId="0" borderId="0" applyNumberFormat="0" applyFill="0" applyBorder="0" applyAlignment="0" applyProtection="0"/>
    <xf numFmtId="0" fontId="19" fillId="0" borderId="0" applyNumberFormat="0" applyFill="0" applyBorder="0" applyAlignment="0" applyProtection="0"/>
    <xf numFmtId="0" fontId="18" fillId="0" borderId="0" applyNumberFormat="0" applyFill="0" applyBorder="0" applyAlignment="0" applyProtection="0"/>
    <xf numFmtId="0" fontId="19" fillId="0" borderId="0" applyNumberFormat="0" applyFill="0" applyBorder="0" applyAlignment="0" applyProtection="0"/>
    <xf numFmtId="0" fontId="18" fillId="0" borderId="0" applyNumberFormat="0" applyFill="0" applyBorder="0" applyAlignment="0" applyProtection="0"/>
    <xf numFmtId="0" fontId="19" fillId="0" borderId="0" applyNumberFormat="0" applyFill="0" applyBorder="0" applyAlignment="0" applyProtection="0"/>
    <xf numFmtId="0" fontId="18" fillId="0" borderId="0" applyNumberFormat="0" applyFill="0" applyBorder="0" applyAlignment="0" applyProtection="0"/>
    <xf numFmtId="0" fontId="19" fillId="0" borderId="0" applyNumberFormat="0" applyFill="0" applyBorder="0" applyAlignment="0" applyProtection="0"/>
    <xf numFmtId="0" fontId="18" fillId="0" borderId="0" applyNumberFormat="0" applyFill="0" applyBorder="0" applyAlignment="0" applyProtection="0"/>
    <xf numFmtId="0" fontId="19" fillId="0" borderId="0" applyNumberFormat="0" applyFill="0" applyBorder="0" applyAlignment="0" applyProtection="0"/>
    <xf numFmtId="0" fontId="18" fillId="0" borderId="0" applyNumberFormat="0" applyFill="0" applyBorder="0" applyAlignment="0" applyProtection="0"/>
    <xf numFmtId="0" fontId="19" fillId="0" borderId="0" applyNumberFormat="0" applyFill="0" applyBorder="0" applyAlignment="0" applyProtection="0"/>
    <xf numFmtId="0" fontId="18" fillId="0" borderId="0" applyNumberFormat="0" applyFill="0" applyBorder="0" applyAlignment="0" applyProtection="0"/>
    <xf numFmtId="0" fontId="19" fillId="0" borderId="0" applyNumberFormat="0" applyFill="0" applyBorder="0" applyAlignment="0" applyProtection="0"/>
    <xf numFmtId="0" fontId="18" fillId="0" borderId="0" applyNumberFormat="0" applyFill="0" applyBorder="0" applyAlignment="0" applyProtection="0"/>
    <xf numFmtId="0" fontId="19" fillId="0" borderId="0" applyNumberFormat="0" applyFill="0" applyBorder="0" applyAlignment="0" applyProtection="0"/>
    <xf numFmtId="0" fontId="18" fillId="0" borderId="0" applyNumberFormat="0" applyFill="0" applyBorder="0" applyAlignment="0" applyProtection="0"/>
    <xf numFmtId="0" fontId="19" fillId="0" borderId="0" applyNumberFormat="0" applyFill="0" applyBorder="0" applyAlignment="0" applyProtection="0"/>
    <xf numFmtId="0" fontId="18" fillId="0" borderId="0" applyNumberFormat="0" applyFill="0" applyBorder="0" applyAlignment="0" applyProtection="0"/>
    <xf numFmtId="0" fontId="19" fillId="0" borderId="0" applyNumberFormat="0" applyFill="0" applyBorder="0" applyAlignment="0" applyProtection="0"/>
    <xf numFmtId="0" fontId="18" fillId="0" borderId="0" applyNumberFormat="0" applyFill="0" applyBorder="0" applyAlignment="0" applyProtection="0"/>
    <xf numFmtId="0" fontId="19" fillId="0" borderId="0" applyNumberFormat="0" applyFill="0" applyBorder="0" applyAlignment="0" applyProtection="0"/>
    <xf numFmtId="0" fontId="18" fillId="0" borderId="0" applyNumberFormat="0" applyFill="0" applyBorder="0" applyAlignment="0" applyProtection="0"/>
    <xf numFmtId="0" fontId="19" fillId="0" borderId="0" applyNumberFormat="0" applyFill="0" applyBorder="0" applyAlignment="0" applyProtection="0"/>
    <xf numFmtId="0" fontId="18" fillId="0" borderId="0" applyNumberFormat="0" applyFill="0" applyBorder="0" applyAlignment="0" applyProtection="0"/>
    <xf numFmtId="0" fontId="19" fillId="0" borderId="0" applyNumberFormat="0" applyFill="0" applyBorder="0" applyAlignment="0" applyProtection="0"/>
    <xf numFmtId="0" fontId="18" fillId="0" borderId="0" applyNumberFormat="0" applyFill="0" applyBorder="0" applyAlignment="0" applyProtection="0"/>
    <xf numFmtId="0" fontId="19" fillId="0" borderId="0" applyNumberFormat="0" applyFill="0" applyBorder="0" applyAlignment="0" applyProtection="0"/>
    <xf numFmtId="0" fontId="18" fillId="0" borderId="0" applyNumberFormat="0" applyFill="0" applyBorder="0" applyAlignment="0" applyProtection="0"/>
    <xf numFmtId="0" fontId="19" fillId="0" borderId="0" applyNumberFormat="0" applyFill="0" applyBorder="0" applyAlignment="0" applyProtection="0"/>
    <xf numFmtId="0" fontId="18" fillId="0" borderId="0" applyNumberFormat="0" applyFill="0" applyBorder="0" applyAlignment="0" applyProtection="0"/>
    <xf numFmtId="0" fontId="19" fillId="0" borderId="0" applyNumberFormat="0" applyFill="0" applyBorder="0" applyAlignment="0" applyProtection="0"/>
    <xf numFmtId="0" fontId="18" fillId="0" borderId="0" applyNumberFormat="0" applyFill="0" applyBorder="0" applyAlignment="0" applyProtection="0"/>
    <xf numFmtId="0" fontId="19" fillId="0" borderId="0" applyNumberFormat="0" applyFill="0" applyBorder="0" applyAlignment="0" applyProtection="0"/>
    <xf numFmtId="0" fontId="18" fillId="0" borderId="0" applyNumberFormat="0" applyFill="0" applyBorder="0" applyAlignment="0" applyProtection="0"/>
    <xf numFmtId="0" fontId="19" fillId="0" borderId="0" applyNumberFormat="0" applyFill="0" applyBorder="0" applyAlignment="0" applyProtection="0"/>
    <xf numFmtId="0" fontId="18" fillId="0" borderId="0" applyNumberFormat="0" applyFill="0" applyBorder="0" applyAlignment="0" applyProtection="0"/>
    <xf numFmtId="0" fontId="19" fillId="0" borderId="0" applyNumberFormat="0" applyFill="0" applyBorder="0" applyAlignment="0" applyProtection="0"/>
    <xf numFmtId="0" fontId="18" fillId="0" borderId="0" applyNumberFormat="0" applyFill="0" applyBorder="0" applyAlignment="0" applyProtection="0"/>
    <xf numFmtId="0" fontId="19" fillId="0" borderId="0" applyNumberFormat="0" applyFill="0" applyBorder="0" applyAlignment="0" applyProtection="0"/>
    <xf numFmtId="0" fontId="18" fillId="0" borderId="0" applyNumberFormat="0" applyFill="0" applyBorder="0" applyAlignment="0" applyProtection="0"/>
    <xf numFmtId="0" fontId="19" fillId="0" borderId="0" applyNumberFormat="0" applyFill="0" applyBorder="0" applyAlignment="0" applyProtection="0"/>
    <xf numFmtId="0" fontId="18" fillId="0" borderId="0" applyNumberFormat="0" applyFill="0" applyBorder="0" applyAlignment="0" applyProtection="0"/>
    <xf numFmtId="0" fontId="19" fillId="0" borderId="0" applyNumberFormat="0" applyFill="0" applyBorder="0" applyAlignment="0" applyProtection="0"/>
    <xf numFmtId="0" fontId="18" fillId="0" borderId="0" applyNumberFormat="0" applyFill="0" applyBorder="0" applyAlignment="0" applyProtection="0"/>
    <xf numFmtId="0" fontId="19" fillId="0" borderId="0" applyNumberFormat="0" applyFill="0" applyBorder="0" applyAlignment="0" applyProtection="0"/>
    <xf numFmtId="0" fontId="18" fillId="0" borderId="0" applyNumberFormat="0" applyFill="0" applyBorder="0" applyAlignment="0" applyProtection="0"/>
    <xf numFmtId="0" fontId="19" fillId="0" borderId="0" applyNumberFormat="0" applyFill="0" applyBorder="0" applyAlignment="0" applyProtection="0"/>
    <xf numFmtId="0" fontId="18" fillId="0" borderId="0" applyNumberFormat="0" applyFill="0" applyBorder="0" applyAlignment="0" applyProtection="0"/>
    <xf numFmtId="0" fontId="19" fillId="0" borderId="0" applyNumberFormat="0" applyFill="0" applyBorder="0" applyAlignment="0" applyProtection="0"/>
    <xf numFmtId="0" fontId="18" fillId="0" borderId="0" applyNumberFormat="0" applyFill="0" applyBorder="0" applyAlignment="0" applyProtection="0"/>
    <xf numFmtId="0" fontId="19" fillId="0" borderId="0" applyNumberFormat="0" applyFill="0" applyBorder="0" applyAlignment="0" applyProtection="0"/>
    <xf numFmtId="0" fontId="18" fillId="0" borderId="0" applyNumberFormat="0" applyFill="0" applyBorder="0" applyAlignment="0" applyProtection="0"/>
    <xf numFmtId="0" fontId="19" fillId="0" borderId="0" applyNumberFormat="0" applyFill="0" applyBorder="0" applyAlignment="0" applyProtection="0"/>
    <xf numFmtId="0" fontId="18" fillId="0" borderId="0" applyNumberFormat="0" applyFill="0" applyBorder="0" applyAlignment="0" applyProtection="0"/>
    <xf numFmtId="0" fontId="19" fillId="0" borderId="0" applyNumberFormat="0" applyFill="0" applyBorder="0" applyAlignment="0" applyProtection="0"/>
    <xf numFmtId="0" fontId="18" fillId="0" borderId="0" applyNumberFormat="0" applyFill="0" applyBorder="0" applyAlignment="0" applyProtection="0"/>
    <xf numFmtId="0" fontId="19" fillId="0" borderId="0" applyNumberFormat="0" applyFill="0" applyBorder="0" applyAlignment="0" applyProtection="0"/>
    <xf numFmtId="0" fontId="18" fillId="0" borderId="0" applyNumberFormat="0" applyFill="0" applyBorder="0" applyAlignment="0" applyProtection="0"/>
    <xf numFmtId="0" fontId="19" fillId="0" borderId="0" applyNumberFormat="0" applyFill="0" applyBorder="0" applyAlignment="0" applyProtection="0"/>
    <xf numFmtId="0" fontId="18" fillId="0" borderId="0" applyNumberFormat="0" applyFill="0" applyBorder="0" applyAlignment="0" applyProtection="0"/>
    <xf numFmtId="0" fontId="19" fillId="0" borderId="0" applyNumberFormat="0" applyFill="0" applyBorder="0" applyAlignment="0" applyProtection="0"/>
    <xf numFmtId="0" fontId="18" fillId="0" borderId="0" applyNumberFormat="0" applyFill="0" applyBorder="0" applyAlignment="0" applyProtection="0"/>
    <xf numFmtId="0" fontId="19" fillId="0" borderId="0" applyNumberFormat="0" applyFill="0" applyBorder="0" applyAlignment="0" applyProtection="0"/>
    <xf numFmtId="0" fontId="18" fillId="0" borderId="0" applyNumberFormat="0" applyFill="0" applyBorder="0" applyAlignment="0" applyProtection="0"/>
    <xf numFmtId="0" fontId="19" fillId="0" borderId="0" applyNumberFormat="0" applyFill="0" applyBorder="0" applyAlignment="0" applyProtection="0"/>
    <xf numFmtId="0" fontId="18" fillId="0" borderId="0" applyNumberFormat="0" applyFill="0" applyBorder="0" applyAlignment="0" applyProtection="0"/>
    <xf numFmtId="0" fontId="19" fillId="0" borderId="0" applyNumberFormat="0" applyFill="0" applyBorder="0" applyAlignment="0" applyProtection="0"/>
    <xf numFmtId="0" fontId="18" fillId="0" borderId="0" applyNumberFormat="0" applyFill="0" applyBorder="0" applyAlignment="0" applyProtection="0"/>
    <xf numFmtId="0" fontId="19" fillId="0" borderId="0" applyNumberFormat="0" applyFill="0" applyBorder="0" applyAlignment="0" applyProtection="0"/>
    <xf numFmtId="0" fontId="18" fillId="0" borderId="0" applyNumberFormat="0" applyFill="0" applyBorder="0" applyAlignment="0" applyProtection="0"/>
    <xf numFmtId="0" fontId="19" fillId="0" borderId="0" applyNumberFormat="0" applyFill="0" applyBorder="0" applyAlignment="0" applyProtection="0"/>
    <xf numFmtId="0" fontId="18" fillId="0" borderId="0" applyNumberFormat="0" applyFill="0" applyBorder="0" applyAlignment="0" applyProtection="0"/>
    <xf numFmtId="0" fontId="19" fillId="0" borderId="0" applyNumberFormat="0" applyFill="0" applyBorder="0" applyAlignment="0" applyProtection="0"/>
    <xf numFmtId="0" fontId="18" fillId="0" borderId="0" applyNumberFormat="0" applyFill="0" applyBorder="0" applyAlignment="0" applyProtection="0"/>
    <xf numFmtId="0" fontId="19" fillId="0" borderId="0" applyNumberFormat="0" applyFill="0" applyBorder="0" applyAlignment="0" applyProtection="0"/>
    <xf numFmtId="0" fontId="18" fillId="0" borderId="0" applyNumberFormat="0" applyFill="0" applyBorder="0" applyAlignment="0" applyProtection="0"/>
    <xf numFmtId="0" fontId="19" fillId="0" borderId="0" applyNumberFormat="0" applyFill="0" applyBorder="0" applyAlignment="0" applyProtection="0"/>
    <xf numFmtId="0" fontId="18" fillId="0" borderId="0" applyNumberFormat="0" applyFill="0" applyBorder="0" applyAlignment="0" applyProtection="0"/>
    <xf numFmtId="0" fontId="19" fillId="0" borderId="0" applyNumberFormat="0" applyFill="0" applyBorder="0" applyAlignment="0" applyProtection="0"/>
    <xf numFmtId="0" fontId="18" fillId="0" borderId="0" applyNumberFormat="0" applyFill="0" applyBorder="0" applyAlignment="0" applyProtection="0"/>
    <xf numFmtId="0" fontId="19" fillId="0" borderId="0" applyNumberFormat="0" applyFill="0" applyBorder="0" applyAlignment="0" applyProtection="0"/>
    <xf numFmtId="0" fontId="18" fillId="0" borderId="0" applyNumberFormat="0" applyFill="0" applyBorder="0" applyAlignment="0" applyProtection="0"/>
    <xf numFmtId="0" fontId="19" fillId="0" borderId="0" applyNumberFormat="0" applyFill="0" applyBorder="0" applyAlignment="0" applyProtection="0"/>
    <xf numFmtId="0" fontId="18" fillId="0" borderId="0" applyNumberFormat="0" applyFill="0" applyBorder="0" applyAlignment="0" applyProtection="0"/>
    <xf numFmtId="0" fontId="19" fillId="0" borderId="0" applyNumberFormat="0" applyFill="0" applyBorder="0" applyAlignment="0" applyProtection="0"/>
    <xf numFmtId="0" fontId="18" fillId="0" borderId="0" applyNumberFormat="0" applyFill="0" applyBorder="0" applyAlignment="0" applyProtection="0"/>
    <xf numFmtId="0" fontId="19" fillId="0" borderId="0" applyNumberFormat="0" applyFill="0" applyBorder="0" applyAlignment="0" applyProtection="0"/>
    <xf numFmtId="0" fontId="18" fillId="0" borderId="0" applyNumberFormat="0" applyFill="0" applyBorder="0" applyAlignment="0" applyProtection="0"/>
    <xf numFmtId="0" fontId="19" fillId="0" borderId="0" applyNumberFormat="0" applyFill="0" applyBorder="0" applyAlignment="0" applyProtection="0"/>
    <xf numFmtId="0" fontId="18" fillId="0" borderId="0" applyNumberFormat="0" applyFill="0" applyBorder="0" applyAlignment="0" applyProtection="0"/>
    <xf numFmtId="0" fontId="19" fillId="0" borderId="0" applyNumberFormat="0" applyFill="0" applyBorder="0" applyAlignment="0" applyProtection="0"/>
    <xf numFmtId="0" fontId="18" fillId="0" borderId="0" applyNumberFormat="0" applyFill="0" applyBorder="0" applyAlignment="0" applyProtection="0"/>
    <xf numFmtId="0" fontId="19" fillId="0" borderId="0" applyNumberFormat="0" applyFill="0" applyBorder="0" applyAlignment="0" applyProtection="0"/>
    <xf numFmtId="0" fontId="18" fillId="0" borderId="0" applyNumberFormat="0" applyFill="0" applyBorder="0" applyAlignment="0" applyProtection="0"/>
    <xf numFmtId="0" fontId="19" fillId="0" borderId="0" applyNumberFormat="0" applyFill="0" applyBorder="0" applyAlignment="0" applyProtection="0"/>
    <xf numFmtId="0" fontId="18" fillId="0" borderId="0" applyNumberFormat="0" applyFill="0" applyBorder="0" applyAlignment="0" applyProtection="0"/>
    <xf numFmtId="0" fontId="19" fillId="0" borderId="0" applyNumberFormat="0" applyFill="0" applyBorder="0" applyAlignment="0" applyProtection="0"/>
    <xf numFmtId="0" fontId="18" fillId="0" borderId="0" applyNumberFormat="0" applyFill="0" applyBorder="0" applyAlignment="0" applyProtection="0"/>
    <xf numFmtId="0" fontId="19" fillId="0" borderId="0" applyNumberFormat="0" applyFill="0" applyBorder="0" applyAlignment="0" applyProtection="0"/>
    <xf numFmtId="0" fontId="18" fillId="0" borderId="0" applyNumberFormat="0" applyFill="0" applyBorder="0" applyAlignment="0" applyProtection="0"/>
    <xf numFmtId="0" fontId="19" fillId="0" borderId="0" applyNumberFormat="0" applyFill="0" applyBorder="0" applyAlignment="0" applyProtection="0"/>
    <xf numFmtId="0" fontId="18" fillId="0" borderId="0" applyNumberFormat="0" applyFill="0" applyBorder="0" applyAlignment="0" applyProtection="0"/>
    <xf numFmtId="0" fontId="19" fillId="0" borderId="0" applyNumberFormat="0" applyFill="0" applyBorder="0" applyAlignment="0" applyProtection="0"/>
    <xf numFmtId="0" fontId="18" fillId="0" borderId="0" applyNumberFormat="0" applyFill="0" applyBorder="0" applyAlignment="0" applyProtection="0"/>
    <xf numFmtId="0" fontId="19" fillId="0" borderId="0" applyNumberFormat="0" applyFill="0" applyBorder="0" applyAlignment="0" applyProtection="0"/>
    <xf numFmtId="0" fontId="18" fillId="0" borderId="0" applyNumberFormat="0" applyFill="0" applyBorder="0" applyAlignment="0" applyProtection="0"/>
    <xf numFmtId="0" fontId="19" fillId="0" borderId="0" applyNumberFormat="0" applyFill="0" applyBorder="0" applyAlignment="0" applyProtection="0"/>
    <xf numFmtId="0" fontId="18" fillId="0" borderId="0" applyNumberFormat="0" applyFill="0" applyBorder="0" applyAlignment="0" applyProtection="0"/>
    <xf numFmtId="0" fontId="19" fillId="0" borderId="0" applyNumberFormat="0" applyFill="0" applyBorder="0" applyAlignment="0" applyProtection="0"/>
    <xf numFmtId="0" fontId="18" fillId="0" borderId="0" applyNumberFormat="0" applyFill="0" applyBorder="0" applyAlignment="0" applyProtection="0"/>
    <xf numFmtId="0" fontId="19" fillId="0" borderId="0" applyNumberFormat="0" applyFill="0" applyBorder="0" applyAlignment="0" applyProtection="0"/>
    <xf numFmtId="0" fontId="18" fillId="0" borderId="0" applyNumberFormat="0" applyFill="0" applyBorder="0" applyAlignment="0" applyProtection="0"/>
    <xf numFmtId="0" fontId="19" fillId="0" borderId="0" applyNumberFormat="0" applyFill="0" applyBorder="0" applyAlignment="0" applyProtection="0"/>
    <xf numFmtId="0" fontId="18" fillId="0" borderId="0" applyNumberFormat="0" applyFill="0" applyBorder="0" applyAlignment="0" applyProtection="0"/>
    <xf numFmtId="0" fontId="19" fillId="0" borderId="0" applyNumberFormat="0" applyFill="0" applyBorder="0" applyAlignment="0" applyProtection="0"/>
    <xf numFmtId="0" fontId="18" fillId="0" borderId="0" applyNumberFormat="0" applyFill="0" applyBorder="0" applyAlignment="0" applyProtection="0"/>
    <xf numFmtId="0" fontId="19" fillId="0" borderId="0" applyNumberFormat="0" applyFill="0" applyBorder="0" applyAlignment="0" applyProtection="0"/>
    <xf numFmtId="0" fontId="18" fillId="0" borderId="0" applyNumberFormat="0" applyFill="0" applyBorder="0" applyAlignment="0" applyProtection="0"/>
    <xf numFmtId="0" fontId="19" fillId="0" borderId="0" applyNumberFormat="0" applyFill="0" applyBorder="0" applyAlignment="0" applyProtection="0"/>
    <xf numFmtId="0" fontId="18" fillId="0" borderId="0" applyNumberFormat="0" applyFill="0" applyBorder="0" applyAlignment="0" applyProtection="0"/>
    <xf numFmtId="0" fontId="19" fillId="0" borderId="0" applyNumberFormat="0" applyFill="0" applyBorder="0" applyAlignment="0" applyProtection="0"/>
    <xf numFmtId="0" fontId="18" fillId="0" borderId="0" applyNumberFormat="0" applyFill="0" applyBorder="0" applyAlignment="0" applyProtection="0"/>
    <xf numFmtId="0" fontId="19" fillId="0" borderId="0" applyNumberFormat="0" applyFill="0" applyBorder="0" applyAlignment="0" applyProtection="0"/>
    <xf numFmtId="0" fontId="18" fillId="0" borderId="0" applyNumberFormat="0" applyFill="0" applyBorder="0" applyAlignment="0" applyProtection="0"/>
    <xf numFmtId="0" fontId="19" fillId="0" borderId="0" applyNumberFormat="0" applyFill="0" applyBorder="0" applyAlignment="0" applyProtection="0"/>
    <xf numFmtId="0" fontId="18" fillId="0" borderId="0" applyNumberFormat="0" applyFill="0" applyBorder="0" applyAlignment="0" applyProtection="0"/>
    <xf numFmtId="0" fontId="19" fillId="0" borderId="0" applyNumberFormat="0" applyFill="0" applyBorder="0" applyAlignment="0" applyProtection="0"/>
    <xf numFmtId="0" fontId="18" fillId="0" borderId="0" applyNumberFormat="0" applyFill="0" applyBorder="0" applyAlignment="0" applyProtection="0"/>
    <xf numFmtId="0" fontId="19" fillId="0" borderId="0" applyNumberFormat="0" applyFill="0" applyBorder="0" applyAlignment="0" applyProtection="0"/>
    <xf numFmtId="0" fontId="18" fillId="0" borderId="0" applyNumberFormat="0" applyFill="0" applyBorder="0" applyAlignment="0" applyProtection="0"/>
    <xf numFmtId="0" fontId="19" fillId="0" borderId="0" applyNumberFormat="0" applyFill="0" applyBorder="0" applyAlignment="0" applyProtection="0"/>
    <xf numFmtId="0" fontId="18" fillId="0" borderId="0" applyNumberFormat="0" applyFill="0" applyBorder="0" applyAlignment="0" applyProtection="0"/>
    <xf numFmtId="0" fontId="19" fillId="0" borderId="0" applyNumberFormat="0" applyFill="0" applyBorder="0" applyAlignment="0" applyProtection="0"/>
    <xf numFmtId="0" fontId="18" fillId="0" borderId="0" applyNumberFormat="0" applyFill="0" applyBorder="0" applyAlignment="0" applyProtection="0"/>
    <xf numFmtId="0" fontId="19" fillId="0" borderId="0" applyNumberFormat="0" applyFill="0" applyBorder="0" applyAlignment="0" applyProtection="0"/>
    <xf numFmtId="0" fontId="18" fillId="0" borderId="0" applyNumberFormat="0" applyFill="0" applyBorder="0" applyAlignment="0" applyProtection="0"/>
    <xf numFmtId="0" fontId="19" fillId="0" borderId="0" applyNumberFormat="0" applyFill="0" applyBorder="0" applyAlignment="0" applyProtection="0"/>
    <xf numFmtId="0" fontId="18" fillId="0" borderId="0" applyNumberFormat="0" applyFill="0" applyBorder="0" applyAlignment="0" applyProtection="0"/>
    <xf numFmtId="0" fontId="19" fillId="0" borderId="0" applyNumberFormat="0" applyFill="0" applyBorder="0" applyAlignment="0" applyProtection="0"/>
    <xf numFmtId="0" fontId="18" fillId="0" borderId="0" applyNumberFormat="0" applyFill="0" applyBorder="0" applyAlignment="0" applyProtection="0"/>
    <xf numFmtId="0" fontId="19" fillId="0" borderId="0" applyNumberFormat="0" applyFill="0" applyBorder="0" applyAlignment="0" applyProtection="0"/>
    <xf numFmtId="0" fontId="18" fillId="0" borderId="0" applyNumberFormat="0" applyFill="0" applyBorder="0" applyAlignment="0" applyProtection="0"/>
    <xf numFmtId="0" fontId="19" fillId="0" borderId="0" applyNumberFormat="0" applyFill="0" applyBorder="0" applyAlignment="0" applyProtection="0"/>
    <xf numFmtId="0" fontId="18" fillId="0" borderId="0" applyNumberFormat="0" applyFill="0" applyBorder="0" applyAlignment="0" applyProtection="0"/>
    <xf numFmtId="0" fontId="19" fillId="0" borderId="0" applyNumberFormat="0" applyFill="0" applyBorder="0" applyAlignment="0" applyProtection="0"/>
    <xf numFmtId="0" fontId="18" fillId="0" borderId="0" applyNumberFormat="0" applyFill="0" applyBorder="0" applyAlignment="0" applyProtection="0"/>
    <xf numFmtId="0" fontId="19" fillId="0" borderId="0" applyNumberFormat="0" applyFill="0" applyBorder="0" applyAlignment="0" applyProtection="0"/>
    <xf numFmtId="0" fontId="18" fillId="0" borderId="0" applyNumberFormat="0" applyFill="0" applyBorder="0" applyAlignment="0" applyProtection="0"/>
    <xf numFmtId="0" fontId="19" fillId="0" borderId="0" applyNumberFormat="0" applyFill="0" applyBorder="0" applyAlignment="0" applyProtection="0"/>
    <xf numFmtId="0" fontId="18" fillId="0" borderId="0" applyNumberFormat="0" applyFill="0" applyBorder="0" applyAlignment="0" applyProtection="0"/>
    <xf numFmtId="0" fontId="19" fillId="0" borderId="0" applyNumberFormat="0" applyFill="0" applyBorder="0" applyAlignment="0" applyProtection="0"/>
    <xf numFmtId="0" fontId="18" fillId="0" borderId="0" applyNumberFormat="0" applyFill="0" applyBorder="0" applyAlignment="0" applyProtection="0"/>
    <xf numFmtId="0" fontId="19" fillId="0" borderId="0" applyNumberFormat="0" applyFill="0" applyBorder="0" applyAlignment="0" applyProtection="0"/>
    <xf numFmtId="0" fontId="18" fillId="0" borderId="0" applyNumberFormat="0" applyFill="0" applyBorder="0" applyAlignment="0" applyProtection="0"/>
    <xf numFmtId="0" fontId="19" fillId="0" borderId="0" applyNumberFormat="0" applyFill="0" applyBorder="0" applyAlignment="0" applyProtection="0"/>
    <xf numFmtId="0" fontId="18" fillId="0" borderId="0" applyNumberFormat="0" applyFill="0" applyBorder="0" applyAlignment="0" applyProtection="0"/>
    <xf numFmtId="0" fontId="19" fillId="0" borderId="0" applyNumberFormat="0" applyFill="0" applyBorder="0" applyAlignment="0" applyProtection="0"/>
    <xf numFmtId="0" fontId="18" fillId="0" borderId="0" applyNumberFormat="0" applyFill="0" applyBorder="0" applyAlignment="0" applyProtection="0"/>
    <xf numFmtId="0" fontId="19" fillId="0" borderId="0" applyNumberFormat="0" applyFill="0" applyBorder="0" applyAlignment="0" applyProtection="0"/>
    <xf numFmtId="0" fontId="18" fillId="0" borderId="0" applyNumberFormat="0" applyFill="0" applyBorder="0" applyAlignment="0" applyProtection="0"/>
    <xf numFmtId="0" fontId="19" fillId="0" borderId="0" applyNumberFormat="0" applyFill="0" applyBorder="0" applyAlignment="0" applyProtection="0"/>
    <xf numFmtId="0" fontId="18" fillId="0" borderId="0" applyNumberFormat="0" applyFill="0" applyBorder="0" applyAlignment="0" applyProtection="0"/>
    <xf numFmtId="0" fontId="19" fillId="0" borderId="0" applyNumberFormat="0" applyFill="0" applyBorder="0" applyAlignment="0" applyProtection="0"/>
    <xf numFmtId="0" fontId="18" fillId="0" borderId="0" applyNumberFormat="0" applyFill="0" applyBorder="0" applyAlignment="0" applyProtection="0"/>
    <xf numFmtId="0" fontId="19" fillId="0" borderId="0" applyNumberFormat="0" applyFill="0" applyBorder="0" applyAlignment="0" applyProtection="0"/>
    <xf numFmtId="0" fontId="18" fillId="0" borderId="0" applyNumberFormat="0" applyFill="0" applyBorder="0" applyAlignment="0" applyProtection="0"/>
    <xf numFmtId="0" fontId="19" fillId="0" borderId="0" applyNumberFormat="0" applyFill="0" applyBorder="0" applyAlignment="0" applyProtection="0"/>
    <xf numFmtId="0" fontId="18" fillId="0" borderId="0" applyNumberFormat="0" applyFill="0" applyBorder="0" applyAlignment="0" applyProtection="0"/>
    <xf numFmtId="0" fontId="19" fillId="0" borderId="0" applyNumberFormat="0" applyFill="0" applyBorder="0" applyAlignment="0" applyProtection="0"/>
    <xf numFmtId="0" fontId="18" fillId="0" borderId="0" applyNumberFormat="0" applyFill="0" applyBorder="0" applyAlignment="0" applyProtection="0"/>
    <xf numFmtId="0" fontId="19" fillId="0" borderId="0" applyNumberFormat="0" applyFill="0" applyBorder="0" applyAlignment="0" applyProtection="0"/>
    <xf numFmtId="0" fontId="18" fillId="0" borderId="0" applyNumberFormat="0" applyFill="0" applyBorder="0" applyAlignment="0" applyProtection="0"/>
    <xf numFmtId="0" fontId="19" fillId="0" borderId="0" applyNumberFormat="0" applyFill="0" applyBorder="0" applyAlignment="0" applyProtection="0"/>
    <xf numFmtId="0" fontId="18" fillId="0" borderId="0" applyNumberFormat="0" applyFill="0" applyBorder="0" applyAlignment="0" applyProtection="0"/>
    <xf numFmtId="0" fontId="19" fillId="0" borderId="0" applyNumberFormat="0" applyFill="0" applyBorder="0" applyAlignment="0" applyProtection="0"/>
    <xf numFmtId="0" fontId="18" fillId="0" borderId="0" applyNumberFormat="0" applyFill="0" applyBorder="0" applyAlignment="0" applyProtection="0"/>
    <xf numFmtId="0" fontId="19" fillId="0" borderId="0" applyNumberFormat="0" applyFill="0" applyBorder="0" applyAlignment="0" applyProtection="0"/>
    <xf numFmtId="0" fontId="18" fillId="0" borderId="0" applyNumberFormat="0" applyFill="0" applyBorder="0" applyAlignment="0" applyProtection="0"/>
    <xf numFmtId="0" fontId="19" fillId="0" borderId="0" applyNumberFormat="0" applyFill="0" applyBorder="0" applyAlignment="0" applyProtection="0"/>
    <xf numFmtId="0" fontId="18" fillId="0" borderId="0" applyNumberFormat="0" applyFill="0" applyBorder="0" applyAlignment="0" applyProtection="0"/>
    <xf numFmtId="0" fontId="19" fillId="0" borderId="0" applyNumberFormat="0" applyFill="0" applyBorder="0" applyAlignment="0" applyProtection="0"/>
    <xf numFmtId="0" fontId="18" fillId="0" borderId="0" applyNumberFormat="0" applyFill="0" applyBorder="0" applyAlignment="0" applyProtection="0"/>
    <xf numFmtId="0" fontId="19" fillId="0" borderId="0" applyNumberFormat="0" applyFill="0" applyBorder="0" applyAlignment="0" applyProtection="0"/>
    <xf numFmtId="0" fontId="18" fillId="0" borderId="0" applyNumberFormat="0" applyFill="0" applyBorder="0" applyAlignment="0" applyProtection="0"/>
    <xf numFmtId="0" fontId="19" fillId="0" borderId="0" applyNumberFormat="0" applyFill="0" applyBorder="0" applyAlignment="0" applyProtection="0"/>
    <xf numFmtId="0" fontId="18" fillId="0" borderId="0" applyNumberFormat="0" applyFill="0" applyBorder="0" applyAlignment="0" applyProtection="0"/>
    <xf numFmtId="0" fontId="19" fillId="0" borderId="0" applyNumberFormat="0" applyFill="0" applyBorder="0" applyAlignment="0" applyProtection="0"/>
    <xf numFmtId="0" fontId="18" fillId="0" borderId="0" applyNumberFormat="0" applyFill="0" applyBorder="0" applyAlignment="0" applyProtection="0"/>
    <xf numFmtId="0" fontId="19" fillId="0" borderId="0" applyNumberFormat="0" applyFill="0" applyBorder="0" applyAlignment="0" applyProtection="0"/>
    <xf numFmtId="0" fontId="18" fillId="0" borderId="0" applyNumberFormat="0" applyFill="0" applyBorder="0" applyAlignment="0" applyProtection="0"/>
    <xf numFmtId="0" fontId="19" fillId="0" borderId="0" applyNumberFormat="0" applyFill="0" applyBorder="0" applyAlignment="0" applyProtection="0"/>
    <xf numFmtId="0" fontId="18" fillId="0" borderId="0" applyNumberFormat="0" applyFill="0" applyBorder="0" applyAlignment="0" applyProtection="0"/>
    <xf numFmtId="0" fontId="19" fillId="0" borderId="0" applyNumberFormat="0" applyFill="0" applyBorder="0" applyAlignment="0" applyProtection="0"/>
    <xf numFmtId="0" fontId="18" fillId="0" borderId="0" applyNumberFormat="0" applyFill="0" applyBorder="0" applyAlignment="0" applyProtection="0"/>
    <xf numFmtId="0" fontId="19" fillId="0" borderId="0" applyNumberFormat="0" applyFill="0" applyBorder="0" applyAlignment="0" applyProtection="0"/>
    <xf numFmtId="0" fontId="18" fillId="0" borderId="0" applyNumberFormat="0" applyFill="0" applyBorder="0" applyAlignment="0" applyProtection="0"/>
    <xf numFmtId="0" fontId="19" fillId="0" borderId="0" applyNumberFormat="0" applyFill="0" applyBorder="0" applyAlignment="0" applyProtection="0"/>
    <xf numFmtId="0" fontId="18" fillId="0" borderId="0" applyNumberFormat="0" applyFill="0" applyBorder="0" applyAlignment="0" applyProtection="0"/>
    <xf numFmtId="0" fontId="19" fillId="0" borderId="0" applyNumberFormat="0" applyFill="0" applyBorder="0" applyAlignment="0" applyProtection="0"/>
    <xf numFmtId="0" fontId="18" fillId="0" borderId="0" applyNumberFormat="0" applyFill="0" applyBorder="0" applyAlignment="0" applyProtection="0"/>
    <xf numFmtId="0" fontId="19" fillId="0" borderId="0" applyNumberFormat="0" applyFill="0" applyBorder="0" applyAlignment="0" applyProtection="0"/>
    <xf numFmtId="0" fontId="18" fillId="0" borderId="0" applyNumberFormat="0" applyFill="0" applyBorder="0" applyAlignment="0" applyProtection="0"/>
    <xf numFmtId="0" fontId="19" fillId="0" borderId="0" applyNumberFormat="0" applyFill="0" applyBorder="0" applyAlignment="0" applyProtection="0"/>
    <xf numFmtId="0" fontId="18" fillId="0" borderId="0" applyNumberFormat="0" applyFill="0" applyBorder="0" applyAlignment="0" applyProtection="0"/>
    <xf numFmtId="0" fontId="19" fillId="0" borderId="0" applyNumberFormat="0" applyFill="0" applyBorder="0" applyAlignment="0" applyProtection="0"/>
    <xf numFmtId="0" fontId="18" fillId="0" borderId="0" applyNumberFormat="0" applyFill="0" applyBorder="0" applyAlignment="0" applyProtection="0"/>
    <xf numFmtId="0" fontId="19" fillId="0" borderId="0" applyNumberFormat="0" applyFill="0" applyBorder="0" applyAlignment="0" applyProtection="0"/>
    <xf numFmtId="0" fontId="18" fillId="0" borderId="0" applyNumberFormat="0" applyFill="0" applyBorder="0" applyAlignment="0" applyProtection="0"/>
    <xf numFmtId="0" fontId="19" fillId="0" borderId="0" applyNumberFormat="0" applyFill="0" applyBorder="0" applyAlignment="0" applyProtection="0"/>
    <xf numFmtId="0" fontId="18" fillId="0" borderId="0" applyNumberFormat="0" applyFill="0" applyBorder="0" applyAlignment="0" applyProtection="0"/>
    <xf numFmtId="0" fontId="19" fillId="0" borderId="0" applyNumberFormat="0" applyFill="0" applyBorder="0" applyAlignment="0" applyProtection="0"/>
    <xf numFmtId="0" fontId="18" fillId="0" borderId="0" applyNumberFormat="0" applyFill="0" applyBorder="0" applyAlignment="0" applyProtection="0"/>
    <xf numFmtId="0" fontId="19" fillId="0" borderId="0" applyNumberFormat="0" applyFill="0" applyBorder="0" applyAlignment="0" applyProtection="0"/>
    <xf numFmtId="0" fontId="18" fillId="0" borderId="0" applyNumberFormat="0" applyFill="0" applyBorder="0" applyAlignment="0" applyProtection="0"/>
    <xf numFmtId="0" fontId="19" fillId="0" borderId="0" applyNumberFormat="0" applyFill="0" applyBorder="0" applyAlignment="0" applyProtection="0"/>
    <xf numFmtId="0" fontId="18" fillId="0" borderId="0" applyNumberFormat="0" applyFill="0" applyBorder="0" applyAlignment="0" applyProtection="0"/>
    <xf numFmtId="0" fontId="19" fillId="0" borderId="0" applyNumberFormat="0" applyFill="0" applyBorder="0" applyAlignment="0" applyProtection="0"/>
    <xf numFmtId="0" fontId="18" fillId="0" borderId="0" applyNumberFormat="0" applyFill="0" applyBorder="0" applyAlignment="0" applyProtection="0"/>
    <xf numFmtId="0" fontId="19" fillId="0" borderId="0" applyNumberFormat="0" applyFill="0" applyBorder="0" applyAlignment="0" applyProtection="0"/>
    <xf numFmtId="0" fontId="18" fillId="0" borderId="0" applyNumberFormat="0" applyFill="0" applyBorder="0" applyAlignment="0" applyProtection="0"/>
    <xf numFmtId="0" fontId="19" fillId="0" borderId="0" applyNumberFormat="0" applyFill="0" applyBorder="0" applyAlignment="0" applyProtection="0"/>
    <xf numFmtId="0" fontId="18" fillId="0" borderId="0" applyNumberFormat="0" applyFill="0" applyBorder="0" applyAlignment="0" applyProtection="0"/>
    <xf numFmtId="0" fontId="19" fillId="0" borderId="0" applyNumberFormat="0" applyFill="0" applyBorder="0" applyAlignment="0" applyProtection="0"/>
    <xf numFmtId="0" fontId="18" fillId="0" borderId="0" applyNumberFormat="0" applyFill="0" applyBorder="0" applyAlignment="0" applyProtection="0"/>
    <xf numFmtId="0" fontId="19" fillId="0" borderId="0" applyNumberFormat="0" applyFill="0" applyBorder="0" applyAlignment="0" applyProtection="0"/>
    <xf numFmtId="0" fontId="18" fillId="0" borderId="0" applyNumberFormat="0" applyFill="0" applyBorder="0" applyAlignment="0" applyProtection="0"/>
    <xf numFmtId="0" fontId="19" fillId="0" borderId="0" applyNumberFormat="0" applyFill="0" applyBorder="0" applyAlignment="0" applyProtection="0"/>
    <xf numFmtId="0" fontId="18" fillId="0" borderId="0" applyNumberFormat="0" applyFill="0" applyBorder="0" applyAlignment="0" applyProtection="0"/>
    <xf numFmtId="0" fontId="19" fillId="0" borderId="0" applyNumberFormat="0" applyFill="0" applyBorder="0" applyAlignment="0" applyProtection="0"/>
    <xf numFmtId="0" fontId="18" fillId="0" borderId="0" applyNumberFormat="0" applyFill="0" applyBorder="0" applyAlignment="0" applyProtection="0"/>
    <xf numFmtId="0" fontId="19" fillId="0" borderId="0" applyNumberFormat="0" applyFill="0" applyBorder="0" applyAlignment="0" applyProtection="0"/>
    <xf numFmtId="0" fontId="18" fillId="0" borderId="0" applyNumberFormat="0" applyFill="0" applyBorder="0" applyAlignment="0" applyProtection="0"/>
    <xf numFmtId="0" fontId="19" fillId="0" borderId="0" applyNumberFormat="0" applyFill="0" applyBorder="0" applyAlignment="0" applyProtection="0"/>
    <xf numFmtId="0" fontId="18" fillId="0" borderId="0" applyNumberFormat="0" applyFill="0" applyBorder="0" applyAlignment="0" applyProtection="0"/>
    <xf numFmtId="0" fontId="19" fillId="0" borderId="0" applyNumberFormat="0" applyFill="0" applyBorder="0" applyAlignment="0" applyProtection="0"/>
    <xf numFmtId="0" fontId="18" fillId="0" borderId="0" applyNumberFormat="0" applyFill="0" applyBorder="0" applyAlignment="0" applyProtection="0"/>
    <xf numFmtId="0" fontId="19" fillId="0" borderId="0" applyNumberFormat="0" applyFill="0" applyBorder="0" applyAlignment="0" applyProtection="0"/>
    <xf numFmtId="0" fontId="18" fillId="0" borderId="0" applyNumberFormat="0" applyFill="0" applyBorder="0" applyAlignment="0" applyProtection="0"/>
    <xf numFmtId="0" fontId="19" fillId="0" borderId="0" applyNumberFormat="0" applyFill="0" applyBorder="0" applyAlignment="0" applyProtection="0"/>
    <xf numFmtId="0" fontId="18" fillId="0" borderId="0" applyNumberFormat="0" applyFill="0" applyBorder="0" applyAlignment="0" applyProtection="0"/>
    <xf numFmtId="0" fontId="19" fillId="0" borderId="0" applyNumberFormat="0" applyFill="0" applyBorder="0" applyAlignment="0" applyProtection="0"/>
    <xf numFmtId="0" fontId="18" fillId="0" borderId="0" applyNumberFormat="0" applyFill="0" applyBorder="0" applyAlignment="0" applyProtection="0"/>
    <xf numFmtId="0" fontId="19" fillId="0" borderId="0" applyNumberFormat="0" applyFill="0" applyBorder="0" applyAlignment="0" applyProtection="0"/>
    <xf numFmtId="0" fontId="18" fillId="0" borderId="0" applyNumberFormat="0" applyFill="0" applyBorder="0" applyAlignment="0" applyProtection="0"/>
    <xf numFmtId="0" fontId="19" fillId="0" borderId="0" applyNumberFormat="0" applyFill="0" applyBorder="0" applyAlignment="0" applyProtection="0"/>
    <xf numFmtId="0" fontId="18" fillId="0" borderId="0" applyNumberFormat="0" applyFill="0" applyBorder="0" applyAlignment="0" applyProtection="0"/>
    <xf numFmtId="0" fontId="19" fillId="0" borderId="0" applyNumberFormat="0" applyFill="0" applyBorder="0" applyAlignment="0" applyProtection="0"/>
    <xf numFmtId="0" fontId="18" fillId="0" borderId="0" applyNumberFormat="0" applyFill="0" applyBorder="0" applyAlignment="0" applyProtection="0"/>
    <xf numFmtId="0" fontId="19" fillId="0" borderId="0" applyNumberFormat="0" applyFill="0" applyBorder="0" applyAlignment="0" applyProtection="0"/>
    <xf numFmtId="0" fontId="18" fillId="0" borderId="0" applyNumberFormat="0" applyFill="0" applyBorder="0" applyAlignment="0" applyProtection="0"/>
    <xf numFmtId="0" fontId="19" fillId="0" borderId="0" applyNumberFormat="0" applyFill="0" applyBorder="0" applyAlignment="0" applyProtection="0"/>
    <xf numFmtId="0" fontId="18" fillId="0" borderId="0" applyNumberFormat="0" applyFill="0" applyBorder="0" applyAlignment="0" applyProtection="0"/>
    <xf numFmtId="0" fontId="19" fillId="0" borderId="0" applyNumberFormat="0" applyFill="0" applyBorder="0" applyAlignment="0" applyProtection="0"/>
    <xf numFmtId="0" fontId="18" fillId="0" borderId="0" applyNumberFormat="0" applyFill="0" applyBorder="0" applyAlignment="0" applyProtection="0"/>
    <xf numFmtId="0" fontId="19" fillId="0" borderId="0" applyNumberFormat="0" applyFill="0" applyBorder="0" applyAlignment="0" applyProtection="0"/>
    <xf numFmtId="0" fontId="18" fillId="0" borderId="0" applyNumberFormat="0" applyFill="0" applyBorder="0" applyAlignment="0" applyProtection="0"/>
  </cellStyleXfs>
  <cellXfs count="708">
    <xf numFmtId="0" fontId="0" fillId="0" borderId="0" xfId="0"/>
    <xf numFmtId="0" fontId="22" fillId="2" borderId="0" xfId="0" applyFont="1" applyFill="1"/>
    <xf numFmtId="0" fontId="22" fillId="2" borderId="0" xfId="0" applyFont="1" applyFill="1" applyAlignment="1" applyProtection="1">
      <alignment horizontal="right"/>
      <protection locked="0"/>
    </xf>
    <xf numFmtId="0" fontId="23" fillId="2" borderId="0" xfId="0" applyFont="1" applyFill="1" applyProtection="1">
      <protection locked="0"/>
    </xf>
    <xf numFmtId="0" fontId="22" fillId="0" borderId="0" xfId="0" applyFont="1"/>
    <xf numFmtId="0" fontId="22" fillId="0" borderId="0" xfId="0" applyFont="1" applyAlignment="1">
      <alignment horizontal="right"/>
    </xf>
    <xf numFmtId="0" fontId="10" fillId="0" borderId="0" xfId="0" applyFont="1"/>
    <xf numFmtId="0" fontId="26" fillId="0" borderId="0" xfId="0" applyFont="1"/>
    <xf numFmtId="0" fontId="22" fillId="0" borderId="10" xfId="0" applyFont="1" applyBorder="1"/>
    <xf numFmtId="0" fontId="10" fillId="5" borderId="13" xfId="0" applyFont="1" applyFill="1" applyBorder="1" applyAlignment="1" applyProtection="1">
      <alignment horizontal="center"/>
      <protection locked="0"/>
    </xf>
    <xf numFmtId="0" fontId="22" fillId="6" borderId="0" xfId="0" applyFont="1" applyFill="1"/>
    <xf numFmtId="0" fontId="10" fillId="6" borderId="0" xfId="0" applyFont="1" applyFill="1" applyAlignment="1" applyProtection="1">
      <alignment horizontal="center"/>
      <protection locked="0"/>
    </xf>
    <xf numFmtId="0" fontId="23" fillId="6" borderId="10" xfId="0" applyFont="1" applyFill="1" applyBorder="1" applyProtection="1">
      <protection locked="0"/>
    </xf>
    <xf numFmtId="0" fontId="22" fillId="6" borderId="10" xfId="0" applyFont="1" applyFill="1" applyBorder="1"/>
    <xf numFmtId="0" fontId="22" fillId="6" borderId="0" xfId="0" applyFont="1" applyFill="1" applyAlignment="1">
      <alignment vertical="center"/>
    </xf>
    <xf numFmtId="0" fontId="22" fillId="0" borderId="0" xfId="0" applyFont="1" applyProtection="1">
      <protection locked="0"/>
    </xf>
    <xf numFmtId="43" fontId="0" fillId="0" borderId="0" xfId="357" applyFont="1" applyFill="1" applyBorder="1" applyAlignment="1">
      <alignment horizontal="right"/>
    </xf>
    <xf numFmtId="43" fontId="0" fillId="0" borderId="29" xfId="357" applyFont="1" applyFill="1" applyBorder="1" applyAlignment="1">
      <alignment horizontal="right"/>
    </xf>
    <xf numFmtId="43" fontId="0" fillId="0" borderId="31" xfId="357" applyFont="1" applyFill="1" applyBorder="1" applyAlignment="1">
      <alignment horizontal="right"/>
    </xf>
    <xf numFmtId="43" fontId="0" fillId="0" borderId="32" xfId="357" applyFont="1" applyFill="1" applyBorder="1" applyAlignment="1">
      <alignment horizontal="right"/>
    </xf>
    <xf numFmtId="43" fontId="0" fillId="0" borderId="21" xfId="357" applyFont="1" applyFill="1" applyBorder="1" applyAlignment="1">
      <alignment horizontal="right"/>
    </xf>
    <xf numFmtId="43" fontId="8" fillId="0" borderId="0" xfId="357" applyFont="1" applyAlignment="1"/>
    <xf numFmtId="43" fontId="8" fillId="2" borderId="0" xfId="357" applyFont="1" applyFill="1" applyAlignment="1">
      <alignment horizontal="center"/>
    </xf>
    <xf numFmtId="43" fontId="8" fillId="0" borderId="44" xfId="357" applyFont="1" applyBorder="1" applyAlignment="1"/>
    <xf numFmtId="43" fontId="8" fillId="0" borderId="34" xfId="357" applyFont="1" applyBorder="1" applyAlignment="1"/>
    <xf numFmtId="43" fontId="8" fillId="0" borderId="28" xfId="357" applyFont="1" applyFill="1" applyBorder="1" applyAlignment="1"/>
    <xf numFmtId="43" fontId="8" fillId="0" borderId="0" xfId="357" applyFont="1" applyFill="1" applyBorder="1" applyAlignment="1"/>
    <xf numFmtId="43" fontId="12" fillId="0" borderId="0" xfId="357" applyFont="1" applyFill="1" applyBorder="1" applyAlignment="1">
      <alignment horizontal="right"/>
    </xf>
    <xf numFmtId="43" fontId="12" fillId="0" borderId="29" xfId="357" applyFont="1" applyFill="1" applyBorder="1" applyAlignment="1">
      <alignment horizontal="right"/>
    </xf>
    <xf numFmtId="43" fontId="8" fillId="0" borderId="3" xfId="357" applyFont="1" applyBorder="1" applyAlignment="1"/>
    <xf numFmtId="43" fontId="8" fillId="0" borderId="4" xfId="357" applyFont="1" applyBorder="1" applyAlignment="1"/>
    <xf numFmtId="43" fontId="8" fillId="0" borderId="5" xfId="357" applyFont="1" applyBorder="1" applyAlignment="1"/>
    <xf numFmtId="43" fontId="8" fillId="2" borderId="0" xfId="357" applyFont="1" applyFill="1" applyBorder="1" applyAlignment="1">
      <alignment horizontal="left"/>
    </xf>
    <xf numFmtId="43" fontId="8" fillId="2" borderId="0" xfId="357" applyFont="1" applyFill="1" applyAlignment="1"/>
    <xf numFmtId="43" fontId="12" fillId="0" borderId="34" xfId="357" applyFont="1" applyFill="1" applyBorder="1" applyAlignment="1">
      <alignment horizontal="right"/>
    </xf>
    <xf numFmtId="43" fontId="12" fillId="0" borderId="0" xfId="357" applyFont="1" applyFill="1" applyBorder="1" applyAlignment="1"/>
    <xf numFmtId="43" fontId="8" fillId="0" borderId="25" xfId="357" applyFont="1" applyBorder="1" applyAlignment="1"/>
    <xf numFmtId="43" fontId="8" fillId="0" borderId="27" xfId="357" applyFont="1" applyBorder="1" applyAlignment="1"/>
    <xf numFmtId="43" fontId="8" fillId="0" borderId="28" xfId="357" applyFont="1" applyBorder="1" applyAlignment="1"/>
    <xf numFmtId="43" fontId="8" fillId="0" borderId="0" xfId="357" applyFont="1" applyBorder="1" applyAlignment="1"/>
    <xf numFmtId="43" fontId="8" fillId="0" borderId="29" xfId="357" applyFont="1" applyBorder="1" applyAlignment="1"/>
    <xf numFmtId="43" fontId="8" fillId="0" borderId="0" xfId="357" quotePrefix="1" applyFont="1" applyFill="1" applyBorder="1" applyAlignment="1"/>
    <xf numFmtId="43" fontId="8" fillId="0" borderId="30" xfId="357" applyFont="1" applyFill="1" applyBorder="1" applyAlignment="1"/>
    <xf numFmtId="43" fontId="8" fillId="0" borderId="31" xfId="357" quotePrefix="1" applyFont="1" applyFill="1" applyBorder="1" applyAlignment="1"/>
    <xf numFmtId="43" fontId="8" fillId="0" borderId="31" xfId="357" applyFont="1" applyBorder="1" applyAlignment="1"/>
    <xf numFmtId="43" fontId="8" fillId="0" borderId="30" xfId="357" applyFont="1" applyBorder="1" applyAlignment="1"/>
    <xf numFmtId="43" fontId="8" fillId="0" borderId="32" xfId="357" applyFont="1" applyBorder="1" applyAlignment="1"/>
    <xf numFmtId="43" fontId="8" fillId="0" borderId="0" xfId="357" applyFont="1" applyFill="1" applyBorder="1" applyAlignment="1">
      <alignment horizontal="right"/>
    </xf>
    <xf numFmtId="43" fontId="12" fillId="0" borderId="35" xfId="357" applyFont="1" applyFill="1" applyBorder="1" applyAlignment="1">
      <alignment horizontal="right"/>
    </xf>
    <xf numFmtId="43" fontId="15" fillId="0" borderId="0" xfId="357" applyFont="1" applyBorder="1" applyAlignment="1"/>
    <xf numFmtId="43" fontId="15" fillId="0" borderId="31" xfId="357" applyFont="1" applyBorder="1" applyAlignment="1"/>
    <xf numFmtId="43" fontId="8" fillId="0" borderId="21" xfId="357" applyFont="1" applyFill="1" applyBorder="1" applyAlignment="1"/>
    <xf numFmtId="43" fontId="8" fillId="0" borderId="21" xfId="357" quotePrefix="1" applyFont="1" applyFill="1" applyBorder="1" applyAlignment="1"/>
    <xf numFmtId="43" fontId="8" fillId="0" borderId="21" xfId="357" applyFont="1" applyBorder="1" applyAlignment="1"/>
    <xf numFmtId="43" fontId="15" fillId="0" borderId="21" xfId="357" applyFont="1" applyBorder="1" applyAlignment="1"/>
    <xf numFmtId="43" fontId="14" fillId="0" borderId="0" xfId="357" applyFont="1" applyFill="1" applyBorder="1" applyAlignment="1">
      <alignment horizontal="right"/>
    </xf>
    <xf numFmtId="43" fontId="14" fillId="0" borderId="29" xfId="357" applyFont="1" applyFill="1" applyBorder="1" applyAlignment="1">
      <alignment horizontal="right"/>
    </xf>
    <xf numFmtId="43" fontId="14" fillId="0" borderId="31" xfId="357" applyFont="1" applyFill="1" applyBorder="1" applyAlignment="1">
      <alignment horizontal="right"/>
    </xf>
    <xf numFmtId="43" fontId="14" fillId="0" borderId="32" xfId="357" applyFont="1" applyFill="1" applyBorder="1" applyAlignment="1">
      <alignment horizontal="right"/>
    </xf>
    <xf numFmtId="43" fontId="8" fillId="0" borderId="37" xfId="357" applyFont="1" applyFill="1" applyBorder="1" applyAlignment="1"/>
    <xf numFmtId="43" fontId="8" fillId="0" borderId="37" xfId="357" applyFont="1" applyFill="1" applyBorder="1" applyAlignment="1">
      <alignment horizontal="right"/>
    </xf>
    <xf numFmtId="43" fontId="8" fillId="0" borderId="37" xfId="357" applyFont="1" applyBorder="1" applyAlignment="1"/>
    <xf numFmtId="43" fontId="8" fillId="0" borderId="21" xfId="357" applyFont="1" applyFill="1" applyBorder="1" applyAlignment="1">
      <alignment horizontal="right"/>
    </xf>
    <xf numFmtId="43" fontId="8" fillId="0" borderId="28" xfId="357" applyFill="1" applyBorder="1" applyAlignment="1"/>
    <xf numFmtId="43" fontId="8" fillId="0" borderId="0" xfId="357" quotePrefix="1" applyFill="1" applyBorder="1" applyAlignment="1"/>
    <xf numFmtId="43" fontId="8" fillId="0" borderId="30" xfId="357" applyFill="1" applyBorder="1" applyAlignment="1"/>
    <xf numFmtId="43" fontId="8" fillId="0" borderId="31" xfId="357" quotePrefix="1" applyFill="1" applyBorder="1" applyAlignment="1"/>
    <xf numFmtId="43" fontId="8" fillId="0" borderId="0" xfId="357" applyFill="1" applyBorder="1" applyAlignment="1"/>
    <xf numFmtId="43" fontId="8" fillId="0" borderId="0" xfId="357" applyFill="1" applyBorder="1" applyAlignment="1">
      <alignment horizontal="right"/>
    </xf>
    <xf numFmtId="43" fontId="14" fillId="0" borderId="21" xfId="357" applyFont="1" applyFill="1" applyBorder="1" applyAlignment="1">
      <alignment horizontal="right"/>
    </xf>
    <xf numFmtId="43" fontId="8" fillId="0" borderId="21" xfId="357" applyFill="1" applyBorder="1" applyAlignment="1"/>
    <xf numFmtId="43" fontId="8" fillId="0" borderId="21" xfId="357" quotePrefix="1" applyFill="1" applyBorder="1" applyAlignment="1"/>
    <xf numFmtId="43" fontId="1" fillId="0" borderId="0" xfId="357" applyFont="1" applyFill="1" applyBorder="1" applyAlignment="1">
      <alignment horizontal="right"/>
    </xf>
    <xf numFmtId="43" fontId="1" fillId="0" borderId="31" xfId="357" applyFont="1" applyFill="1" applyBorder="1" applyAlignment="1">
      <alignment horizontal="right"/>
    </xf>
    <xf numFmtId="0" fontId="26" fillId="2" borderId="0" xfId="0" applyFont="1" applyFill="1" applyAlignment="1">
      <alignment horizontal="left" vertical="center"/>
    </xf>
    <xf numFmtId="0" fontId="26" fillId="6" borderId="0" xfId="0" applyFont="1" applyFill="1" applyAlignment="1">
      <alignment horizontal="left" vertical="center"/>
    </xf>
    <xf numFmtId="0" fontId="26" fillId="6" borderId="0" xfId="0" applyFont="1" applyFill="1" applyAlignment="1" applyProtection="1">
      <alignment horizontal="left" vertical="center"/>
      <protection hidden="1"/>
    </xf>
    <xf numFmtId="0" fontId="29" fillId="6" borderId="0" xfId="0" applyFont="1" applyFill="1" applyAlignment="1" applyProtection="1">
      <alignment horizontal="left" vertical="center"/>
      <protection hidden="1"/>
    </xf>
    <xf numFmtId="44" fontId="26" fillId="6" borderId="0" xfId="1" applyFont="1" applyFill="1" applyBorder="1" applyAlignment="1" applyProtection="1">
      <alignment horizontal="left" vertical="center"/>
      <protection hidden="1"/>
    </xf>
    <xf numFmtId="0" fontId="33" fillId="6" borderId="0" xfId="623" applyFont="1" applyFill="1" applyAlignment="1">
      <alignment horizontal="left" vertical="center"/>
    </xf>
    <xf numFmtId="0" fontId="33" fillId="6" borderId="0" xfId="623" applyFont="1" applyFill="1" applyAlignment="1">
      <alignment horizontal="left" vertical="center" readingOrder="1"/>
    </xf>
    <xf numFmtId="0" fontId="34" fillId="6" borderId="0" xfId="623" applyFont="1" applyFill="1" applyAlignment="1">
      <alignment horizontal="left" vertical="center" readingOrder="1"/>
    </xf>
    <xf numFmtId="0" fontId="26" fillId="6" borderId="0" xfId="0" applyFont="1" applyFill="1" applyAlignment="1" applyProtection="1">
      <alignment horizontal="left" vertical="center"/>
      <protection locked="0"/>
    </xf>
    <xf numFmtId="0" fontId="35" fillId="6" borderId="0" xfId="623" applyFont="1" applyFill="1" applyAlignment="1">
      <alignment horizontal="left" vertical="center"/>
    </xf>
    <xf numFmtId="0" fontId="35" fillId="6" borderId="0" xfId="623" applyFont="1" applyFill="1" applyAlignment="1">
      <alignment horizontal="left" vertical="center" readingOrder="1"/>
    </xf>
    <xf numFmtId="44" fontId="30" fillId="6" borderId="0" xfId="0" applyNumberFormat="1" applyFont="1" applyFill="1" applyAlignment="1" applyProtection="1">
      <alignment horizontal="left" vertical="center"/>
      <protection hidden="1"/>
    </xf>
    <xf numFmtId="9" fontId="34" fillId="6" borderId="0" xfId="623" applyNumberFormat="1" applyFont="1" applyFill="1" applyAlignment="1">
      <alignment horizontal="left" vertical="center" readingOrder="1"/>
    </xf>
    <xf numFmtId="0" fontId="29" fillId="6" borderId="0" xfId="0" applyFont="1" applyFill="1" applyAlignment="1">
      <alignment horizontal="left" vertical="center"/>
    </xf>
    <xf numFmtId="44" fontId="31" fillId="6" borderId="0" xfId="0" applyNumberFormat="1" applyFont="1" applyFill="1" applyAlignment="1" applyProtection="1">
      <alignment horizontal="left" vertical="center"/>
      <protection hidden="1"/>
    </xf>
    <xf numFmtId="0" fontId="36" fillId="6" borderId="0" xfId="0" applyFont="1" applyFill="1" applyAlignment="1">
      <alignment horizontal="left" vertical="center"/>
    </xf>
    <xf numFmtId="9" fontId="33" fillId="6" borderId="0" xfId="623" applyNumberFormat="1" applyFont="1" applyFill="1" applyAlignment="1">
      <alignment horizontal="left" vertical="center" readingOrder="1"/>
    </xf>
    <xf numFmtId="0" fontId="22" fillId="6" borderId="0" xfId="0" applyFont="1" applyFill="1" applyAlignment="1" applyProtection="1">
      <alignment horizontal="left" vertical="center"/>
      <protection hidden="1"/>
    </xf>
    <xf numFmtId="0" fontId="22" fillId="6" borderId="0" xfId="0" applyFont="1" applyFill="1" applyAlignment="1">
      <alignment horizontal="left" vertical="center"/>
    </xf>
    <xf numFmtId="0" fontId="29" fillId="2" borderId="24" xfId="0" applyFont="1" applyFill="1" applyBorder="1" applyAlignment="1" applyProtection="1">
      <alignment horizontal="center" vertical="center"/>
      <protection hidden="1"/>
    </xf>
    <xf numFmtId="0" fontId="29" fillId="2" borderId="0" xfId="0" applyFont="1" applyFill="1" applyAlignment="1" applyProtection="1">
      <alignment horizontal="center" vertical="center"/>
      <protection hidden="1"/>
    </xf>
    <xf numFmtId="0" fontId="29" fillId="6" borderId="0" xfId="0" applyFont="1" applyFill="1" applyAlignment="1" applyProtection="1">
      <alignment horizontal="center" vertical="center"/>
      <protection hidden="1"/>
    </xf>
    <xf numFmtId="0" fontId="26" fillId="6" borderId="0" xfId="0" applyFont="1" applyFill="1" applyAlignment="1" applyProtection="1">
      <alignment horizontal="center" vertical="center"/>
      <protection hidden="1"/>
    </xf>
    <xf numFmtId="0" fontId="36" fillId="2" borderId="0" xfId="0" applyFont="1" applyFill="1" applyAlignment="1" applyProtection="1">
      <alignment horizontal="center" vertical="center"/>
      <protection hidden="1"/>
    </xf>
    <xf numFmtId="0" fontId="26" fillId="2" borderId="38" xfId="0" applyFont="1" applyFill="1" applyBorder="1" applyAlignment="1">
      <alignment horizontal="left" vertical="center"/>
    </xf>
    <xf numFmtId="0" fontId="26" fillId="2" borderId="47" xfId="0" applyFont="1" applyFill="1" applyBorder="1" applyAlignment="1">
      <alignment horizontal="left" vertical="center"/>
    </xf>
    <xf numFmtId="0" fontId="26" fillId="2" borderId="48" xfId="0" applyFont="1" applyFill="1" applyBorder="1" applyAlignment="1">
      <alignment horizontal="left" vertical="center"/>
    </xf>
    <xf numFmtId="0" fontId="41" fillId="2" borderId="48" xfId="0" applyFont="1" applyFill="1" applyBorder="1" applyAlignment="1">
      <alignment horizontal="center" vertical="center"/>
    </xf>
    <xf numFmtId="0" fontId="23" fillId="7" borderId="0" xfId="0" applyFont="1" applyFill="1" applyAlignment="1" applyProtection="1">
      <alignment horizontal="center" vertical="center"/>
      <protection hidden="1"/>
    </xf>
    <xf numFmtId="44" fontId="37" fillId="6" borderId="24" xfId="0" applyNumberFormat="1" applyFont="1" applyFill="1" applyBorder="1" applyAlignment="1" applyProtection="1">
      <alignment horizontal="left" vertical="center"/>
      <protection hidden="1"/>
    </xf>
    <xf numFmtId="44" fontId="27" fillId="9" borderId="24" xfId="0" applyNumberFormat="1" applyFont="1" applyFill="1" applyBorder="1" applyAlignment="1" applyProtection="1">
      <alignment horizontal="left" vertical="center"/>
      <protection hidden="1"/>
    </xf>
    <xf numFmtId="44" fontId="27" fillId="9" borderId="24" xfId="0" applyNumberFormat="1" applyFont="1" applyFill="1" applyBorder="1" applyAlignment="1" applyProtection="1">
      <alignment horizontal="right" vertical="center"/>
      <protection hidden="1"/>
    </xf>
    <xf numFmtId="43" fontId="37" fillId="6" borderId="24" xfId="357" applyFont="1" applyFill="1" applyBorder="1" applyAlignment="1" applyProtection="1">
      <alignment horizontal="right" vertical="center"/>
      <protection hidden="1"/>
    </xf>
    <xf numFmtId="43" fontId="37" fillId="6" borderId="24" xfId="357" applyFont="1" applyFill="1" applyBorder="1" applyAlignment="1" applyProtection="1">
      <alignment horizontal="left" vertical="center"/>
      <protection hidden="1"/>
    </xf>
    <xf numFmtId="44" fontId="27" fillId="11" borderId="0" xfId="0" applyNumberFormat="1" applyFont="1" applyFill="1" applyAlignment="1" applyProtection="1">
      <alignment horizontal="left" vertical="center"/>
      <protection hidden="1"/>
    </xf>
    <xf numFmtId="43" fontId="37" fillId="6" borderId="50" xfId="357" applyFont="1" applyFill="1" applyBorder="1" applyAlignment="1" applyProtection="1">
      <alignment horizontal="right" vertical="center"/>
      <protection hidden="1"/>
    </xf>
    <xf numFmtId="44" fontId="27" fillId="11" borderId="47" xfId="0" applyNumberFormat="1" applyFont="1" applyFill="1" applyBorder="1" applyAlignment="1" applyProtection="1">
      <alignment horizontal="right" vertical="center"/>
      <protection hidden="1"/>
    </xf>
    <xf numFmtId="43" fontId="37" fillId="6" borderId="50" xfId="357" applyFont="1" applyFill="1" applyBorder="1" applyAlignment="1" applyProtection="1">
      <alignment horizontal="left" vertical="center"/>
      <protection hidden="1"/>
    </xf>
    <xf numFmtId="44" fontId="37" fillId="6" borderId="50" xfId="0" applyNumberFormat="1" applyFont="1" applyFill="1" applyBorder="1" applyAlignment="1" applyProtection="1">
      <alignment horizontal="left" vertical="center"/>
      <protection hidden="1"/>
    </xf>
    <xf numFmtId="44" fontId="27" fillId="7" borderId="53" xfId="0" applyNumberFormat="1" applyFont="1" applyFill="1" applyBorder="1" applyAlignment="1" applyProtection="1">
      <alignment horizontal="right" vertical="center"/>
      <protection hidden="1"/>
    </xf>
    <xf numFmtId="44" fontId="27" fillId="12" borderId="53" xfId="0" applyNumberFormat="1" applyFont="1" applyFill="1" applyBorder="1" applyAlignment="1" applyProtection="1">
      <alignment horizontal="left" vertical="center"/>
      <protection hidden="1"/>
    </xf>
    <xf numFmtId="44" fontId="27" fillId="7" borderId="54" xfId="0" applyNumberFormat="1" applyFont="1" applyFill="1" applyBorder="1" applyAlignment="1" applyProtection="1">
      <alignment horizontal="left" vertical="center"/>
      <protection hidden="1"/>
    </xf>
    <xf numFmtId="0" fontId="26" fillId="6" borderId="55" xfId="0" applyFont="1" applyFill="1" applyBorder="1" applyAlignment="1">
      <alignment horizontal="left" vertical="center"/>
    </xf>
    <xf numFmtId="0" fontId="26" fillId="6" borderId="55" xfId="0" applyFont="1" applyFill="1" applyBorder="1" applyAlignment="1" applyProtection="1">
      <alignment horizontal="left" vertical="center"/>
      <protection locked="0"/>
    </xf>
    <xf numFmtId="0" fontId="29" fillId="6" borderId="55" xfId="0" applyFont="1" applyFill="1" applyBorder="1" applyAlignment="1">
      <alignment horizontal="left" vertical="center"/>
    </xf>
    <xf numFmtId="0" fontId="26" fillId="6" borderId="0" xfId="0" applyFont="1" applyFill="1"/>
    <xf numFmtId="0" fontId="26" fillId="6" borderId="0" xfId="0" applyFont="1" applyFill="1" applyAlignment="1">
      <alignment horizontal="right" vertical="center"/>
    </xf>
    <xf numFmtId="0" fontId="26" fillId="6" borderId="0" xfId="0" applyFont="1" applyFill="1" applyProtection="1">
      <protection hidden="1"/>
    </xf>
    <xf numFmtId="0" fontId="26" fillId="6" borderId="0" xfId="0" applyFont="1" applyFill="1" applyAlignment="1" applyProtection="1">
      <alignment horizontal="right" vertical="center"/>
      <protection hidden="1"/>
    </xf>
    <xf numFmtId="0" fontId="29" fillId="6" borderId="0" xfId="0" applyFont="1" applyFill="1" applyAlignment="1" applyProtection="1">
      <alignment horizontal="center"/>
      <protection hidden="1"/>
    </xf>
    <xf numFmtId="0" fontId="29" fillId="6" borderId="0" xfId="0" applyFont="1" applyFill="1" applyAlignment="1" applyProtection="1">
      <alignment vertical="center"/>
      <protection hidden="1"/>
    </xf>
    <xf numFmtId="0" fontId="26" fillId="6" borderId="0" xfId="0" applyFont="1" applyFill="1" applyAlignment="1" applyProtection="1">
      <alignment horizontal="center" vertical="center" wrapText="1"/>
      <protection hidden="1"/>
    </xf>
    <xf numFmtId="0" fontId="26" fillId="6" borderId="0" xfId="0" applyFont="1" applyFill="1" applyProtection="1">
      <protection locked="0"/>
    </xf>
    <xf numFmtId="0" fontId="29" fillId="6" borderId="0" xfId="0" applyFont="1" applyFill="1" applyAlignment="1">
      <alignment horizontal="center"/>
    </xf>
    <xf numFmtId="0" fontId="26" fillId="6" borderId="0" xfId="0" applyFont="1" applyFill="1" applyAlignment="1">
      <alignment vertical="center"/>
    </xf>
    <xf numFmtId="9" fontId="26" fillId="6" borderId="0" xfId="0" applyNumberFormat="1" applyFont="1" applyFill="1" applyAlignment="1" applyProtection="1">
      <alignment horizontal="center" vertical="center"/>
      <protection hidden="1"/>
    </xf>
    <xf numFmtId="0" fontId="29" fillId="6" borderId="0" xfId="0" applyFont="1" applyFill="1" applyAlignment="1">
      <alignment vertical="center"/>
    </xf>
    <xf numFmtId="0" fontId="26" fillId="6" borderId="0" xfId="0" applyFont="1" applyFill="1" applyAlignment="1" applyProtection="1">
      <alignment horizontal="center" vertical="center" wrapText="1" shrinkToFit="1"/>
      <protection hidden="1"/>
    </xf>
    <xf numFmtId="0" fontId="33" fillId="6" borderId="0" xfId="623" applyFont="1" applyFill="1" applyAlignment="1">
      <alignment horizontal="right" vertical="center" wrapText="1"/>
    </xf>
    <xf numFmtId="0" fontId="26" fillId="2" borderId="0" xfId="0" applyFont="1" applyFill="1" applyAlignment="1">
      <alignment horizontal="right" vertical="center"/>
    </xf>
    <xf numFmtId="0" fontId="26" fillId="2" borderId="0" xfId="0" applyFont="1" applyFill="1" applyAlignment="1" applyProtection="1">
      <alignment horizontal="right" vertical="center"/>
      <protection locked="0" hidden="1"/>
    </xf>
    <xf numFmtId="0" fontId="26" fillId="2" borderId="0" xfId="0" applyFont="1" applyFill="1" applyAlignment="1" applyProtection="1">
      <alignment horizontal="right" vertical="center"/>
      <protection hidden="1"/>
    </xf>
    <xf numFmtId="0" fontId="26" fillId="2" borderId="38" xfId="0" applyFont="1" applyFill="1" applyBorder="1" applyAlignment="1">
      <alignment horizontal="right" vertical="center"/>
    </xf>
    <xf numFmtId="0" fontId="26" fillId="2" borderId="38" xfId="0" applyFont="1" applyFill="1" applyBorder="1" applyAlignment="1" applyProtection="1">
      <alignment horizontal="right" vertical="center"/>
      <protection hidden="1"/>
    </xf>
    <xf numFmtId="0" fontId="26" fillId="2" borderId="56" xfId="0" applyFont="1" applyFill="1" applyBorder="1" applyAlignment="1">
      <alignment horizontal="left" vertical="center"/>
    </xf>
    <xf numFmtId="0" fontId="26" fillId="2" borderId="47" xfId="0" applyFont="1" applyFill="1" applyBorder="1" applyAlignment="1">
      <alignment horizontal="right" vertical="center"/>
    </xf>
    <xf numFmtId="0" fontId="26" fillId="2" borderId="56" xfId="0" applyFont="1" applyFill="1" applyBorder="1" applyAlignment="1">
      <alignment horizontal="right" vertical="center"/>
    </xf>
    <xf numFmtId="0" fontId="23" fillId="11" borderId="0" xfId="0" applyFont="1" applyFill="1" applyAlignment="1" applyProtection="1">
      <alignment horizontal="left" vertical="center"/>
      <protection hidden="1"/>
    </xf>
    <xf numFmtId="0" fontId="23" fillId="11" borderId="0" xfId="0" applyFont="1" applyFill="1" applyAlignment="1" applyProtection="1">
      <alignment horizontal="center" vertical="center"/>
      <protection hidden="1"/>
    </xf>
    <xf numFmtId="43" fontId="37" fillId="6" borderId="24" xfId="357" applyFont="1" applyFill="1" applyBorder="1" applyAlignment="1" applyProtection="1">
      <alignment vertical="center"/>
      <protection hidden="1"/>
    </xf>
    <xf numFmtId="0" fontId="23" fillId="11" borderId="0" xfId="0" applyFont="1" applyFill="1" applyAlignment="1" applyProtection="1">
      <alignment horizontal="left"/>
      <protection hidden="1"/>
    </xf>
    <xf numFmtId="0" fontId="23" fillId="11" borderId="0" xfId="0" applyFont="1" applyFill="1" applyAlignment="1" applyProtection="1">
      <alignment horizontal="center"/>
      <protection hidden="1"/>
    </xf>
    <xf numFmtId="0" fontId="26" fillId="2" borderId="0" xfId="0" applyFont="1" applyFill="1" applyAlignment="1">
      <alignment vertical="center"/>
    </xf>
    <xf numFmtId="0" fontId="26" fillId="6" borderId="0" xfId="0" applyFont="1" applyFill="1" applyAlignment="1" applyProtection="1">
      <alignment vertical="center"/>
      <protection hidden="1"/>
    </xf>
    <xf numFmtId="0" fontId="26" fillId="2" borderId="38" xfId="0" applyFont="1" applyFill="1" applyBorder="1" applyAlignment="1">
      <alignment vertical="center"/>
    </xf>
    <xf numFmtId="0" fontId="26" fillId="6" borderId="0" xfId="0" applyFont="1" applyFill="1" applyAlignment="1" applyProtection="1">
      <alignment vertical="center"/>
      <protection locked="0"/>
    </xf>
    <xf numFmtId="0" fontId="26" fillId="2" borderId="47" xfId="0" applyFont="1" applyFill="1" applyBorder="1" applyAlignment="1">
      <alignment vertical="center"/>
    </xf>
    <xf numFmtId="0" fontId="22" fillId="6" borderId="57" xfId="0" applyFont="1" applyFill="1" applyBorder="1" applyAlignment="1" applyProtection="1">
      <alignment vertical="center"/>
      <protection hidden="1"/>
    </xf>
    <xf numFmtId="0" fontId="22" fillId="6" borderId="57" xfId="0" applyFont="1" applyFill="1" applyBorder="1" applyAlignment="1" applyProtection="1">
      <alignment horizontal="right" vertical="center"/>
      <protection hidden="1"/>
    </xf>
    <xf numFmtId="44" fontId="22" fillId="6" borderId="57" xfId="1" applyFont="1" applyFill="1" applyBorder="1" applyAlignment="1" applyProtection="1">
      <alignment horizontal="right" vertical="center"/>
      <protection hidden="1"/>
    </xf>
    <xf numFmtId="0" fontId="29" fillId="6" borderId="0" xfId="0" applyFont="1" applyFill="1" applyAlignment="1">
      <alignment horizontal="center" vertical="center"/>
    </xf>
    <xf numFmtId="43" fontId="37" fillId="6" borderId="24" xfId="357" applyFont="1" applyFill="1" applyBorder="1" applyAlignment="1" applyProtection="1">
      <alignment horizontal="right" vertical="center" wrapText="1"/>
      <protection hidden="1"/>
    </xf>
    <xf numFmtId="44" fontId="27" fillId="7" borderId="0" xfId="0" applyNumberFormat="1" applyFont="1" applyFill="1" applyAlignment="1" applyProtection="1">
      <alignment vertical="center"/>
      <protection hidden="1"/>
    </xf>
    <xf numFmtId="44" fontId="27" fillId="11" borderId="0" xfId="0" applyNumberFormat="1" applyFont="1" applyFill="1" applyAlignment="1" applyProtection="1">
      <alignment horizontal="right" vertical="center"/>
      <protection hidden="1"/>
    </xf>
    <xf numFmtId="0" fontId="22" fillId="6" borderId="0" xfId="0" applyFont="1" applyFill="1" applyAlignment="1">
      <alignment horizontal="right" vertical="center"/>
    </xf>
    <xf numFmtId="0" fontId="36" fillId="6" borderId="0" xfId="0" applyFont="1" applyFill="1" applyAlignment="1">
      <alignment vertical="center"/>
    </xf>
    <xf numFmtId="44" fontId="37" fillId="6" borderId="0" xfId="0" applyNumberFormat="1" applyFont="1" applyFill="1" applyAlignment="1" applyProtection="1">
      <alignment horizontal="right" vertical="center"/>
      <protection hidden="1"/>
    </xf>
    <xf numFmtId="44" fontId="37" fillId="6" borderId="0" xfId="0" applyNumberFormat="1" applyFont="1" applyFill="1" applyAlignment="1" applyProtection="1">
      <alignment vertical="center"/>
      <protection hidden="1"/>
    </xf>
    <xf numFmtId="44" fontId="37" fillId="6" borderId="0" xfId="0" applyNumberFormat="1" applyFont="1" applyFill="1" applyAlignment="1" applyProtection="1">
      <alignment horizontal="left" vertical="center"/>
      <protection hidden="1"/>
    </xf>
    <xf numFmtId="0" fontId="28" fillId="6" borderId="0" xfId="0" applyFont="1" applyFill="1" applyAlignment="1">
      <alignment horizontal="right" vertical="center"/>
    </xf>
    <xf numFmtId="22" fontId="41" fillId="6" borderId="0" xfId="0" applyNumberFormat="1" applyFont="1" applyFill="1" applyAlignment="1">
      <alignment horizontal="left" vertical="center"/>
    </xf>
    <xf numFmtId="0" fontId="41" fillId="6" borderId="0" xfId="0" applyFont="1" applyFill="1" applyAlignment="1">
      <alignment horizontal="left" vertical="center"/>
    </xf>
    <xf numFmtId="44" fontId="27" fillId="12" borderId="53" xfId="0" applyNumberFormat="1" applyFont="1" applyFill="1" applyBorder="1" applyAlignment="1" applyProtection="1">
      <alignment vertical="center"/>
      <protection hidden="1"/>
    </xf>
    <xf numFmtId="44" fontId="27" fillId="7" borderId="63" xfId="0" applyNumberFormat="1" applyFont="1" applyFill="1" applyBorder="1" applyAlignment="1" applyProtection="1">
      <alignment horizontal="right" vertical="center"/>
      <protection hidden="1"/>
    </xf>
    <xf numFmtId="44" fontId="27" fillId="7" borderId="54" xfId="0" applyNumberFormat="1" applyFont="1" applyFill="1" applyBorder="1" applyAlignment="1" applyProtection="1">
      <alignment vertical="center"/>
      <protection hidden="1"/>
    </xf>
    <xf numFmtId="44" fontId="27" fillId="7" borderId="54" xfId="0" applyNumberFormat="1" applyFont="1" applyFill="1" applyBorder="1" applyAlignment="1" applyProtection="1">
      <alignment horizontal="right" vertical="center"/>
      <protection hidden="1"/>
    </xf>
    <xf numFmtId="44" fontId="27" fillId="9" borderId="60" xfId="0" applyNumberFormat="1" applyFont="1" applyFill="1" applyBorder="1" applyAlignment="1" applyProtection="1">
      <alignment horizontal="right" vertical="center"/>
      <protection hidden="1"/>
    </xf>
    <xf numFmtId="43" fontId="37" fillId="6" borderId="59" xfId="357" applyFont="1" applyFill="1" applyBorder="1" applyAlignment="1" applyProtection="1">
      <alignment horizontal="right" vertical="center"/>
      <protection hidden="1"/>
    </xf>
    <xf numFmtId="43" fontId="37" fillId="2" borderId="66" xfId="357" applyFont="1" applyFill="1" applyBorder="1" applyAlignment="1" applyProtection="1">
      <alignment horizontal="right" vertical="center"/>
      <protection hidden="1"/>
    </xf>
    <xf numFmtId="43" fontId="37" fillId="2" borderId="67" xfId="357" applyFont="1" applyFill="1" applyBorder="1" applyAlignment="1" applyProtection="1">
      <alignment horizontal="right" vertical="center"/>
      <protection hidden="1"/>
    </xf>
    <xf numFmtId="43" fontId="27" fillId="9" borderId="60" xfId="357" applyFont="1" applyFill="1" applyBorder="1" applyAlignment="1" applyProtection="1">
      <alignment horizontal="right" vertical="center"/>
      <protection hidden="1"/>
    </xf>
    <xf numFmtId="0" fontId="29" fillId="6" borderId="0" xfId="0" applyFont="1" applyFill="1" applyProtection="1">
      <protection hidden="1"/>
    </xf>
    <xf numFmtId="0" fontId="26" fillId="2" borderId="0" xfId="0" applyFont="1" applyFill="1" applyAlignment="1" applyProtection="1">
      <alignment vertical="center"/>
      <protection hidden="1"/>
    </xf>
    <xf numFmtId="44" fontId="26" fillId="6" borderId="0" xfId="1" applyFont="1" applyFill="1" applyBorder="1" applyAlignment="1" applyProtection="1">
      <alignment vertical="center"/>
      <protection hidden="1"/>
    </xf>
    <xf numFmtId="44" fontId="30" fillId="6" borderId="0" xfId="0" applyNumberFormat="1" applyFont="1" applyFill="1" applyAlignment="1" applyProtection="1">
      <alignment vertical="center"/>
      <protection hidden="1"/>
    </xf>
    <xf numFmtId="44" fontId="31" fillId="6" borderId="0" xfId="0" applyNumberFormat="1" applyFont="1" applyFill="1" applyAlignment="1" applyProtection="1">
      <alignment vertical="center"/>
      <protection hidden="1"/>
    </xf>
    <xf numFmtId="0" fontId="26" fillId="2" borderId="0" xfId="0" applyFont="1" applyFill="1" applyProtection="1">
      <protection hidden="1"/>
    </xf>
    <xf numFmtId="0" fontId="29" fillId="2" borderId="21" xfId="0" applyFont="1" applyFill="1" applyBorder="1" applyAlignment="1" applyProtection="1">
      <alignment horizontal="center"/>
      <protection hidden="1"/>
    </xf>
    <xf numFmtId="0" fontId="29" fillId="2" borderId="56" xfId="0" applyFont="1" applyFill="1" applyBorder="1" applyAlignment="1" applyProtection="1">
      <alignment vertical="center"/>
      <protection hidden="1"/>
    </xf>
    <xf numFmtId="0" fontId="29" fillId="2" borderId="47" xfId="0" applyFont="1" applyFill="1" applyBorder="1" applyAlignment="1" applyProtection="1">
      <alignment horizontal="center" vertical="center"/>
      <protection hidden="1"/>
    </xf>
    <xf numFmtId="0" fontId="26" fillId="2" borderId="56" xfId="0" applyFont="1" applyFill="1" applyBorder="1" applyAlignment="1">
      <alignment vertical="center"/>
    </xf>
    <xf numFmtId="44" fontId="28" fillId="7" borderId="0" xfId="0" applyNumberFormat="1" applyFont="1" applyFill="1" applyAlignment="1" applyProtection="1">
      <alignment vertical="center"/>
      <protection hidden="1"/>
    </xf>
    <xf numFmtId="43" fontId="30" fillId="6" borderId="24" xfId="357" applyFont="1" applyFill="1" applyBorder="1" applyAlignment="1" applyProtection="1">
      <alignment vertical="center"/>
      <protection hidden="1"/>
    </xf>
    <xf numFmtId="43" fontId="30" fillId="6" borderId="50" xfId="357" applyFont="1" applyFill="1" applyBorder="1" applyAlignment="1" applyProtection="1">
      <alignment vertical="center"/>
      <protection hidden="1"/>
    </xf>
    <xf numFmtId="0" fontId="26" fillId="6" borderId="55" xfId="0" applyFont="1" applyFill="1" applyBorder="1" applyAlignment="1">
      <alignment vertical="center"/>
    </xf>
    <xf numFmtId="0" fontId="26" fillId="6" borderId="55" xfId="0" applyFont="1" applyFill="1" applyBorder="1" applyAlignment="1" applyProtection="1">
      <alignment vertical="center"/>
      <protection hidden="1"/>
    </xf>
    <xf numFmtId="0" fontId="29" fillId="6" borderId="55" xfId="0" applyFont="1" applyFill="1" applyBorder="1" applyAlignment="1" applyProtection="1">
      <alignment horizontal="center" vertical="center"/>
      <protection hidden="1"/>
    </xf>
    <xf numFmtId="0" fontId="28" fillId="6" borderId="55" xfId="0" applyFont="1" applyFill="1" applyBorder="1" applyAlignment="1" applyProtection="1">
      <alignment horizontal="center" vertical="center"/>
      <protection hidden="1"/>
    </xf>
    <xf numFmtId="0" fontId="32" fillId="6" borderId="55" xfId="623" applyFont="1" applyFill="1" applyBorder="1" applyAlignment="1">
      <alignment horizontal="right" vertical="center" wrapText="1" readingOrder="1"/>
    </xf>
    <xf numFmtId="0" fontId="33" fillId="6" borderId="55" xfId="624" applyFont="1" applyFill="1" applyBorder="1" applyAlignment="1">
      <alignment horizontal="right" vertical="center" wrapText="1" readingOrder="1"/>
    </xf>
    <xf numFmtId="0" fontId="33" fillId="6" borderId="55" xfId="623" applyFont="1" applyFill="1" applyBorder="1" applyAlignment="1">
      <alignment horizontal="right" vertical="center" wrapText="1" readingOrder="1"/>
    </xf>
    <xf numFmtId="0" fontId="34" fillId="6" borderId="55" xfId="623" applyFont="1" applyFill="1" applyBorder="1" applyAlignment="1">
      <alignment horizontal="right" vertical="center" readingOrder="1"/>
    </xf>
    <xf numFmtId="0" fontId="35" fillId="6" borderId="55" xfId="623" applyFont="1" applyFill="1" applyBorder="1" applyAlignment="1">
      <alignment horizontal="right" vertical="center" wrapText="1" readingOrder="1"/>
    </xf>
    <xf numFmtId="9" fontId="34" fillId="6" borderId="55" xfId="623" applyNumberFormat="1" applyFont="1" applyFill="1" applyBorder="1" applyAlignment="1">
      <alignment horizontal="right" vertical="center" wrapText="1" readingOrder="1"/>
    </xf>
    <xf numFmtId="0" fontId="34" fillId="6" borderId="55" xfId="623" applyFont="1" applyFill="1" applyBorder="1" applyAlignment="1">
      <alignment horizontal="right" vertical="center" wrapText="1" readingOrder="1"/>
    </xf>
    <xf numFmtId="9" fontId="33" fillId="6" borderId="55" xfId="623" applyNumberFormat="1" applyFont="1" applyFill="1" applyBorder="1" applyAlignment="1">
      <alignment horizontal="right" vertical="center" readingOrder="1"/>
    </xf>
    <xf numFmtId="9" fontId="33" fillId="6" borderId="55" xfId="623" applyNumberFormat="1" applyFont="1" applyFill="1" applyBorder="1" applyAlignment="1">
      <alignment horizontal="right" vertical="center" wrapText="1" readingOrder="1"/>
    </xf>
    <xf numFmtId="0" fontId="26" fillId="6" borderId="55" xfId="0" applyFont="1" applyFill="1" applyBorder="1" applyAlignment="1" applyProtection="1">
      <alignment vertical="center"/>
      <protection locked="0"/>
    </xf>
    <xf numFmtId="44" fontId="26" fillId="6" borderId="55" xfId="1" applyFont="1" applyFill="1" applyBorder="1" applyAlignment="1" applyProtection="1">
      <alignment vertical="center"/>
      <protection hidden="1"/>
    </xf>
    <xf numFmtId="0" fontId="29" fillId="6" borderId="55" xfId="0" applyFont="1" applyFill="1" applyBorder="1" applyAlignment="1" applyProtection="1">
      <alignment vertical="center"/>
      <protection hidden="1"/>
    </xf>
    <xf numFmtId="44" fontId="30" fillId="6" borderId="55" xfId="0" applyNumberFormat="1" applyFont="1" applyFill="1" applyBorder="1" applyAlignment="1" applyProtection="1">
      <alignment vertical="center"/>
      <protection hidden="1"/>
    </xf>
    <xf numFmtId="44" fontId="31" fillId="6" borderId="55" xfId="0" applyNumberFormat="1" applyFont="1" applyFill="1" applyBorder="1" applyAlignment="1" applyProtection="1">
      <alignment vertical="center"/>
      <protection hidden="1"/>
    </xf>
    <xf numFmtId="43" fontId="30" fillId="6" borderId="59" xfId="357" applyFont="1" applyFill="1" applyBorder="1" applyAlignment="1" applyProtection="1">
      <alignment vertical="center"/>
      <protection hidden="1"/>
    </xf>
    <xf numFmtId="43" fontId="30" fillId="2" borderId="66" xfId="357" applyFont="1" applyFill="1" applyBorder="1" applyAlignment="1" applyProtection="1">
      <alignment vertical="center"/>
      <protection hidden="1"/>
    </xf>
    <xf numFmtId="43" fontId="30" fillId="2" borderId="67" xfId="357" applyFont="1" applyFill="1" applyBorder="1" applyAlignment="1" applyProtection="1">
      <alignment vertical="center"/>
      <protection hidden="1"/>
    </xf>
    <xf numFmtId="0" fontId="44" fillId="11" borderId="0" xfId="0" applyFont="1" applyFill="1" applyAlignment="1" applyProtection="1">
      <alignment horizontal="center" vertical="center"/>
      <protection hidden="1"/>
    </xf>
    <xf numFmtId="0" fontId="22" fillId="6" borderId="0" xfId="0" applyFont="1" applyFill="1" applyAlignment="1" applyProtection="1">
      <alignment vertical="center"/>
      <protection hidden="1"/>
    </xf>
    <xf numFmtId="0" fontId="22" fillId="6" borderId="0" xfId="0" applyFont="1" applyFill="1" applyAlignment="1" applyProtection="1">
      <alignment horizontal="right" vertical="center"/>
      <protection hidden="1"/>
    </xf>
    <xf numFmtId="44" fontId="22" fillId="6" borderId="0" xfId="1" applyFont="1" applyFill="1" applyBorder="1" applyAlignment="1" applyProtection="1">
      <alignment vertical="center"/>
      <protection hidden="1"/>
    </xf>
    <xf numFmtId="44" fontId="45" fillId="9" borderId="0" xfId="0" applyNumberFormat="1" applyFont="1" applyFill="1" applyAlignment="1" applyProtection="1">
      <alignment vertical="center"/>
      <protection hidden="1"/>
    </xf>
    <xf numFmtId="43" fontId="37" fillId="2" borderId="66" xfId="357" applyFont="1" applyFill="1" applyBorder="1" applyAlignment="1" applyProtection="1">
      <alignment vertical="center"/>
      <protection hidden="1"/>
    </xf>
    <xf numFmtId="43" fontId="37" fillId="2" borderId="67" xfId="357" applyFont="1" applyFill="1" applyBorder="1" applyAlignment="1" applyProtection="1">
      <alignment vertical="center"/>
      <protection hidden="1"/>
    </xf>
    <xf numFmtId="43" fontId="37" fillId="6" borderId="59" xfId="357" applyFont="1" applyFill="1" applyBorder="1" applyAlignment="1" applyProtection="1">
      <alignment vertical="center"/>
      <protection hidden="1"/>
    </xf>
    <xf numFmtId="43" fontId="37" fillId="6" borderId="50" xfId="357" applyFont="1" applyFill="1" applyBorder="1" applyAlignment="1" applyProtection="1">
      <alignment vertical="center"/>
      <protection hidden="1"/>
    </xf>
    <xf numFmtId="44" fontId="45" fillId="7" borderId="0" xfId="0" applyNumberFormat="1" applyFont="1" applyFill="1" applyAlignment="1" applyProtection="1">
      <alignment vertical="center"/>
      <protection hidden="1"/>
    </xf>
    <xf numFmtId="44" fontId="38" fillId="6" borderId="0" xfId="0" applyNumberFormat="1" applyFont="1" applyFill="1" applyAlignment="1" applyProtection="1">
      <alignment vertical="center"/>
      <protection hidden="1"/>
    </xf>
    <xf numFmtId="44" fontId="45" fillId="12" borderId="53" xfId="0" applyNumberFormat="1" applyFont="1" applyFill="1" applyBorder="1" applyAlignment="1" applyProtection="1">
      <alignment vertical="center"/>
      <protection hidden="1"/>
    </xf>
    <xf numFmtId="44" fontId="45" fillId="7" borderId="53" xfId="0" applyNumberFormat="1" applyFont="1" applyFill="1" applyBorder="1" applyAlignment="1" applyProtection="1">
      <alignment vertical="center"/>
      <protection hidden="1"/>
    </xf>
    <xf numFmtId="44" fontId="45" fillId="7" borderId="54" xfId="0" applyNumberFormat="1" applyFont="1" applyFill="1" applyBorder="1" applyAlignment="1" applyProtection="1">
      <alignment vertical="center"/>
      <protection hidden="1"/>
    </xf>
    <xf numFmtId="0" fontId="10" fillId="6" borderId="0" xfId="0" applyFont="1" applyFill="1" applyAlignment="1" applyProtection="1">
      <alignment vertical="center"/>
      <protection hidden="1"/>
    </xf>
    <xf numFmtId="0" fontId="26" fillId="2" borderId="47" xfId="0" applyFont="1" applyFill="1" applyBorder="1" applyAlignment="1" applyProtection="1">
      <alignment vertical="center"/>
      <protection hidden="1"/>
    </xf>
    <xf numFmtId="0" fontId="29" fillId="2" borderId="56" xfId="0" applyFont="1" applyFill="1" applyBorder="1" applyAlignment="1" applyProtection="1">
      <alignment horizontal="center" vertical="center"/>
      <protection hidden="1"/>
    </xf>
    <xf numFmtId="0" fontId="36" fillId="11" borderId="0" xfId="0" applyFont="1" applyFill="1" applyAlignment="1" applyProtection="1">
      <alignment horizontal="center" vertical="center"/>
      <protection hidden="1"/>
    </xf>
    <xf numFmtId="0" fontId="36" fillId="11" borderId="0" xfId="0" applyFont="1" applyFill="1" applyAlignment="1" applyProtection="1">
      <alignment horizontal="left" vertical="center"/>
      <protection hidden="1"/>
    </xf>
    <xf numFmtId="44" fontId="28" fillId="9" borderId="0" xfId="0" applyNumberFormat="1" applyFont="1" applyFill="1" applyAlignment="1" applyProtection="1">
      <alignment vertical="center"/>
      <protection hidden="1"/>
    </xf>
    <xf numFmtId="44" fontId="28" fillId="7" borderId="53" xfId="0" applyNumberFormat="1" applyFont="1" applyFill="1" applyBorder="1" applyAlignment="1" applyProtection="1">
      <alignment vertical="center"/>
      <protection hidden="1"/>
    </xf>
    <xf numFmtId="44" fontId="28" fillId="7" borderId="54" xfId="0" applyNumberFormat="1" applyFont="1" applyFill="1" applyBorder="1" applyAlignment="1" applyProtection="1">
      <alignment vertical="center"/>
      <protection hidden="1"/>
    </xf>
    <xf numFmtId="0" fontId="22" fillId="6" borderId="0" xfId="0" applyFont="1" applyFill="1" applyProtection="1">
      <protection hidden="1"/>
    </xf>
    <xf numFmtId="0" fontId="22" fillId="6" borderId="0" xfId="0" applyFont="1" applyFill="1" applyAlignment="1" applyProtection="1">
      <alignment horizontal="right"/>
      <protection hidden="1"/>
    </xf>
    <xf numFmtId="0" fontId="26" fillId="2" borderId="21" xfId="0" applyFont="1" applyFill="1" applyBorder="1" applyProtection="1">
      <protection hidden="1"/>
    </xf>
    <xf numFmtId="0" fontId="26" fillId="2" borderId="71" xfId="0" applyFont="1" applyFill="1" applyBorder="1" applyAlignment="1">
      <alignment horizontal="left" vertical="center"/>
    </xf>
    <xf numFmtId="44" fontId="27" fillId="9" borderId="0" xfId="0" applyNumberFormat="1" applyFont="1" applyFill="1" applyAlignment="1" applyProtection="1">
      <alignment vertical="center"/>
      <protection hidden="1"/>
    </xf>
    <xf numFmtId="0" fontId="26" fillId="6" borderId="55" xfId="0" applyFont="1" applyFill="1" applyBorder="1"/>
    <xf numFmtId="0" fontId="26" fillId="6" borderId="55" xfId="0" applyFont="1" applyFill="1" applyBorder="1" applyProtection="1">
      <protection hidden="1"/>
    </xf>
    <xf numFmtId="0" fontId="26" fillId="6" borderId="55" xfId="0" applyFont="1" applyFill="1" applyBorder="1" applyAlignment="1" applyProtection="1">
      <alignment horizontal="right"/>
      <protection hidden="1"/>
    </xf>
    <xf numFmtId="0" fontId="29" fillId="6" borderId="55" xfId="0" applyFont="1" applyFill="1" applyBorder="1" applyAlignment="1" applyProtection="1">
      <alignment horizontal="center"/>
      <protection hidden="1"/>
    </xf>
    <xf numFmtId="0" fontId="29" fillId="6" borderId="55" xfId="0" applyFont="1" applyFill="1" applyBorder="1" applyProtection="1">
      <protection hidden="1"/>
    </xf>
    <xf numFmtId="0" fontId="29" fillId="6" borderId="72" xfId="0" applyFont="1" applyFill="1" applyBorder="1" applyAlignment="1" applyProtection="1">
      <alignment horizontal="center" vertical="center"/>
      <protection hidden="1"/>
    </xf>
    <xf numFmtId="0" fontId="26" fillId="2" borderId="0" xfId="0" applyFont="1" applyFill="1" applyAlignment="1" applyProtection="1">
      <alignment horizontal="right" vertical="center" wrapText="1" indent="1"/>
      <protection hidden="1"/>
    </xf>
    <xf numFmtId="0" fontId="10" fillId="6" borderId="0" xfId="0" applyFont="1" applyFill="1" applyAlignment="1" applyProtection="1">
      <alignment horizontal="center" vertical="center"/>
      <protection hidden="1"/>
    </xf>
    <xf numFmtId="0" fontId="27" fillId="11" borderId="0" xfId="0" applyFont="1" applyFill="1" applyAlignment="1" applyProtection="1">
      <alignment horizontal="center" vertical="center"/>
      <protection hidden="1"/>
    </xf>
    <xf numFmtId="44" fontId="22" fillId="2" borderId="72" xfId="1" applyFont="1" applyFill="1" applyBorder="1" applyAlignment="1" applyProtection="1">
      <alignment vertical="center"/>
      <protection hidden="1"/>
    </xf>
    <xf numFmtId="167" fontId="37" fillId="6" borderId="72" xfId="0" applyNumberFormat="1" applyFont="1" applyFill="1" applyBorder="1" applyAlignment="1" applyProtection="1">
      <alignment vertical="center"/>
      <protection hidden="1"/>
    </xf>
    <xf numFmtId="44" fontId="37" fillId="6" borderId="72" xfId="0" applyNumberFormat="1" applyFont="1" applyFill="1" applyBorder="1" applyAlignment="1" applyProtection="1">
      <alignment vertical="center"/>
      <protection hidden="1"/>
    </xf>
    <xf numFmtId="44" fontId="27" fillId="11" borderId="0" xfId="0" applyNumberFormat="1" applyFont="1" applyFill="1" applyAlignment="1" applyProtection="1">
      <alignment vertical="center"/>
      <protection hidden="1"/>
    </xf>
    <xf numFmtId="44" fontId="27" fillId="11" borderId="0" xfId="0" applyNumberFormat="1" applyFont="1" applyFill="1" applyAlignment="1" applyProtection="1">
      <alignment horizontal="left" vertical="center" wrapText="1"/>
      <protection hidden="1"/>
    </xf>
    <xf numFmtId="44" fontId="22" fillId="13" borderId="72" xfId="0" applyNumberFormat="1" applyFont="1" applyFill="1" applyBorder="1" applyAlignment="1" applyProtection="1">
      <alignment vertical="center"/>
      <protection hidden="1"/>
    </xf>
    <xf numFmtId="0" fontId="26" fillId="2" borderId="21" xfId="0" applyFont="1" applyFill="1" applyBorder="1" applyAlignment="1">
      <alignment horizontal="left" vertical="center"/>
    </xf>
    <xf numFmtId="0" fontId="22" fillId="2" borderId="0" xfId="0" applyFont="1" applyFill="1" applyAlignment="1" applyProtection="1">
      <alignment vertical="center"/>
      <protection hidden="1"/>
    </xf>
    <xf numFmtId="0" fontId="22" fillId="6" borderId="0" xfId="0" applyFont="1" applyFill="1" applyAlignment="1" applyProtection="1">
      <alignment vertical="center"/>
      <protection locked="0"/>
    </xf>
    <xf numFmtId="0" fontId="10" fillId="2" borderId="24" xfId="0" applyFont="1" applyFill="1" applyBorder="1" applyAlignment="1" applyProtection="1">
      <alignment horizontal="center" vertical="center"/>
      <protection hidden="1"/>
    </xf>
    <xf numFmtId="168" fontId="8" fillId="0" borderId="45" xfId="357" applyNumberFormat="1" applyFont="1" applyBorder="1" applyAlignment="1"/>
    <xf numFmtId="169" fontId="8" fillId="0" borderId="43" xfId="357" applyNumberFormat="1" applyFont="1" applyBorder="1" applyAlignment="1"/>
    <xf numFmtId="49" fontId="48" fillId="2" borderId="24" xfId="1" applyNumberFormat="1" applyFont="1" applyFill="1" applyBorder="1" applyAlignment="1" applyProtection="1">
      <alignment horizontal="left" vertical="center"/>
      <protection hidden="1"/>
    </xf>
    <xf numFmtId="170" fontId="48" fillId="2" borderId="24" xfId="1" applyNumberFormat="1" applyFont="1" applyFill="1" applyBorder="1" applyAlignment="1" applyProtection="1">
      <alignment horizontal="left" vertical="center"/>
      <protection hidden="1"/>
    </xf>
    <xf numFmtId="170" fontId="48" fillId="2" borderId="24" xfId="1" applyNumberFormat="1" applyFont="1" applyFill="1" applyBorder="1" applyAlignment="1" applyProtection="1">
      <alignment horizontal="right" vertical="center"/>
      <protection hidden="1"/>
    </xf>
    <xf numFmtId="170" fontId="48" fillId="6" borderId="24" xfId="1" applyNumberFormat="1" applyFont="1" applyFill="1" applyBorder="1" applyAlignment="1" applyProtection="1">
      <alignment vertical="center"/>
      <protection hidden="1"/>
    </xf>
    <xf numFmtId="170" fontId="49" fillId="2" borderId="24" xfId="1" applyNumberFormat="1" applyFont="1" applyFill="1" applyBorder="1" applyAlignment="1" applyProtection="1">
      <alignment vertical="center"/>
      <protection hidden="1"/>
    </xf>
    <xf numFmtId="170" fontId="48" fillId="2" borderId="24" xfId="1" applyNumberFormat="1" applyFont="1" applyFill="1" applyBorder="1" applyAlignment="1" applyProtection="1">
      <alignment vertical="center"/>
      <protection hidden="1"/>
    </xf>
    <xf numFmtId="49" fontId="48" fillId="2" borderId="72" xfId="1" applyNumberFormat="1" applyFont="1" applyFill="1" applyBorder="1" applyAlignment="1" applyProtection="1">
      <alignment vertical="center"/>
      <protection hidden="1"/>
    </xf>
    <xf numFmtId="170" fontId="48" fillId="2" borderId="72" xfId="1" applyNumberFormat="1" applyFont="1" applyFill="1" applyBorder="1" applyAlignment="1" applyProtection="1">
      <alignment vertical="center"/>
      <protection hidden="1"/>
    </xf>
    <xf numFmtId="44" fontId="26" fillId="2" borderId="0" xfId="1" applyFont="1" applyFill="1" applyBorder="1" applyAlignment="1" applyProtection="1">
      <alignment horizontal="left" vertical="center"/>
      <protection hidden="1"/>
    </xf>
    <xf numFmtId="0" fontId="26" fillId="2" borderId="0" xfId="0" applyFont="1" applyFill="1" applyAlignment="1" applyProtection="1">
      <alignment horizontal="left" vertical="center"/>
      <protection hidden="1"/>
    </xf>
    <xf numFmtId="0" fontId="29" fillId="2" borderId="0" xfId="0" applyFont="1" applyFill="1" applyAlignment="1" applyProtection="1">
      <alignment horizontal="left" vertical="center"/>
      <protection hidden="1"/>
    </xf>
    <xf numFmtId="0" fontId="32" fillId="2" borderId="0" xfId="623" applyFont="1" applyFill="1" applyAlignment="1">
      <alignment horizontal="left" vertical="center" readingOrder="1"/>
    </xf>
    <xf numFmtId="0" fontId="26" fillId="2" borderId="0" xfId="623" applyFont="1" applyFill="1" applyAlignment="1">
      <alignment horizontal="left" vertical="center" readingOrder="1"/>
    </xf>
    <xf numFmtId="0" fontId="33" fillId="2" borderId="0" xfId="624" applyFont="1" applyFill="1" applyAlignment="1">
      <alignment horizontal="left" vertical="center" readingOrder="1"/>
    </xf>
    <xf numFmtId="0" fontId="33" fillId="2" borderId="0" xfId="623" applyFont="1" applyFill="1" applyAlignment="1">
      <alignment horizontal="left" vertical="center"/>
    </xf>
    <xf numFmtId="0" fontId="33" fillId="2" borderId="0" xfId="623" applyFont="1" applyFill="1" applyAlignment="1">
      <alignment horizontal="left" vertical="center" readingOrder="1"/>
    </xf>
    <xf numFmtId="0" fontId="34" fillId="2" borderId="0" xfId="623" applyFont="1" applyFill="1" applyAlignment="1">
      <alignment horizontal="left" vertical="center" readingOrder="1"/>
    </xf>
    <xf numFmtId="165" fontId="26" fillId="2" borderId="0" xfId="0" applyNumberFormat="1" applyFont="1" applyFill="1" applyAlignment="1" applyProtection="1">
      <alignment horizontal="left" vertical="center"/>
      <protection hidden="1"/>
    </xf>
    <xf numFmtId="0" fontId="26" fillId="2" borderId="0" xfId="0" applyFont="1" applyFill="1" applyAlignment="1" applyProtection="1">
      <alignment horizontal="left" vertical="center"/>
      <protection locked="0"/>
    </xf>
    <xf numFmtId="0" fontId="35" fillId="2" borderId="0" xfId="623" applyFont="1" applyFill="1" applyAlignment="1">
      <alignment horizontal="left" vertical="center"/>
    </xf>
    <xf numFmtId="0" fontId="35" fillId="2" borderId="0" xfId="623" applyFont="1" applyFill="1" applyAlignment="1">
      <alignment horizontal="left" vertical="center" readingOrder="1"/>
    </xf>
    <xf numFmtId="9" fontId="34" fillId="2" borderId="0" xfId="623" applyNumberFormat="1" applyFont="1" applyFill="1" applyAlignment="1">
      <alignment horizontal="left" vertical="center" readingOrder="1"/>
    </xf>
    <xf numFmtId="0" fontId="29" fillId="2" borderId="0" xfId="0" applyFont="1" applyFill="1" applyAlignment="1">
      <alignment horizontal="left" vertical="center"/>
    </xf>
    <xf numFmtId="44" fontId="30" fillId="2" borderId="0" xfId="0" applyNumberFormat="1" applyFont="1" applyFill="1" applyAlignment="1" applyProtection="1">
      <alignment horizontal="left" vertical="center"/>
      <protection hidden="1"/>
    </xf>
    <xf numFmtId="9" fontId="26" fillId="2" borderId="0" xfId="0" applyNumberFormat="1" applyFont="1" applyFill="1" applyAlignment="1" applyProtection="1">
      <alignment horizontal="left" vertical="center"/>
      <protection hidden="1"/>
    </xf>
    <xf numFmtId="44" fontId="31" fillId="2" borderId="0" xfId="0" applyNumberFormat="1" applyFont="1" applyFill="1" applyAlignment="1" applyProtection="1">
      <alignment horizontal="left" vertical="center"/>
      <protection hidden="1"/>
    </xf>
    <xf numFmtId="0" fontId="26" fillId="2" borderId="12" xfId="0" applyFont="1" applyFill="1" applyBorder="1" applyAlignment="1">
      <alignment horizontal="left" vertical="center"/>
    </xf>
    <xf numFmtId="0" fontId="33" fillId="2" borderId="12" xfId="623" applyFont="1" applyFill="1" applyBorder="1" applyAlignment="1">
      <alignment horizontal="left" vertical="center"/>
    </xf>
    <xf numFmtId="0" fontId="34" fillId="2" borderId="12" xfId="623" applyFont="1" applyFill="1" applyBorder="1" applyAlignment="1">
      <alignment horizontal="left" vertical="center" readingOrder="1"/>
    </xf>
    <xf numFmtId="0" fontId="26" fillId="2" borderId="12" xfId="0" applyFont="1" applyFill="1" applyBorder="1" applyAlignment="1" applyProtection="1">
      <alignment horizontal="left" vertical="center"/>
      <protection hidden="1"/>
    </xf>
    <xf numFmtId="44" fontId="31" fillId="2" borderId="12" xfId="0" applyNumberFormat="1" applyFont="1" applyFill="1" applyBorder="1" applyAlignment="1" applyProtection="1">
      <alignment horizontal="left" vertical="center"/>
      <protection hidden="1"/>
    </xf>
    <xf numFmtId="0" fontId="26" fillId="2" borderId="16" xfId="0" applyFont="1" applyFill="1" applyBorder="1" applyAlignment="1">
      <alignment horizontal="left" vertical="center"/>
    </xf>
    <xf numFmtId="0" fontId="26" fillId="2" borderId="14" xfId="0" applyFont="1" applyFill="1" applyBorder="1" applyAlignment="1">
      <alignment horizontal="left" vertical="center"/>
    </xf>
    <xf numFmtId="0" fontId="26" fillId="2" borderId="14" xfId="0" applyFont="1" applyFill="1" applyBorder="1" applyAlignment="1" applyProtection="1">
      <alignment horizontal="left" vertical="center"/>
      <protection locked="0" hidden="1"/>
    </xf>
    <xf numFmtId="0" fontId="26" fillId="2" borderId="14" xfId="0" applyFont="1" applyFill="1" applyBorder="1" applyAlignment="1" applyProtection="1">
      <alignment horizontal="left" vertical="center"/>
      <protection hidden="1"/>
    </xf>
    <xf numFmtId="0" fontId="26" fillId="2" borderId="15" xfId="0" applyFont="1" applyFill="1" applyBorder="1" applyAlignment="1">
      <alignment horizontal="left" vertical="center"/>
    </xf>
    <xf numFmtId="0" fontId="26" fillId="2" borderId="17" xfId="0" applyFont="1" applyFill="1" applyBorder="1" applyAlignment="1">
      <alignment horizontal="left" vertical="center"/>
    </xf>
    <xf numFmtId="0" fontId="26" fillId="2" borderId="18" xfId="0" applyFont="1" applyFill="1" applyBorder="1" applyAlignment="1">
      <alignment horizontal="left" vertical="center"/>
    </xf>
    <xf numFmtId="0" fontId="26" fillId="2" borderId="17" xfId="0" applyFont="1" applyFill="1" applyBorder="1" applyAlignment="1" applyProtection="1">
      <alignment horizontal="left" vertical="center"/>
      <protection locked="0"/>
    </xf>
    <xf numFmtId="0" fontId="26" fillId="2" borderId="18" xfId="0" applyFont="1" applyFill="1" applyBorder="1" applyAlignment="1" applyProtection="1">
      <alignment horizontal="left" vertical="center"/>
      <protection locked="0"/>
    </xf>
    <xf numFmtId="0" fontId="29" fillId="2" borderId="18" xfId="0" applyFont="1" applyFill="1" applyBorder="1" applyAlignment="1" applyProtection="1">
      <alignment horizontal="left" vertical="center"/>
      <protection hidden="1"/>
    </xf>
    <xf numFmtId="44" fontId="26" fillId="2" borderId="18" xfId="1" applyFont="1" applyFill="1" applyBorder="1" applyAlignment="1" applyProtection="1">
      <alignment horizontal="left" vertical="center"/>
      <protection hidden="1"/>
    </xf>
    <xf numFmtId="0" fontId="26" fillId="2" borderId="18" xfId="0" applyFont="1" applyFill="1" applyBorder="1" applyAlignment="1" applyProtection="1">
      <alignment horizontal="left" vertical="center"/>
      <protection hidden="1"/>
    </xf>
    <xf numFmtId="0" fontId="29" fillId="2" borderId="17" xfId="0" applyFont="1" applyFill="1" applyBorder="1" applyAlignment="1">
      <alignment horizontal="left" vertical="center"/>
    </xf>
    <xf numFmtId="44" fontId="30" fillId="2" borderId="18" xfId="0" applyNumberFormat="1" applyFont="1" applyFill="1" applyBorder="1" applyAlignment="1" applyProtection="1">
      <alignment horizontal="left" vertical="center"/>
      <protection hidden="1"/>
    </xf>
    <xf numFmtId="44" fontId="31" fillId="2" borderId="18" xfId="0" applyNumberFormat="1" applyFont="1" applyFill="1" applyBorder="1" applyAlignment="1" applyProtection="1">
      <alignment horizontal="left" vertical="center"/>
      <protection hidden="1"/>
    </xf>
    <xf numFmtId="0" fontId="26" fillId="2" borderId="19" xfId="0" applyFont="1" applyFill="1" applyBorder="1" applyAlignment="1">
      <alignment horizontal="left" vertical="center"/>
    </xf>
    <xf numFmtId="44" fontId="31" fillId="2" borderId="20" xfId="0" applyNumberFormat="1" applyFont="1" applyFill="1" applyBorder="1" applyAlignment="1" applyProtection="1">
      <alignment horizontal="left" vertical="center"/>
      <protection hidden="1"/>
    </xf>
    <xf numFmtId="0" fontId="26" fillId="0" borderId="16" xfId="0" applyFont="1" applyBorder="1" applyAlignment="1">
      <alignment horizontal="left" vertical="center"/>
    </xf>
    <xf numFmtId="0" fontId="26" fillId="0" borderId="14" xfId="0" applyFont="1" applyBorder="1" applyAlignment="1">
      <alignment horizontal="left" vertical="center"/>
    </xf>
    <xf numFmtId="0" fontId="26" fillId="0" borderId="14" xfId="0" applyFont="1" applyBorder="1" applyAlignment="1" applyProtection="1">
      <alignment horizontal="left" vertical="center"/>
      <protection locked="0" hidden="1"/>
    </xf>
    <xf numFmtId="0" fontId="26" fillId="0" borderId="14" xfId="0" applyFont="1" applyBorder="1" applyAlignment="1" applyProtection="1">
      <alignment horizontal="left" vertical="center"/>
      <protection hidden="1"/>
    </xf>
    <xf numFmtId="0" fontId="26" fillId="0" borderId="15" xfId="0" applyFont="1" applyBorder="1" applyAlignment="1">
      <alignment horizontal="left" vertical="center"/>
    </xf>
    <xf numFmtId="0" fontId="26" fillId="0" borderId="17" xfId="0" applyFont="1" applyBorder="1" applyAlignment="1">
      <alignment horizontal="left" vertical="center"/>
    </xf>
    <xf numFmtId="0" fontId="26" fillId="0" borderId="0" xfId="0" applyFont="1" applyAlignment="1">
      <alignment horizontal="left" vertical="center"/>
    </xf>
    <xf numFmtId="0" fontId="26" fillId="0" borderId="0" xfId="0" applyFont="1" applyAlignment="1" applyProtection="1">
      <alignment horizontal="left" vertical="center"/>
      <protection hidden="1"/>
    </xf>
    <xf numFmtId="0" fontId="26" fillId="0" borderId="18" xfId="0" applyFont="1" applyBorder="1" applyAlignment="1">
      <alignment horizontal="left" vertical="center"/>
    </xf>
    <xf numFmtId="0" fontId="29" fillId="0" borderId="0" xfId="0" applyFont="1" applyAlignment="1" applyProtection="1">
      <alignment horizontal="left" vertical="center"/>
      <protection hidden="1"/>
    </xf>
    <xf numFmtId="0" fontId="32" fillId="0" borderId="0" xfId="623" applyFont="1" applyAlignment="1">
      <alignment horizontal="left" vertical="center" readingOrder="1"/>
    </xf>
    <xf numFmtId="0" fontId="26" fillId="0" borderId="0" xfId="623" applyFont="1" applyAlignment="1">
      <alignment horizontal="left" vertical="center" readingOrder="1"/>
    </xf>
    <xf numFmtId="0" fontId="33" fillId="0" borderId="0" xfId="624" applyFont="1" applyAlignment="1">
      <alignment horizontal="left" vertical="center" readingOrder="1"/>
    </xf>
    <xf numFmtId="0" fontId="33" fillId="0" borderId="0" xfId="623" applyFont="1" applyAlignment="1">
      <alignment horizontal="left" vertical="center"/>
    </xf>
    <xf numFmtId="0" fontId="33" fillId="0" borderId="0" xfId="623" applyFont="1" applyAlignment="1">
      <alignment horizontal="left" vertical="center" readingOrder="1"/>
    </xf>
    <xf numFmtId="0" fontId="34" fillId="0" borderId="0" xfId="623" applyFont="1" applyAlignment="1">
      <alignment horizontal="left" vertical="center" readingOrder="1"/>
    </xf>
    <xf numFmtId="165" fontId="26" fillId="0" borderId="0" xfId="0" applyNumberFormat="1" applyFont="1" applyAlignment="1" applyProtection="1">
      <alignment horizontal="left" vertical="center"/>
      <protection hidden="1"/>
    </xf>
    <xf numFmtId="0" fontId="26" fillId="0" borderId="17" xfId="0" applyFont="1" applyBorder="1" applyAlignment="1" applyProtection="1">
      <alignment horizontal="left" vertical="center"/>
      <protection locked="0"/>
    </xf>
    <xf numFmtId="0" fontId="26" fillId="0" borderId="0" xfId="0" applyFont="1" applyAlignment="1" applyProtection="1">
      <alignment horizontal="left" vertical="center"/>
      <protection locked="0"/>
    </xf>
    <xf numFmtId="0" fontId="35" fillId="0" borderId="0" xfId="623" applyFont="1" applyAlignment="1">
      <alignment horizontal="left" vertical="center"/>
    </xf>
    <xf numFmtId="0" fontId="35" fillId="0" borderId="0" xfId="623" applyFont="1" applyAlignment="1">
      <alignment horizontal="left" vertical="center" readingOrder="1"/>
    </xf>
    <xf numFmtId="0" fontId="26" fillId="0" borderId="18" xfId="0" applyFont="1" applyBorder="1" applyAlignment="1" applyProtection="1">
      <alignment horizontal="left" vertical="center"/>
      <protection locked="0"/>
    </xf>
    <xf numFmtId="9" fontId="34" fillId="0" borderId="0" xfId="623" applyNumberFormat="1" applyFont="1" applyAlignment="1">
      <alignment horizontal="left" vertical="center" readingOrder="1"/>
    </xf>
    <xf numFmtId="0" fontId="29" fillId="0" borderId="18" xfId="0" applyFont="1" applyBorder="1" applyAlignment="1" applyProtection="1">
      <alignment horizontal="left" vertical="center"/>
      <protection hidden="1"/>
    </xf>
    <xf numFmtId="44" fontId="26" fillId="0" borderId="0" xfId="1" applyFont="1" applyFill="1" applyBorder="1" applyAlignment="1" applyProtection="1">
      <alignment horizontal="left" vertical="center"/>
      <protection hidden="1"/>
    </xf>
    <xf numFmtId="44" fontId="26" fillId="0" borderId="18" xfId="1" applyFont="1" applyFill="1" applyBorder="1" applyAlignment="1" applyProtection="1">
      <alignment horizontal="left" vertical="center"/>
      <protection hidden="1"/>
    </xf>
    <xf numFmtId="0" fontId="26" fillId="0" borderId="18" xfId="0" applyFont="1" applyBorder="1" applyAlignment="1" applyProtection="1">
      <alignment horizontal="left" vertical="center"/>
      <protection hidden="1"/>
    </xf>
    <xf numFmtId="0" fontId="29" fillId="0" borderId="17" xfId="0" applyFont="1" applyBorder="1" applyAlignment="1">
      <alignment horizontal="left" vertical="center"/>
    </xf>
    <xf numFmtId="0" fontId="29" fillId="0" borderId="0" xfId="0" applyFont="1" applyAlignment="1">
      <alignment horizontal="left" vertical="center"/>
    </xf>
    <xf numFmtId="44" fontId="30" fillId="0" borderId="0" xfId="0" applyNumberFormat="1" applyFont="1" applyAlignment="1" applyProtection="1">
      <alignment horizontal="left" vertical="center"/>
      <protection hidden="1"/>
    </xf>
    <xf numFmtId="44" fontId="30" fillId="0" borderId="18" xfId="0" applyNumberFormat="1" applyFont="1" applyBorder="1" applyAlignment="1" applyProtection="1">
      <alignment horizontal="left" vertical="center"/>
      <protection hidden="1"/>
    </xf>
    <xf numFmtId="9" fontId="26" fillId="0" borderId="0" xfId="0" applyNumberFormat="1" applyFont="1" applyAlignment="1" applyProtection="1">
      <alignment horizontal="left" vertical="center"/>
      <protection hidden="1"/>
    </xf>
    <xf numFmtId="44" fontId="31" fillId="0" borderId="0" xfId="0" applyNumberFormat="1" applyFont="1" applyAlignment="1" applyProtection="1">
      <alignment horizontal="left" vertical="center"/>
      <protection hidden="1"/>
    </xf>
    <xf numFmtId="44" fontId="31" fillId="0" borderId="18" xfId="0" applyNumberFormat="1" applyFont="1" applyBorder="1" applyAlignment="1" applyProtection="1">
      <alignment horizontal="left" vertical="center"/>
      <protection hidden="1"/>
    </xf>
    <xf numFmtId="0" fontId="29" fillId="0" borderId="19" xfId="0" applyFont="1" applyBorder="1" applyAlignment="1">
      <alignment horizontal="left" vertical="center"/>
    </xf>
    <xf numFmtId="0" fontId="29" fillId="0" borderId="12" xfId="0" applyFont="1" applyBorder="1" applyAlignment="1">
      <alignment horizontal="left" vertical="center"/>
    </xf>
    <xf numFmtId="0" fontId="29" fillId="0" borderId="20" xfId="0" applyFont="1" applyBorder="1" applyAlignment="1">
      <alignment horizontal="left" vertical="center"/>
    </xf>
    <xf numFmtId="0" fontId="32" fillId="6" borderId="0" xfId="623" applyFont="1" applyFill="1" applyAlignment="1">
      <alignment horizontal="left" vertical="center" readingOrder="1"/>
    </xf>
    <xf numFmtId="0" fontId="26" fillId="6" borderId="0" xfId="623" applyFont="1" applyFill="1" applyAlignment="1">
      <alignment horizontal="left" vertical="center" readingOrder="1"/>
    </xf>
    <xf numFmtId="0" fontId="33" fillId="6" borderId="0" xfId="624" applyFont="1" applyFill="1" applyAlignment="1">
      <alignment horizontal="left" vertical="center" readingOrder="1"/>
    </xf>
    <xf numFmtId="165" fontId="26" fillId="6" borderId="0" xfId="0" applyNumberFormat="1" applyFont="1" applyFill="1" applyAlignment="1" applyProtection="1">
      <alignment horizontal="left" vertical="center"/>
      <protection hidden="1"/>
    </xf>
    <xf numFmtId="9" fontId="26" fillId="6" borderId="0" xfId="0" applyNumberFormat="1" applyFont="1" applyFill="1" applyAlignment="1" applyProtection="1">
      <alignment horizontal="left" vertical="center"/>
      <protection hidden="1"/>
    </xf>
    <xf numFmtId="0" fontId="26" fillId="6" borderId="0" xfId="0" applyFont="1" applyFill="1" applyAlignment="1" applyProtection="1">
      <alignment horizontal="left" vertical="center"/>
      <protection locked="0" hidden="1"/>
    </xf>
    <xf numFmtId="0" fontId="29" fillId="2" borderId="18" xfId="0" applyFont="1" applyFill="1" applyBorder="1" applyAlignment="1">
      <alignment horizontal="left" vertical="center"/>
    </xf>
    <xf numFmtId="0" fontId="26" fillId="2" borderId="20" xfId="0" applyFont="1" applyFill="1" applyBorder="1" applyAlignment="1">
      <alignment horizontal="left" vertical="center"/>
    </xf>
    <xf numFmtId="0" fontId="29" fillId="2" borderId="19" xfId="0" applyFont="1" applyFill="1" applyBorder="1" applyAlignment="1">
      <alignment horizontal="left" vertical="center"/>
    </xf>
    <xf numFmtId="0" fontId="29" fillId="2" borderId="12" xfId="0" applyFont="1" applyFill="1" applyBorder="1" applyAlignment="1">
      <alignment horizontal="left" vertical="center"/>
    </xf>
    <xf numFmtId="9" fontId="34" fillId="2" borderId="12" xfId="623" applyNumberFormat="1" applyFont="1" applyFill="1" applyBorder="1" applyAlignment="1">
      <alignment horizontal="left" vertical="center" readingOrder="1"/>
    </xf>
    <xf numFmtId="0" fontId="29" fillId="2" borderId="12" xfId="0" applyFont="1" applyFill="1" applyBorder="1" applyAlignment="1" applyProtection="1">
      <alignment horizontal="left" vertical="center"/>
      <protection hidden="1"/>
    </xf>
    <xf numFmtId="0" fontId="29" fillId="2" borderId="20" xfId="0" applyFont="1" applyFill="1" applyBorder="1" applyAlignment="1" applyProtection="1">
      <alignment horizontal="left" vertical="center"/>
      <protection hidden="1"/>
    </xf>
    <xf numFmtId="0" fontId="29" fillId="2" borderId="20" xfId="0" applyFont="1" applyFill="1" applyBorder="1" applyAlignment="1">
      <alignment horizontal="left" vertical="center"/>
    </xf>
    <xf numFmtId="9" fontId="26" fillId="2" borderId="12" xfId="0" applyNumberFormat="1" applyFont="1" applyFill="1" applyBorder="1" applyAlignment="1" applyProtection="1">
      <alignment horizontal="left" vertical="center"/>
      <protection hidden="1"/>
    </xf>
    <xf numFmtId="44" fontId="30" fillId="2" borderId="12" xfId="0" applyNumberFormat="1" applyFont="1" applyFill="1" applyBorder="1" applyAlignment="1" applyProtection="1">
      <alignment horizontal="left" vertical="center"/>
      <protection hidden="1"/>
    </xf>
    <xf numFmtId="44" fontId="30" fillId="2" borderId="20" xfId="0" applyNumberFormat="1" applyFont="1" applyFill="1" applyBorder="1" applyAlignment="1" applyProtection="1">
      <alignment horizontal="left" vertical="center"/>
      <protection hidden="1"/>
    </xf>
    <xf numFmtId="0" fontId="22" fillId="8" borderId="0" xfId="0" applyFont="1" applyFill="1"/>
    <xf numFmtId="0" fontId="22" fillId="0" borderId="36" xfId="0" applyFont="1" applyBorder="1"/>
    <xf numFmtId="0" fontId="22" fillId="2" borderId="8" xfId="0" applyFont="1" applyFill="1" applyBorder="1" applyProtection="1">
      <protection locked="0"/>
    </xf>
    <xf numFmtId="0" fontId="22" fillId="2" borderId="1" xfId="0" applyFont="1" applyFill="1" applyBorder="1" applyAlignment="1" applyProtection="1">
      <alignment horizontal="center" vertical="center"/>
      <protection locked="0"/>
    </xf>
    <xf numFmtId="0" fontId="22" fillId="2" borderId="0" xfId="0" applyFont="1" applyFill="1" applyAlignment="1" applyProtection="1">
      <alignment horizontal="center" vertical="center"/>
      <protection locked="0"/>
    </xf>
    <xf numFmtId="0" fontId="22" fillId="2" borderId="2" xfId="0" applyFont="1" applyFill="1" applyBorder="1" applyAlignment="1" applyProtection="1">
      <alignment horizontal="center" vertical="center"/>
      <protection locked="0"/>
    </xf>
    <xf numFmtId="1" fontId="22" fillId="2" borderId="1" xfId="0" applyNumberFormat="1" applyFont="1" applyFill="1" applyBorder="1" applyAlignment="1" applyProtection="1">
      <alignment horizontal="center" vertical="center"/>
      <protection locked="0"/>
    </xf>
    <xf numFmtId="166" fontId="22" fillId="2" borderId="0" xfId="357" applyNumberFormat="1" applyFont="1" applyFill="1" applyBorder="1" applyAlignment="1" applyProtection="1">
      <alignment horizontal="left"/>
      <protection locked="0"/>
    </xf>
    <xf numFmtId="43" fontId="22" fillId="2" borderId="2" xfId="0" applyNumberFormat="1" applyFont="1" applyFill="1" applyBorder="1" applyProtection="1">
      <protection locked="0"/>
    </xf>
    <xf numFmtId="1" fontId="22" fillId="2" borderId="3" xfId="0" applyNumberFormat="1" applyFont="1" applyFill="1" applyBorder="1" applyAlignment="1" applyProtection="1">
      <alignment horizontal="center" vertical="center"/>
      <protection locked="0"/>
    </xf>
    <xf numFmtId="166" fontId="22" fillId="2" borderId="4" xfId="357" applyNumberFormat="1" applyFont="1" applyFill="1" applyBorder="1" applyAlignment="1" applyProtection="1">
      <alignment horizontal="left"/>
      <protection locked="0"/>
    </xf>
    <xf numFmtId="43" fontId="22" fillId="2" borderId="5" xfId="0" applyNumberFormat="1" applyFont="1" applyFill="1" applyBorder="1" applyProtection="1">
      <protection locked="0"/>
    </xf>
    <xf numFmtId="166" fontId="22" fillId="2" borderId="0" xfId="357" applyNumberFormat="1" applyFont="1" applyFill="1" applyBorder="1" applyAlignment="1" applyProtection="1">
      <alignment horizontal="center"/>
      <protection locked="0"/>
    </xf>
    <xf numFmtId="0" fontId="22" fillId="2" borderId="0" xfId="0" applyFont="1" applyFill="1" applyAlignment="1">
      <alignment vertical="center"/>
    </xf>
    <xf numFmtId="0" fontId="22" fillId="2" borderId="23" xfId="0" applyFont="1" applyFill="1" applyBorder="1" applyAlignment="1" applyProtection="1">
      <alignment horizontal="center" vertical="center"/>
      <protection locked="0"/>
    </xf>
    <xf numFmtId="0" fontId="22" fillId="2" borderId="0" xfId="0" applyFont="1" applyFill="1" applyProtection="1">
      <protection locked="0"/>
    </xf>
    <xf numFmtId="43" fontId="22" fillId="2" borderId="0" xfId="357" applyFont="1" applyFill="1" applyBorder="1" applyAlignment="1" applyProtection="1">
      <alignment horizontal="center"/>
      <protection locked="0"/>
    </xf>
    <xf numFmtId="0" fontId="27" fillId="8" borderId="0" xfId="0" applyFont="1" applyFill="1" applyAlignment="1" applyProtection="1">
      <alignment horizontal="center" vertical="center"/>
      <protection hidden="1"/>
    </xf>
    <xf numFmtId="0" fontId="45" fillId="8" borderId="0" xfId="0" applyFont="1" applyFill="1" applyAlignment="1" applyProtection="1">
      <alignment horizontal="center" vertical="center"/>
      <protection hidden="1"/>
    </xf>
    <xf numFmtId="0" fontId="28" fillId="8" borderId="0" xfId="0" applyFont="1" applyFill="1" applyAlignment="1" applyProtection="1">
      <alignment horizontal="center" vertical="center"/>
      <protection hidden="1"/>
    </xf>
    <xf numFmtId="43" fontId="12" fillId="0" borderId="26" xfId="357" applyFont="1" applyFill="1" applyBorder="1" applyAlignment="1">
      <alignment horizontal="right"/>
    </xf>
    <xf numFmtId="43" fontId="12" fillId="0" borderId="27" xfId="357" applyFont="1" applyFill="1" applyBorder="1" applyAlignment="1">
      <alignment horizontal="right"/>
    </xf>
    <xf numFmtId="43" fontId="8" fillId="0" borderId="39" xfId="357" applyFont="1" applyFill="1" applyBorder="1" applyAlignment="1"/>
    <xf numFmtId="43" fontId="8" fillId="0" borderId="40" xfId="357" quotePrefix="1" applyFont="1" applyFill="1" applyBorder="1" applyAlignment="1"/>
    <xf numFmtId="43" fontId="8" fillId="0" borderId="1" xfId="357" applyFont="1" applyFill="1" applyBorder="1" applyAlignment="1"/>
    <xf numFmtId="43" fontId="8" fillId="0" borderId="3" xfId="357" applyFont="1" applyFill="1" applyBorder="1" applyAlignment="1"/>
    <xf numFmtId="43" fontId="8" fillId="0" borderId="4" xfId="357" quotePrefix="1" applyFont="1" applyFill="1" applyBorder="1" applyAlignment="1"/>
    <xf numFmtId="43" fontId="8" fillId="0" borderId="40" xfId="357" applyFont="1" applyBorder="1" applyAlignment="1"/>
    <xf numFmtId="43" fontId="8" fillId="0" borderId="1" xfId="357" quotePrefix="1" applyFont="1" applyFill="1" applyBorder="1" applyAlignment="1"/>
    <xf numFmtId="43" fontId="0" fillId="0" borderId="2" xfId="357" applyFont="1" applyFill="1" applyBorder="1" applyAlignment="1">
      <alignment horizontal="right"/>
    </xf>
    <xf numFmtId="43" fontId="0" fillId="0" borderId="4" xfId="357" applyFont="1" applyFill="1" applyBorder="1" applyAlignment="1">
      <alignment horizontal="right"/>
    </xf>
    <xf numFmtId="43" fontId="0" fillId="0" borderId="5" xfId="357" applyFont="1" applyFill="1" applyBorder="1" applyAlignment="1">
      <alignment horizontal="right"/>
    </xf>
    <xf numFmtId="43" fontId="8" fillId="0" borderId="39" xfId="357" quotePrefix="1" applyFont="1" applyFill="1" applyBorder="1" applyAlignment="1"/>
    <xf numFmtId="43" fontId="8" fillId="0" borderId="3" xfId="357" quotePrefix="1" applyFont="1" applyFill="1" applyBorder="1" applyAlignment="1"/>
    <xf numFmtId="44" fontId="22" fillId="6" borderId="0" xfId="1" applyFont="1" applyFill="1" applyBorder="1" applyAlignment="1" applyProtection="1">
      <alignment horizontal="right" vertical="center"/>
      <protection hidden="1"/>
    </xf>
    <xf numFmtId="164" fontId="22" fillId="6" borderId="0" xfId="0" applyNumberFormat="1" applyFont="1" applyFill="1" applyAlignment="1">
      <alignment horizontal="left" vertical="center"/>
    </xf>
    <xf numFmtId="0" fontId="22" fillId="2" borderId="0" xfId="0" applyFont="1" applyFill="1" applyAlignment="1" applyProtection="1">
      <alignment vertical="center"/>
      <protection locked="0"/>
    </xf>
    <xf numFmtId="0" fontId="22" fillId="2" borderId="56" xfId="0" applyFont="1" applyFill="1" applyBorder="1" applyAlignment="1">
      <alignment vertical="center"/>
    </xf>
    <xf numFmtId="0" fontId="22" fillId="2" borderId="84" xfId="0" applyFont="1" applyFill="1" applyBorder="1" applyAlignment="1" applyProtection="1">
      <alignment wrapText="1"/>
      <protection locked="0"/>
    </xf>
    <xf numFmtId="0" fontId="22" fillId="2" borderId="84" xfId="0" applyFont="1" applyFill="1" applyBorder="1" applyProtection="1">
      <protection locked="0"/>
    </xf>
    <xf numFmtId="0" fontId="22" fillId="2" borderId="85" xfId="0" applyFont="1" applyFill="1" applyBorder="1" applyProtection="1">
      <protection locked="0"/>
    </xf>
    <xf numFmtId="0" fontId="22" fillId="2" borderId="82" xfId="0" applyFont="1" applyFill="1" applyBorder="1" applyAlignment="1" applyProtection="1">
      <alignment horizontal="right"/>
      <protection locked="0"/>
    </xf>
    <xf numFmtId="166" fontId="22" fillId="2" borderId="82" xfId="357" applyNumberFormat="1" applyFont="1" applyFill="1" applyBorder="1" applyAlignment="1" applyProtection="1">
      <alignment horizontal="right"/>
      <protection locked="0"/>
    </xf>
    <xf numFmtId="43" fontId="22" fillId="2" borderId="82" xfId="357" applyFont="1" applyFill="1" applyBorder="1" applyAlignment="1" applyProtection="1">
      <alignment horizontal="center"/>
      <protection locked="0"/>
    </xf>
    <xf numFmtId="0" fontId="22" fillId="0" borderId="0" xfId="0" applyFont="1" applyAlignment="1">
      <alignment horizontal="center" vertical="center"/>
    </xf>
    <xf numFmtId="0" fontId="22" fillId="5" borderId="83" xfId="0" applyFont="1" applyFill="1" applyBorder="1" applyAlignment="1" applyProtection="1">
      <alignment wrapText="1"/>
      <protection locked="0"/>
    </xf>
    <xf numFmtId="0" fontId="22" fillId="5" borderId="84" xfId="0" applyFont="1" applyFill="1" applyBorder="1" applyAlignment="1" applyProtection="1">
      <alignment wrapText="1"/>
      <protection locked="0"/>
    </xf>
    <xf numFmtId="0" fontId="10" fillId="2" borderId="85" xfId="0" applyFont="1" applyFill="1" applyBorder="1" applyAlignment="1" applyProtection="1">
      <alignment horizontal="center"/>
      <protection locked="0"/>
    </xf>
    <xf numFmtId="166" fontId="22" fillId="2" borderId="0" xfId="357" applyNumberFormat="1" applyFont="1" applyFill="1" applyBorder="1" applyAlignment="1" applyProtection="1">
      <alignment horizontal="right"/>
      <protection locked="0"/>
    </xf>
    <xf numFmtId="0" fontId="22" fillId="0" borderId="1" xfId="0" applyFont="1" applyBorder="1"/>
    <xf numFmtId="0" fontId="22" fillId="0" borderId="2" xfId="0" applyFont="1" applyBorder="1"/>
    <xf numFmtId="0" fontId="22" fillId="0" borderId="1" xfId="0" applyFont="1" applyBorder="1" applyProtection="1">
      <protection locked="0"/>
    </xf>
    <xf numFmtId="0" fontId="22" fillId="0" borderId="2" xfId="0" applyFont="1" applyBorder="1" applyProtection="1">
      <protection locked="0"/>
    </xf>
    <xf numFmtId="0" fontId="53" fillId="2" borderId="82" xfId="0" applyFont="1" applyFill="1" applyBorder="1" applyProtection="1">
      <protection locked="0"/>
    </xf>
    <xf numFmtId="0" fontId="22" fillId="5" borderId="84" xfId="0" applyFont="1" applyFill="1" applyBorder="1" applyProtection="1">
      <protection locked="0"/>
    </xf>
    <xf numFmtId="14" fontId="22" fillId="2" borderId="82" xfId="0" applyNumberFormat="1" applyFont="1" applyFill="1" applyBorder="1" applyProtection="1">
      <protection locked="0"/>
    </xf>
    <xf numFmtId="0" fontId="22" fillId="2" borderId="82" xfId="0" applyFont="1" applyFill="1" applyBorder="1" applyProtection="1">
      <protection locked="0"/>
    </xf>
    <xf numFmtId="14" fontId="22" fillId="5" borderId="82" xfId="0" applyNumberFormat="1" applyFont="1" applyFill="1" applyBorder="1" applyProtection="1">
      <protection locked="0"/>
    </xf>
    <xf numFmtId="0" fontId="22" fillId="5" borderId="82" xfId="0" applyFont="1" applyFill="1" applyBorder="1" applyProtection="1">
      <protection locked="0"/>
    </xf>
    <xf numFmtId="0" fontId="22" fillId="0" borderId="82" xfId="0" applyFont="1" applyBorder="1" applyProtection="1">
      <protection locked="0"/>
    </xf>
    <xf numFmtId="0" fontId="22" fillId="2" borderId="9" xfId="0" applyFont="1" applyFill="1" applyBorder="1" applyProtection="1">
      <protection locked="0"/>
    </xf>
    <xf numFmtId="0" fontId="10" fillId="2" borderId="0" xfId="0" applyFont="1" applyFill="1" applyProtection="1">
      <protection locked="0"/>
    </xf>
    <xf numFmtId="0" fontId="10" fillId="2" borderId="82" xfId="0" applyFont="1" applyFill="1" applyBorder="1" applyProtection="1">
      <protection locked="0"/>
    </xf>
    <xf numFmtId="0" fontId="50" fillId="5" borderId="82" xfId="0" applyFont="1" applyFill="1" applyBorder="1" applyAlignment="1" applyProtection="1">
      <alignment horizontal="right" wrapText="1"/>
      <protection locked="0"/>
    </xf>
    <xf numFmtId="0" fontId="10" fillId="2" borderId="19" xfId="0" applyFont="1" applyFill="1" applyBorder="1" applyProtection="1">
      <protection locked="0"/>
    </xf>
    <xf numFmtId="0" fontId="10" fillId="2" borderId="0" xfId="0" applyFont="1" applyFill="1" applyAlignment="1" applyProtection="1">
      <alignment horizontal="center"/>
      <protection locked="0"/>
    </xf>
    <xf numFmtId="0" fontId="22" fillId="2" borderId="82" xfId="0" applyFont="1" applyFill="1" applyBorder="1" applyAlignment="1" applyProtection="1">
      <alignment horizontal="center"/>
      <protection locked="0"/>
    </xf>
    <xf numFmtId="0" fontId="22" fillId="2" borderId="0" xfId="0" applyFont="1" applyFill="1" applyAlignment="1" applyProtection="1">
      <alignment horizontal="center"/>
      <protection locked="0"/>
    </xf>
    <xf numFmtId="0" fontId="51" fillId="2" borderId="0" xfId="0" applyFont="1" applyFill="1" applyProtection="1">
      <protection locked="0"/>
    </xf>
    <xf numFmtId="0" fontId="51" fillId="2" borderId="0" xfId="0" applyFont="1" applyFill="1" applyAlignment="1" applyProtection="1">
      <alignment vertical="center" wrapText="1"/>
      <protection locked="0"/>
    </xf>
    <xf numFmtId="0" fontId="22" fillId="13" borderId="82" xfId="0" applyFont="1" applyFill="1" applyBorder="1" applyAlignment="1" applyProtection="1">
      <alignment horizontal="center"/>
      <protection locked="0"/>
    </xf>
    <xf numFmtId="0" fontId="8" fillId="2" borderId="0" xfId="0" applyFont="1" applyFill="1" applyAlignment="1" applyProtection="1">
      <alignment horizontal="center"/>
      <protection locked="0"/>
    </xf>
    <xf numFmtId="0" fontId="8" fillId="2" borderId="0" xfId="0" applyFont="1" applyFill="1" applyAlignment="1" applyProtection="1">
      <alignment horizontal="left"/>
      <protection locked="0"/>
    </xf>
    <xf numFmtId="0" fontId="52" fillId="0" borderId="0" xfId="0" applyFont="1" applyAlignment="1" applyProtection="1">
      <alignment horizontal="right"/>
      <protection locked="0"/>
    </xf>
    <xf numFmtId="0" fontId="22" fillId="2" borderId="0" xfId="0" applyFont="1" applyFill="1" applyAlignment="1" applyProtection="1">
      <alignment horizontal="left"/>
      <protection locked="0"/>
    </xf>
    <xf numFmtId="0" fontId="50" fillId="0" borderId="0" xfId="0" applyFont="1" applyAlignment="1" applyProtection="1">
      <alignment horizontal="right" wrapText="1"/>
      <protection locked="0"/>
    </xf>
    <xf numFmtId="0" fontId="54" fillId="0" borderId="0" xfId="0" applyFont="1" applyProtection="1">
      <protection locked="0"/>
    </xf>
    <xf numFmtId="0" fontId="55" fillId="6" borderId="0" xfId="0" applyFont="1" applyFill="1" applyAlignment="1">
      <alignment horizontal="left" vertical="center"/>
    </xf>
    <xf numFmtId="0" fontId="55" fillId="6" borderId="0" xfId="0" applyFont="1" applyFill="1" applyAlignment="1">
      <alignment horizontal="right" vertical="center"/>
    </xf>
    <xf numFmtId="2" fontId="53" fillId="2" borderId="82" xfId="0" applyNumberFormat="1" applyFont="1" applyFill="1" applyBorder="1" applyProtection="1">
      <protection locked="0"/>
    </xf>
    <xf numFmtId="2" fontId="55" fillId="6" borderId="0" xfId="0" applyNumberFormat="1" applyFont="1" applyFill="1" applyAlignment="1">
      <alignment horizontal="right" vertical="center"/>
    </xf>
    <xf numFmtId="2" fontId="55" fillId="6" borderId="0" xfId="0" applyNumberFormat="1" applyFont="1" applyFill="1" applyAlignment="1" applyProtection="1">
      <alignment vertical="center"/>
      <protection locked="0"/>
    </xf>
    <xf numFmtId="2" fontId="55" fillId="6" borderId="0" xfId="0" applyNumberFormat="1" applyFont="1" applyFill="1" applyAlignment="1">
      <alignment vertical="center"/>
    </xf>
    <xf numFmtId="2" fontId="55" fillId="6" borderId="0" xfId="0" applyNumberFormat="1" applyFont="1" applyFill="1" applyAlignment="1" applyProtection="1">
      <alignment horizontal="center"/>
      <protection hidden="1"/>
    </xf>
    <xf numFmtId="9" fontId="22" fillId="5" borderId="82" xfId="614" applyFont="1" applyFill="1" applyBorder="1" applyProtection="1">
      <protection locked="0"/>
    </xf>
    <xf numFmtId="9" fontId="22" fillId="2" borderId="82" xfId="614" applyFont="1" applyFill="1" applyBorder="1" applyProtection="1">
      <protection locked="0"/>
    </xf>
    <xf numFmtId="0" fontId="56" fillId="0" borderId="0" xfId="0" applyFont="1" applyAlignment="1">
      <alignment horizontal="center" vertical="center"/>
    </xf>
    <xf numFmtId="0" fontId="22" fillId="0" borderId="0" xfId="0" applyFont="1" applyAlignment="1">
      <alignment vertical="center"/>
    </xf>
    <xf numFmtId="0" fontId="0" fillId="0" borderId="0" xfId="0" applyAlignment="1">
      <alignment vertical="center"/>
    </xf>
    <xf numFmtId="0" fontId="10" fillId="0" borderId="0" xfId="0" applyFont="1" applyAlignment="1">
      <alignment horizontal="right"/>
    </xf>
    <xf numFmtId="0" fontId="42" fillId="2" borderId="0" xfId="0" applyFont="1" applyFill="1" applyAlignment="1">
      <alignment horizontal="left" vertical="center" wrapText="1"/>
    </xf>
    <xf numFmtId="0" fontId="42" fillId="2" borderId="0" xfId="0" applyFont="1" applyFill="1" applyAlignment="1" applyProtection="1">
      <alignment horizontal="left" vertical="center" wrapText="1"/>
      <protection hidden="1"/>
    </xf>
    <xf numFmtId="43" fontId="39" fillId="8" borderId="0" xfId="357" applyFont="1" applyFill="1" applyBorder="1" applyAlignment="1">
      <alignment horizontal="left"/>
    </xf>
    <xf numFmtId="43" fontId="39" fillId="8" borderId="4" xfId="357" applyFont="1" applyFill="1" applyBorder="1" applyAlignment="1"/>
    <xf numFmtId="43" fontId="39" fillId="8" borderId="31" xfId="357" applyFont="1" applyFill="1" applyBorder="1" applyAlignment="1"/>
    <xf numFmtId="43" fontId="39" fillId="2" borderId="0" xfId="357" applyFont="1" applyFill="1" applyBorder="1" applyAlignment="1">
      <alignment horizontal="left"/>
    </xf>
    <xf numFmtId="43" fontId="39" fillId="8" borderId="0" xfId="357" applyFont="1" applyFill="1" applyBorder="1" applyAlignment="1"/>
    <xf numFmtId="43" fontId="27" fillId="3" borderId="25" xfId="357" applyFont="1" applyFill="1" applyBorder="1" applyAlignment="1"/>
    <xf numFmtId="43" fontId="27" fillId="3" borderId="26" xfId="357" applyFont="1" applyFill="1" applyBorder="1" applyAlignment="1"/>
    <xf numFmtId="43" fontId="27" fillId="3" borderId="27" xfId="357" applyFont="1" applyFill="1" applyBorder="1" applyAlignment="1"/>
    <xf numFmtId="43" fontId="27" fillId="3" borderId="28" xfId="357" applyFont="1" applyFill="1" applyBorder="1" applyAlignment="1"/>
    <xf numFmtId="43" fontId="27" fillId="3" borderId="0" xfId="357" applyFont="1" applyFill="1" applyBorder="1" applyAlignment="1"/>
    <xf numFmtId="43" fontId="27" fillId="9" borderId="28" xfId="357" applyFont="1" applyFill="1" applyBorder="1" applyAlignment="1"/>
    <xf numFmtId="43" fontId="27" fillId="9" borderId="0" xfId="357" applyFont="1" applyFill="1" applyBorder="1" applyAlignment="1"/>
    <xf numFmtId="43" fontId="27" fillId="9" borderId="29" xfId="357" applyFont="1" applyFill="1" applyBorder="1" applyAlignment="1"/>
    <xf numFmtId="43" fontId="12" fillId="0" borderId="29" xfId="357" applyFont="1" applyFill="1" applyBorder="1" applyAlignment="1"/>
    <xf numFmtId="43" fontId="8" fillId="4" borderId="82" xfId="357" applyFont="1" applyFill="1" applyBorder="1" applyAlignment="1"/>
    <xf numFmtId="43" fontId="8" fillId="0" borderId="82" xfId="357" applyFont="1" applyBorder="1" applyAlignment="1">
      <alignment horizontal="center"/>
    </xf>
    <xf numFmtId="43" fontId="8" fillId="0" borderId="82" xfId="357" applyFont="1" applyFill="1" applyBorder="1" applyAlignment="1">
      <alignment horizontal="center"/>
    </xf>
    <xf numFmtId="43" fontId="24" fillId="4" borderId="82" xfId="357" applyFont="1" applyFill="1" applyBorder="1" applyAlignment="1"/>
    <xf numFmtId="43" fontId="27" fillId="9" borderId="25" xfId="357" applyFont="1" applyFill="1" applyBorder="1" applyAlignment="1"/>
    <xf numFmtId="43" fontId="27" fillId="9" borderId="26" xfId="357" applyFont="1" applyFill="1" applyBorder="1" applyAlignment="1"/>
    <xf numFmtId="43" fontId="27" fillId="9" borderId="27" xfId="357" applyFont="1" applyFill="1" applyBorder="1" applyAlignment="1"/>
    <xf numFmtId="43" fontId="27" fillId="7" borderId="25" xfId="357" applyFont="1" applyFill="1" applyBorder="1" applyAlignment="1"/>
    <xf numFmtId="43" fontId="27" fillId="7" borderId="26" xfId="357" applyFont="1" applyFill="1" applyBorder="1" applyAlignment="1"/>
    <xf numFmtId="43" fontId="27" fillId="7" borderId="27" xfId="357" applyFont="1" applyFill="1" applyBorder="1" applyAlignment="1"/>
    <xf numFmtId="43" fontId="12" fillId="0" borderId="25" xfId="357" applyFont="1" applyFill="1" applyBorder="1" applyAlignment="1"/>
    <xf numFmtId="43" fontId="12" fillId="0" borderId="26" xfId="357" applyFont="1" applyFill="1" applyBorder="1" applyAlignment="1"/>
    <xf numFmtId="43" fontId="12" fillId="0" borderId="33" xfId="357" applyFont="1" applyFill="1" applyBorder="1" applyAlignment="1"/>
    <xf numFmtId="43" fontId="12" fillId="0" borderId="34" xfId="357" applyFont="1" applyFill="1" applyBorder="1" applyAlignment="1"/>
    <xf numFmtId="43" fontId="24" fillId="4" borderId="83" xfId="357" applyFont="1" applyFill="1" applyBorder="1" applyAlignment="1"/>
    <xf numFmtId="43" fontId="12" fillId="0" borderId="82" xfId="357" applyFont="1" applyFill="1" applyBorder="1" applyAlignment="1">
      <alignment horizontal="right"/>
    </xf>
    <xf numFmtId="43" fontId="12" fillId="0" borderId="82" xfId="357" applyFont="1" applyFill="1" applyBorder="1" applyAlignment="1" applyProtection="1">
      <alignment horizontal="right"/>
    </xf>
    <xf numFmtId="43" fontId="12" fillId="0" borderId="31" xfId="357" applyFont="1" applyFill="1" applyBorder="1" applyAlignment="1"/>
    <xf numFmtId="43" fontId="12" fillId="0" borderId="28" xfId="357" applyFont="1" applyFill="1" applyBorder="1" applyAlignment="1"/>
    <xf numFmtId="43" fontId="8" fillId="0" borderId="29" xfId="357" applyFont="1" applyFill="1" applyBorder="1" applyAlignment="1"/>
    <xf numFmtId="170" fontId="48" fillId="2" borderId="33" xfId="1" applyNumberFormat="1" applyFont="1" applyFill="1" applyBorder="1" applyAlignment="1" applyProtection="1">
      <alignment horizontal="left" vertical="center"/>
      <protection hidden="1"/>
    </xf>
    <xf numFmtId="170" fontId="48" fillId="2" borderId="82" xfId="1" applyNumberFormat="1" applyFont="1" applyFill="1" applyBorder="1" applyAlignment="1" applyProtection="1">
      <alignment horizontal="left" vertical="center"/>
      <protection hidden="1"/>
    </xf>
    <xf numFmtId="0" fontId="22" fillId="4" borderId="0" xfId="0" applyFont="1" applyFill="1" applyAlignment="1" applyProtection="1">
      <alignment vertical="center"/>
      <protection locked="0"/>
    </xf>
    <xf numFmtId="14" fontId="22" fillId="2" borderId="0" xfId="0" applyNumberFormat="1" applyFont="1" applyFill="1"/>
    <xf numFmtId="0" fontId="22" fillId="2" borderId="21" xfId="0" applyFont="1" applyFill="1" applyBorder="1"/>
    <xf numFmtId="0" fontId="22" fillId="2" borderId="22" xfId="0" applyFont="1" applyFill="1" applyBorder="1"/>
    <xf numFmtId="0" fontId="22" fillId="6" borderId="86" xfId="0" applyFont="1" applyFill="1" applyBorder="1"/>
    <xf numFmtId="2" fontId="0" fillId="0" borderId="0" xfId="0" applyNumberFormat="1"/>
    <xf numFmtId="0" fontId="10" fillId="0" borderId="73" xfId="0" applyFont="1" applyBorder="1" applyAlignment="1">
      <alignment vertical="center" wrapText="1"/>
    </xf>
    <xf numFmtId="0" fontId="10" fillId="0" borderId="0" xfId="0" applyFont="1" applyAlignment="1">
      <alignment vertical="center" wrapText="1"/>
    </xf>
    <xf numFmtId="0" fontId="10" fillId="0" borderId="75" xfId="0" applyFont="1" applyBorder="1" applyAlignment="1">
      <alignment vertical="center" wrapText="1"/>
    </xf>
    <xf numFmtId="0" fontId="0" fillId="7" borderId="73" xfId="0" applyFill="1" applyBorder="1"/>
    <xf numFmtId="0" fontId="18" fillId="6" borderId="0" xfId="1158" applyFill="1" applyAlignment="1">
      <alignment horizontal="right" vertical="center"/>
    </xf>
    <xf numFmtId="0" fontId="22" fillId="0" borderId="73" xfId="0" applyFont="1" applyBorder="1" applyAlignment="1">
      <alignment vertical="center" wrapText="1"/>
    </xf>
    <xf numFmtId="0" fontId="22" fillId="0" borderId="0" xfId="0" applyFont="1" applyAlignment="1">
      <alignment vertical="center" wrapText="1"/>
    </xf>
    <xf numFmtId="0" fontId="22" fillId="0" borderId="75" xfId="0" applyFont="1" applyBorder="1" applyAlignment="1">
      <alignment vertical="center" wrapText="1"/>
    </xf>
    <xf numFmtId="0" fontId="18" fillId="6" borderId="73" xfId="1158" applyFill="1" applyBorder="1" applyAlignment="1">
      <alignment horizontal="right" vertical="center"/>
    </xf>
    <xf numFmtId="0" fontId="10" fillId="0" borderId="81" xfId="0" applyFont="1" applyBorder="1" applyAlignment="1">
      <alignment horizontal="left" vertical="center" wrapText="1"/>
    </xf>
    <xf numFmtId="0" fontId="22" fillId="0" borderId="81" xfId="0" applyFont="1" applyBorder="1" applyAlignment="1">
      <alignment vertical="center" wrapText="1"/>
    </xf>
    <xf numFmtId="0" fontId="27" fillId="8" borderId="0" xfId="0" applyFont="1" applyFill="1" applyAlignment="1">
      <alignment horizontal="center" vertical="center"/>
    </xf>
    <xf numFmtId="0" fontId="22" fillId="0" borderId="0" xfId="0" applyFont="1" applyAlignment="1">
      <alignment horizontal="center" vertical="center"/>
    </xf>
    <xf numFmtId="0" fontId="10" fillId="0" borderId="0" xfId="0" applyFont="1"/>
    <xf numFmtId="0" fontId="57" fillId="0" borderId="0" xfId="1158" applyFont="1" applyAlignment="1">
      <alignment horizontal="center"/>
    </xf>
    <xf numFmtId="0" fontId="22" fillId="2" borderId="0" xfId="0" applyFont="1" applyFill="1" applyAlignment="1" applyProtection="1">
      <alignment horizontal="center"/>
      <protection locked="0"/>
    </xf>
    <xf numFmtId="0" fontId="10" fillId="2" borderId="6" xfId="0" applyFont="1" applyFill="1" applyBorder="1" applyAlignment="1" applyProtection="1">
      <alignment horizontal="center"/>
      <protection locked="0"/>
    </xf>
    <xf numFmtId="0" fontId="10" fillId="2" borderId="46" xfId="0" applyFont="1" applyFill="1" applyBorder="1" applyAlignment="1" applyProtection="1">
      <alignment horizontal="center"/>
      <protection locked="0"/>
    </xf>
    <xf numFmtId="0" fontId="10" fillId="2" borderId="7" xfId="0" applyFont="1" applyFill="1" applyBorder="1" applyAlignment="1" applyProtection="1">
      <alignment horizontal="center"/>
      <protection locked="0"/>
    </xf>
    <xf numFmtId="0" fontId="10" fillId="5" borderId="11" xfId="0" applyFont="1" applyFill="1" applyBorder="1" applyProtection="1">
      <protection locked="0"/>
    </xf>
    <xf numFmtId="0" fontId="10" fillId="5" borderId="13" xfId="0" applyFont="1" applyFill="1" applyBorder="1" applyProtection="1">
      <protection locked="0"/>
    </xf>
    <xf numFmtId="0" fontId="10" fillId="2" borderId="82" xfId="0" applyFont="1" applyFill="1" applyBorder="1" applyAlignment="1" applyProtection="1">
      <alignment horizontal="center"/>
      <protection locked="0"/>
    </xf>
    <xf numFmtId="0" fontId="10" fillId="2" borderId="0" xfId="0" applyFont="1" applyFill="1" applyProtection="1">
      <protection locked="0"/>
    </xf>
    <xf numFmtId="0" fontId="22" fillId="2" borderId="39" xfId="0" applyFont="1" applyFill="1" applyBorder="1" applyAlignment="1" applyProtection="1">
      <alignment horizontal="center" vertical="center"/>
      <protection locked="0"/>
    </xf>
    <xf numFmtId="0" fontId="22" fillId="2" borderId="1" xfId="0" applyFont="1" applyFill="1" applyBorder="1" applyAlignment="1" applyProtection="1">
      <alignment horizontal="center" vertical="center"/>
      <protection locked="0"/>
    </xf>
    <xf numFmtId="0" fontId="22" fillId="2" borderId="3" xfId="0" applyFont="1" applyFill="1" applyBorder="1" applyAlignment="1" applyProtection="1">
      <alignment horizontal="center" vertical="center"/>
      <protection locked="0"/>
    </xf>
    <xf numFmtId="0" fontId="10" fillId="2" borderId="0" xfId="0" applyFont="1" applyFill="1" applyAlignment="1" applyProtection="1">
      <alignment horizontal="center"/>
      <protection locked="0"/>
    </xf>
    <xf numFmtId="0" fontId="26" fillId="6" borderId="0" xfId="0" applyFont="1" applyFill="1" applyAlignment="1">
      <alignment horizontal="right"/>
    </xf>
    <xf numFmtId="0" fontId="25" fillId="0" borderId="0" xfId="0" applyFont="1" applyAlignment="1" applyProtection="1">
      <alignment horizontal="center"/>
      <protection hidden="1"/>
    </xf>
    <xf numFmtId="0" fontId="22" fillId="0" borderId="11" xfId="0" applyFont="1" applyBorder="1" applyAlignment="1">
      <alignment horizontal="left"/>
    </xf>
    <xf numFmtId="0" fontId="27" fillId="0" borderId="0" xfId="0" applyFont="1" applyAlignment="1" applyProtection="1">
      <alignment horizontal="left" vertical="center"/>
      <protection locked="0"/>
    </xf>
    <xf numFmtId="0" fontId="22" fillId="0" borderId="16" xfId="0" applyFont="1" applyBorder="1" applyAlignment="1">
      <alignment horizontal="center" vertical="center" wrapText="1"/>
    </xf>
    <xf numFmtId="0" fontId="22" fillId="0" borderId="15" xfId="0" applyFont="1" applyBorder="1" applyAlignment="1">
      <alignment horizontal="center" vertical="center"/>
    </xf>
    <xf numFmtId="0" fontId="22" fillId="0" borderId="17" xfId="0" applyFont="1" applyBorder="1" applyAlignment="1">
      <alignment horizontal="center" vertical="center"/>
    </xf>
    <xf numFmtId="0" fontId="22" fillId="0" borderId="18" xfId="0" applyFont="1" applyBorder="1" applyAlignment="1">
      <alignment horizontal="center" vertical="center"/>
    </xf>
    <xf numFmtId="0" fontId="10" fillId="5" borderId="19" xfId="0" applyFont="1" applyFill="1" applyBorder="1" applyAlignment="1" applyProtection="1">
      <alignment horizontal="center"/>
      <protection locked="0"/>
    </xf>
    <xf numFmtId="0" fontId="10" fillId="5" borderId="20" xfId="0" applyFont="1" applyFill="1" applyBorder="1" applyAlignment="1" applyProtection="1">
      <alignment horizontal="center"/>
      <protection locked="0"/>
    </xf>
    <xf numFmtId="0" fontId="22" fillId="0" borderId="14" xfId="0" applyFont="1" applyBorder="1" applyAlignment="1">
      <alignment horizontal="center" vertical="center"/>
    </xf>
    <xf numFmtId="0" fontId="10" fillId="5" borderId="12" xfId="0" applyFont="1" applyFill="1" applyBorder="1" applyAlignment="1" applyProtection="1">
      <alignment horizontal="center"/>
      <protection locked="0"/>
    </xf>
    <xf numFmtId="0" fontId="22" fillId="2" borderId="6" xfId="0" applyFont="1" applyFill="1" applyBorder="1" applyAlignment="1">
      <alignment horizontal="left" indent="1"/>
    </xf>
    <xf numFmtId="0" fontId="22" fillId="2" borderId="46" xfId="0" applyFont="1" applyFill="1" applyBorder="1" applyAlignment="1">
      <alignment horizontal="left" indent="1"/>
    </xf>
    <xf numFmtId="0" fontId="22" fillId="2" borderId="7" xfId="0" applyFont="1" applyFill="1" applyBorder="1" applyAlignment="1">
      <alignment horizontal="left" indent="1"/>
    </xf>
    <xf numFmtId="14" fontId="22" fillId="14" borderId="6" xfId="0" applyNumberFormat="1" applyFont="1" applyFill="1" applyBorder="1" applyAlignment="1" applyProtection="1">
      <alignment horizontal="center"/>
      <protection locked="0"/>
    </xf>
    <xf numFmtId="14" fontId="22" fillId="14" borderId="46" xfId="0" applyNumberFormat="1" applyFont="1" applyFill="1" applyBorder="1" applyAlignment="1" applyProtection="1">
      <alignment horizontal="center"/>
      <protection locked="0"/>
    </xf>
    <xf numFmtId="14" fontId="22" fillId="14" borderId="7" xfId="0" applyNumberFormat="1" applyFont="1" applyFill="1" applyBorder="1" applyAlignment="1" applyProtection="1">
      <alignment horizontal="center"/>
      <protection locked="0"/>
    </xf>
    <xf numFmtId="0" fontId="26" fillId="0" borderId="1" xfId="0" applyFont="1" applyBorder="1" applyAlignment="1" applyProtection="1">
      <alignment horizontal="center" vertical="center" wrapText="1"/>
      <protection locked="0"/>
    </xf>
    <xf numFmtId="0" fontId="26" fillId="0" borderId="0" xfId="0" applyFont="1" applyAlignment="1" applyProtection="1">
      <alignment horizontal="center" vertical="center" wrapText="1"/>
      <protection locked="0"/>
    </xf>
    <xf numFmtId="0" fontId="26" fillId="0" borderId="2" xfId="0" applyFont="1" applyBorder="1" applyAlignment="1" applyProtection="1">
      <alignment horizontal="center" vertical="center" wrapText="1"/>
      <protection locked="0"/>
    </xf>
    <xf numFmtId="0" fontId="36" fillId="3" borderId="0" xfId="0" applyFont="1" applyFill="1" applyAlignment="1">
      <alignment horizontal="center" vertical="center"/>
    </xf>
    <xf numFmtId="44" fontId="27" fillId="11" borderId="0" xfId="0" applyNumberFormat="1" applyFont="1" applyFill="1" applyAlignment="1" applyProtection="1">
      <alignment horizontal="left" vertical="center"/>
      <protection hidden="1"/>
    </xf>
    <xf numFmtId="44" fontId="37" fillId="6" borderId="33" xfId="0" applyNumberFormat="1" applyFont="1" applyFill="1" applyBorder="1" applyAlignment="1" applyProtection="1">
      <alignment horizontal="left" vertical="center"/>
      <protection hidden="1"/>
    </xf>
    <xf numFmtId="44" fontId="37" fillId="6" borderId="35" xfId="0" applyNumberFormat="1" applyFont="1" applyFill="1" applyBorder="1" applyAlignment="1" applyProtection="1">
      <alignment horizontal="left" vertical="center"/>
      <protection hidden="1"/>
    </xf>
    <xf numFmtId="44" fontId="37" fillId="6" borderId="51" xfId="0" applyNumberFormat="1" applyFont="1" applyFill="1" applyBorder="1" applyAlignment="1" applyProtection="1">
      <alignment horizontal="left" vertical="center"/>
      <protection hidden="1"/>
    </xf>
    <xf numFmtId="44" fontId="37" fillId="6" borderId="52" xfId="0" applyNumberFormat="1" applyFont="1" applyFill="1" applyBorder="1" applyAlignment="1" applyProtection="1">
      <alignment horizontal="left" vertical="center"/>
      <protection hidden="1"/>
    </xf>
    <xf numFmtId="44" fontId="27" fillId="12" borderId="53" xfId="0" applyNumberFormat="1" applyFont="1" applyFill="1" applyBorder="1" applyAlignment="1" applyProtection="1">
      <alignment horizontal="left" vertical="center"/>
      <protection hidden="1"/>
    </xf>
    <xf numFmtId="44" fontId="27" fillId="7" borderId="54" xfId="0" applyNumberFormat="1" applyFont="1" applyFill="1" applyBorder="1" applyAlignment="1" applyProtection="1">
      <alignment horizontal="left" vertical="center"/>
      <protection hidden="1"/>
    </xf>
    <xf numFmtId="44" fontId="27" fillId="9" borderId="33" xfId="0" applyNumberFormat="1" applyFont="1" applyFill="1" applyBorder="1" applyAlignment="1" applyProtection="1">
      <alignment horizontal="left" vertical="center"/>
      <protection hidden="1"/>
    </xf>
    <xf numFmtId="44" fontId="27" fillId="9" borderId="35" xfId="0" applyNumberFormat="1" applyFont="1" applyFill="1" applyBorder="1" applyAlignment="1" applyProtection="1">
      <alignment horizontal="left" vertical="center"/>
      <protection hidden="1"/>
    </xf>
    <xf numFmtId="0" fontId="27" fillId="8" borderId="39" xfId="0" applyFont="1" applyFill="1" applyBorder="1" applyAlignment="1" applyProtection="1">
      <alignment horizontal="center" vertical="center"/>
      <protection hidden="1"/>
    </xf>
    <xf numFmtId="0" fontId="27" fillId="8" borderId="40" xfId="0" applyFont="1" applyFill="1" applyBorder="1" applyAlignment="1" applyProtection="1">
      <alignment horizontal="center" vertical="center"/>
      <protection hidden="1"/>
    </xf>
    <xf numFmtId="0" fontId="27" fillId="8" borderId="49" xfId="0" applyFont="1" applyFill="1" applyBorder="1" applyAlignment="1" applyProtection="1">
      <alignment horizontal="center" vertical="center"/>
      <protection hidden="1"/>
    </xf>
    <xf numFmtId="44" fontId="23" fillId="11" borderId="47" xfId="0" applyNumberFormat="1" applyFont="1" applyFill="1" applyBorder="1" applyAlignment="1" applyProtection="1">
      <alignment horizontal="left" vertical="center"/>
      <protection hidden="1"/>
    </xf>
    <xf numFmtId="44" fontId="37" fillId="6" borderId="24" xfId="0" applyNumberFormat="1" applyFont="1" applyFill="1" applyBorder="1" applyAlignment="1" applyProtection="1">
      <alignment horizontal="left" vertical="center"/>
      <protection hidden="1"/>
    </xf>
    <xf numFmtId="44" fontId="23" fillId="9" borderId="33" xfId="0" applyNumberFormat="1" applyFont="1" applyFill="1" applyBorder="1" applyAlignment="1" applyProtection="1">
      <alignment horizontal="left" vertical="center"/>
      <protection hidden="1"/>
    </xf>
    <xf numFmtId="44" fontId="23" fillId="9" borderId="35" xfId="0" applyNumberFormat="1" applyFont="1" applyFill="1" applyBorder="1" applyAlignment="1" applyProtection="1">
      <alignment horizontal="left" vertical="center"/>
      <protection hidden="1"/>
    </xf>
    <xf numFmtId="44" fontId="27" fillId="7" borderId="53" xfId="0" applyNumberFormat="1" applyFont="1" applyFill="1" applyBorder="1" applyAlignment="1" applyProtection="1">
      <alignment horizontal="left" vertical="center"/>
      <protection hidden="1"/>
    </xf>
    <xf numFmtId="0" fontId="42" fillId="2" borderId="28" xfId="0" applyFont="1" applyFill="1" applyBorder="1" applyAlignment="1">
      <alignment horizontal="left" vertical="center" wrapText="1"/>
    </xf>
    <xf numFmtId="0" fontId="42" fillId="2" borderId="0" xfId="0" applyFont="1" applyFill="1" applyAlignment="1">
      <alignment horizontal="left" vertical="center" wrapText="1"/>
    </xf>
    <xf numFmtId="0" fontId="40" fillId="3" borderId="0" xfId="0" applyFont="1" applyFill="1" applyAlignment="1">
      <alignment horizontal="left" vertical="center" wrapText="1"/>
    </xf>
    <xf numFmtId="0" fontId="26" fillId="2" borderId="33" xfId="0" applyFont="1" applyFill="1" applyBorder="1" applyAlignment="1">
      <alignment horizontal="left" vertical="center"/>
    </xf>
    <xf numFmtId="0" fontId="26" fillId="2" borderId="34" xfId="0" applyFont="1" applyFill="1" applyBorder="1" applyAlignment="1">
      <alignment horizontal="left" vertical="center"/>
    </xf>
    <xf numFmtId="0" fontId="26" fillId="2" borderId="35" xfId="0" applyFont="1" applyFill="1" applyBorder="1" applyAlignment="1">
      <alignment horizontal="left" vertical="center"/>
    </xf>
    <xf numFmtId="0" fontId="26" fillId="2" borderId="28" xfId="0" applyFont="1" applyFill="1" applyBorder="1" applyAlignment="1">
      <alignment horizontal="center" vertical="center"/>
    </xf>
    <xf numFmtId="0" fontId="26" fillId="2" borderId="0" xfId="0" applyFont="1" applyFill="1" applyAlignment="1">
      <alignment horizontal="center" vertical="center"/>
    </xf>
    <xf numFmtId="22" fontId="41" fillId="2" borderId="48" xfId="0" applyNumberFormat="1" applyFont="1" applyFill="1" applyBorder="1" applyAlignment="1">
      <alignment horizontal="left" vertical="center"/>
    </xf>
    <xf numFmtId="44" fontId="22" fillId="2" borderId="33" xfId="1" applyFont="1" applyFill="1" applyBorder="1" applyAlignment="1" applyProtection="1">
      <alignment horizontal="left" vertical="center"/>
      <protection hidden="1"/>
    </xf>
    <xf numFmtId="44" fontId="22" fillId="2" borderId="35" xfId="1" applyFont="1" applyFill="1" applyBorder="1" applyAlignment="1" applyProtection="1">
      <alignment horizontal="left" vertical="center"/>
      <protection hidden="1"/>
    </xf>
    <xf numFmtId="0" fontId="36" fillId="2" borderId="28" xfId="0" applyFont="1" applyFill="1" applyBorder="1" applyAlignment="1">
      <alignment horizontal="center" vertical="center"/>
    </xf>
    <xf numFmtId="0" fontId="36" fillId="2" borderId="0" xfId="0" applyFont="1" applyFill="1" applyAlignment="1">
      <alignment horizontal="center" vertical="center"/>
    </xf>
    <xf numFmtId="44" fontId="27" fillId="9" borderId="60" xfId="0" applyNumberFormat="1" applyFont="1" applyFill="1" applyBorder="1" applyAlignment="1" applyProtection="1">
      <alignment vertical="center"/>
      <protection hidden="1"/>
    </xf>
    <xf numFmtId="0" fontId="26" fillId="2" borderId="0" xfId="0" applyFont="1" applyFill="1" applyAlignment="1">
      <alignment horizontal="left" vertical="center"/>
    </xf>
    <xf numFmtId="0" fontId="26" fillId="2" borderId="29" xfId="0" applyFont="1" applyFill="1" applyBorder="1" applyAlignment="1">
      <alignment horizontal="left" vertical="center"/>
    </xf>
    <xf numFmtId="22" fontId="41" fillId="2" borderId="56" xfId="0" applyNumberFormat="1" applyFont="1" applyFill="1" applyBorder="1" applyAlignment="1">
      <alignment horizontal="left" vertical="center"/>
    </xf>
    <xf numFmtId="0" fontId="41" fillId="2" borderId="56" xfId="0" applyFont="1" applyFill="1" applyBorder="1" applyAlignment="1">
      <alignment horizontal="left" vertical="center"/>
    </xf>
    <xf numFmtId="44" fontId="22" fillId="2" borderId="24" xfId="1" applyFont="1" applyFill="1" applyBorder="1" applyAlignment="1" applyProtection="1">
      <alignment vertical="center"/>
      <protection hidden="1"/>
    </xf>
    <xf numFmtId="44" fontId="37" fillId="6" borderId="24" xfId="0" applyNumberFormat="1" applyFont="1" applyFill="1" applyBorder="1" applyAlignment="1" applyProtection="1">
      <alignment vertical="center"/>
      <protection hidden="1"/>
    </xf>
    <xf numFmtId="0" fontId="27" fillId="8" borderId="1" xfId="0" applyFont="1" applyFill="1" applyBorder="1" applyAlignment="1" applyProtection="1">
      <alignment horizontal="center" vertical="center"/>
      <protection hidden="1"/>
    </xf>
    <xf numFmtId="0" fontId="27" fillId="8" borderId="0" xfId="0" applyFont="1" applyFill="1" applyAlignment="1" applyProtection="1">
      <alignment horizontal="center" vertical="center"/>
      <protection hidden="1"/>
    </xf>
    <xf numFmtId="0" fontId="29" fillId="2" borderId="82" xfId="0" applyFont="1" applyFill="1" applyBorder="1" applyAlignment="1">
      <alignment horizontal="left" vertical="center"/>
    </xf>
    <xf numFmtId="0" fontId="28" fillId="8" borderId="61" xfId="0" applyFont="1" applyFill="1" applyBorder="1" applyAlignment="1">
      <alignment horizontal="left" vertical="center" indent="1"/>
    </xf>
    <xf numFmtId="0" fontId="28" fillId="8" borderId="62" xfId="0" applyFont="1" applyFill="1" applyBorder="1" applyAlignment="1">
      <alignment horizontal="left" vertical="center" indent="1"/>
    </xf>
    <xf numFmtId="44" fontId="37" fillId="2" borderId="61" xfId="0" applyNumberFormat="1" applyFont="1" applyFill="1" applyBorder="1" applyAlignment="1" applyProtection="1">
      <alignment horizontal="left" vertical="center" wrapText="1"/>
      <protection hidden="1"/>
    </xf>
    <xf numFmtId="44" fontId="37" fillId="2" borderId="65" xfId="0" applyNumberFormat="1" applyFont="1" applyFill="1" applyBorder="1" applyAlignment="1" applyProtection="1">
      <alignment horizontal="left" vertical="center" wrapText="1"/>
      <protection hidden="1"/>
    </xf>
    <xf numFmtId="44" fontId="37" fillId="6" borderId="30" xfId="0" applyNumberFormat="1" applyFont="1" applyFill="1" applyBorder="1" applyAlignment="1" applyProtection="1">
      <alignment vertical="center"/>
      <protection hidden="1"/>
    </xf>
    <xf numFmtId="44" fontId="37" fillId="6" borderId="32" xfId="0" applyNumberFormat="1" applyFont="1" applyFill="1" applyBorder="1" applyAlignment="1" applyProtection="1">
      <alignment vertical="center"/>
      <protection hidden="1"/>
    </xf>
    <xf numFmtId="44" fontId="37" fillId="6" borderId="33" xfId="0" applyNumberFormat="1" applyFont="1" applyFill="1" applyBorder="1" applyAlignment="1" applyProtection="1">
      <alignment vertical="center"/>
      <protection hidden="1"/>
    </xf>
    <xf numFmtId="44" fontId="37" fillId="6" borderId="35" xfId="0" applyNumberFormat="1" applyFont="1" applyFill="1" applyBorder="1" applyAlignment="1" applyProtection="1">
      <alignment vertical="center"/>
      <protection hidden="1"/>
    </xf>
    <xf numFmtId="0" fontId="36" fillId="3" borderId="0" xfId="0" applyFont="1" applyFill="1" applyAlignment="1">
      <alignment horizontal="left" vertical="center" wrapText="1"/>
    </xf>
    <xf numFmtId="44" fontId="37" fillId="2" borderId="68" xfId="0" applyNumberFormat="1" applyFont="1" applyFill="1" applyBorder="1" applyAlignment="1" applyProtection="1">
      <alignment horizontal="left" vertical="center" wrapText="1"/>
      <protection hidden="1"/>
    </xf>
    <xf numFmtId="44" fontId="37" fillId="2" borderId="66" xfId="0" applyNumberFormat="1" applyFont="1" applyFill="1" applyBorder="1" applyAlignment="1" applyProtection="1">
      <alignment horizontal="left" vertical="center" wrapText="1"/>
      <protection hidden="1"/>
    </xf>
    <xf numFmtId="44" fontId="37" fillId="6" borderId="59" xfId="0" applyNumberFormat="1" applyFont="1" applyFill="1" applyBorder="1" applyAlignment="1" applyProtection="1">
      <alignment vertical="center"/>
      <protection hidden="1"/>
    </xf>
    <xf numFmtId="44" fontId="37" fillId="6" borderId="51" xfId="0" applyNumberFormat="1" applyFont="1" applyFill="1" applyBorder="1" applyAlignment="1" applyProtection="1">
      <alignment vertical="center"/>
      <protection hidden="1"/>
    </xf>
    <xf numFmtId="44" fontId="37" fillId="6" borderId="52" xfId="0" applyNumberFormat="1" applyFont="1" applyFill="1" applyBorder="1" applyAlignment="1" applyProtection="1">
      <alignment vertical="center"/>
      <protection hidden="1"/>
    </xf>
    <xf numFmtId="44" fontId="27" fillId="7" borderId="53" xfId="0" applyNumberFormat="1" applyFont="1" applyFill="1" applyBorder="1" applyAlignment="1" applyProtection="1">
      <alignment vertical="center"/>
      <protection hidden="1"/>
    </xf>
    <xf numFmtId="44" fontId="27" fillId="7" borderId="63" xfId="0" applyNumberFormat="1" applyFont="1" applyFill="1" applyBorder="1" applyAlignment="1" applyProtection="1">
      <alignment vertical="center"/>
      <protection hidden="1"/>
    </xf>
    <xf numFmtId="44" fontId="27" fillId="7" borderId="54" xfId="0" applyNumberFormat="1" applyFont="1" applyFill="1" applyBorder="1" applyAlignment="1" applyProtection="1">
      <alignment vertical="center"/>
      <protection hidden="1"/>
    </xf>
    <xf numFmtId="44" fontId="27" fillId="12" borderId="53" xfId="0" applyNumberFormat="1" applyFont="1" applyFill="1" applyBorder="1" applyAlignment="1" applyProtection="1">
      <alignment vertical="center"/>
      <protection hidden="1"/>
    </xf>
    <xf numFmtId="44" fontId="27" fillId="9" borderId="25" xfId="0" applyNumberFormat="1" applyFont="1" applyFill="1" applyBorder="1" applyAlignment="1" applyProtection="1">
      <alignment vertical="center"/>
      <protection hidden="1"/>
    </xf>
    <xf numFmtId="44" fontId="27" fillId="9" borderId="27" xfId="0" applyNumberFormat="1" applyFont="1" applyFill="1" applyBorder="1" applyAlignment="1" applyProtection="1">
      <alignment vertical="center"/>
      <protection hidden="1"/>
    </xf>
    <xf numFmtId="44" fontId="27" fillId="11" borderId="64" xfId="0" applyNumberFormat="1" applyFont="1" applyFill="1" applyBorder="1" applyAlignment="1" applyProtection="1">
      <alignment horizontal="left" vertical="center"/>
      <protection hidden="1"/>
    </xf>
    <xf numFmtId="44" fontId="37" fillId="6" borderId="30" xfId="0" applyNumberFormat="1" applyFont="1" applyFill="1" applyBorder="1" applyAlignment="1" applyProtection="1">
      <alignment horizontal="left" vertical="center"/>
      <protection hidden="1"/>
    </xf>
    <xf numFmtId="44" fontId="37" fillId="6" borderId="32" xfId="0" applyNumberFormat="1" applyFont="1" applyFill="1" applyBorder="1" applyAlignment="1" applyProtection="1">
      <alignment horizontal="left" vertical="center"/>
      <protection hidden="1"/>
    </xf>
    <xf numFmtId="44" fontId="27" fillId="9" borderId="25" xfId="0" applyNumberFormat="1" applyFont="1" applyFill="1" applyBorder="1" applyAlignment="1" applyProtection="1">
      <alignment horizontal="left" vertical="center"/>
      <protection hidden="1"/>
    </xf>
    <xf numFmtId="44" fontId="27" fillId="9" borderId="27" xfId="0" applyNumberFormat="1" applyFont="1" applyFill="1" applyBorder="1" applyAlignment="1" applyProtection="1">
      <alignment horizontal="left" vertical="center"/>
      <protection hidden="1"/>
    </xf>
    <xf numFmtId="0" fontId="36" fillId="7" borderId="0" xfId="0" applyFont="1" applyFill="1" applyAlignment="1">
      <alignment horizontal="center" vertical="center"/>
    </xf>
    <xf numFmtId="44" fontId="22" fillId="6" borderId="33" xfId="1" applyFont="1" applyFill="1" applyBorder="1" applyAlignment="1" applyProtection="1">
      <alignment vertical="center"/>
      <protection hidden="1"/>
    </xf>
    <xf numFmtId="44" fontId="22" fillId="6" borderId="35" xfId="1" applyFont="1" applyFill="1" applyBorder="1" applyAlignment="1" applyProtection="1">
      <alignment vertical="center"/>
      <protection hidden="1"/>
    </xf>
    <xf numFmtId="0" fontId="45" fillId="8" borderId="0" xfId="0" applyFont="1" applyFill="1" applyAlignment="1" applyProtection="1">
      <alignment horizontal="center" vertical="center"/>
      <protection hidden="1"/>
    </xf>
    <xf numFmtId="0" fontId="36" fillId="2" borderId="28" xfId="0" applyFont="1" applyFill="1" applyBorder="1" applyAlignment="1" applyProtection="1">
      <alignment horizontal="center" vertical="center"/>
      <protection hidden="1"/>
    </xf>
    <xf numFmtId="0" fontId="36" fillId="2" borderId="0" xfId="0" applyFont="1" applyFill="1" applyAlignment="1" applyProtection="1">
      <alignment horizontal="center" vertical="center"/>
      <protection hidden="1"/>
    </xf>
    <xf numFmtId="44" fontId="45" fillId="9" borderId="0" xfId="0" applyNumberFormat="1" applyFont="1" applyFill="1" applyAlignment="1" applyProtection="1">
      <alignment horizontal="left" vertical="center"/>
      <protection hidden="1"/>
    </xf>
    <xf numFmtId="44" fontId="37" fillId="6" borderId="59" xfId="0" applyNumberFormat="1" applyFont="1" applyFill="1" applyBorder="1" applyAlignment="1" applyProtection="1">
      <alignment horizontal="left" vertical="center"/>
      <protection hidden="1"/>
    </xf>
    <xf numFmtId="44" fontId="37" fillId="6" borderId="50" xfId="0" applyNumberFormat="1" applyFont="1" applyFill="1" applyBorder="1" applyAlignment="1" applyProtection="1">
      <alignment vertical="center"/>
      <protection hidden="1"/>
    </xf>
    <xf numFmtId="0" fontId="26" fillId="2" borderId="0" xfId="0" applyFont="1" applyFill="1" applyAlignment="1" applyProtection="1">
      <alignment vertical="center"/>
      <protection hidden="1"/>
    </xf>
    <xf numFmtId="0" fontId="26" fillId="2" borderId="47" xfId="0" applyFont="1" applyFill="1" applyBorder="1" applyAlignment="1" applyProtection="1">
      <alignment vertical="center"/>
      <protection hidden="1"/>
    </xf>
    <xf numFmtId="0" fontId="26" fillId="2" borderId="0" xfId="0" applyFont="1" applyFill="1" applyAlignment="1" applyProtection="1">
      <alignment horizontal="center" vertical="center"/>
      <protection hidden="1"/>
    </xf>
    <xf numFmtId="0" fontId="26" fillId="2" borderId="29" xfId="0" applyFont="1" applyFill="1" applyBorder="1" applyAlignment="1" applyProtection="1">
      <alignment horizontal="center" vertical="center"/>
      <protection hidden="1"/>
    </xf>
    <xf numFmtId="0" fontId="29" fillId="2" borderId="28" xfId="0" applyFont="1" applyFill="1" applyBorder="1" applyAlignment="1" applyProtection="1">
      <alignment horizontal="left" vertical="center"/>
      <protection hidden="1"/>
    </xf>
    <xf numFmtId="0" fontId="29" fillId="2" borderId="0" xfId="0" applyFont="1" applyFill="1" applyAlignment="1" applyProtection="1">
      <alignment horizontal="left" vertical="center"/>
      <protection hidden="1"/>
    </xf>
    <xf numFmtId="0" fontId="36" fillId="7" borderId="0" xfId="0" applyFont="1" applyFill="1" applyAlignment="1" applyProtection="1">
      <alignment horizontal="left" vertical="center" wrapText="1"/>
      <protection hidden="1"/>
    </xf>
    <xf numFmtId="0" fontId="42" fillId="2" borderId="28" xfId="0" applyFont="1" applyFill="1" applyBorder="1" applyAlignment="1" applyProtection="1">
      <alignment horizontal="left" vertical="center" wrapText="1"/>
      <protection hidden="1"/>
    </xf>
    <xf numFmtId="0" fontId="42" fillId="2" borderId="0" xfId="0" applyFont="1" applyFill="1" applyAlignment="1" applyProtection="1">
      <alignment horizontal="left" vertical="center" wrapText="1"/>
      <protection hidden="1"/>
    </xf>
    <xf numFmtId="0" fontId="36" fillId="8" borderId="61" xfId="0" applyFont="1" applyFill="1" applyBorder="1" applyAlignment="1">
      <alignment horizontal="left" vertical="center" indent="1"/>
    </xf>
    <xf numFmtId="0" fontId="36" fillId="8" borderId="70" xfId="0" applyFont="1" applyFill="1" applyBorder="1" applyAlignment="1">
      <alignment horizontal="left" vertical="center" indent="1"/>
    </xf>
    <xf numFmtId="0" fontId="36" fillId="8" borderId="62" xfId="0" applyFont="1" applyFill="1" applyBorder="1" applyAlignment="1">
      <alignment horizontal="left" vertical="center" indent="1"/>
    </xf>
    <xf numFmtId="0" fontId="36" fillId="6" borderId="0" xfId="0" applyFont="1" applyFill="1" applyAlignment="1">
      <alignment horizontal="center" vertical="center"/>
    </xf>
    <xf numFmtId="44" fontId="28" fillId="12" borderId="53" xfId="0" applyNumberFormat="1" applyFont="1" applyFill="1" applyBorder="1" applyAlignment="1" applyProtection="1">
      <alignment vertical="center"/>
      <protection hidden="1"/>
    </xf>
    <xf numFmtId="44" fontId="26" fillId="2" borderId="24" xfId="1" applyFont="1" applyFill="1" applyBorder="1" applyAlignment="1" applyProtection="1">
      <alignment vertical="center"/>
      <protection hidden="1"/>
    </xf>
    <xf numFmtId="0" fontId="28" fillId="8" borderId="0" xfId="0" applyFont="1" applyFill="1" applyAlignment="1" applyProtection="1">
      <alignment horizontal="center" vertical="center"/>
      <protection hidden="1"/>
    </xf>
    <xf numFmtId="44" fontId="30" fillId="6" borderId="33" xfId="0" applyNumberFormat="1" applyFont="1" applyFill="1" applyBorder="1" applyAlignment="1" applyProtection="1">
      <alignment vertical="center"/>
      <protection hidden="1"/>
    </xf>
    <xf numFmtId="44" fontId="30" fillId="6" borderId="35" xfId="0" applyNumberFormat="1" applyFont="1" applyFill="1" applyBorder="1" applyAlignment="1" applyProtection="1">
      <alignment vertical="center"/>
      <protection hidden="1"/>
    </xf>
    <xf numFmtId="44" fontId="30" fillId="2" borderId="68" xfId="0" applyNumberFormat="1" applyFont="1" applyFill="1" applyBorder="1" applyAlignment="1" applyProtection="1">
      <alignment horizontal="left" vertical="center" wrapText="1"/>
      <protection hidden="1"/>
    </xf>
    <xf numFmtId="44" fontId="30" fillId="2" borderId="66" xfId="0" applyNumberFormat="1" applyFont="1" applyFill="1" applyBorder="1" applyAlignment="1" applyProtection="1">
      <alignment horizontal="left" vertical="center" wrapText="1"/>
      <protection hidden="1"/>
    </xf>
    <xf numFmtId="22" fontId="41" fillId="2" borderId="56" xfId="0" applyNumberFormat="1" applyFont="1" applyFill="1" applyBorder="1" applyAlignment="1" applyProtection="1">
      <alignment horizontal="left" vertical="center"/>
      <protection hidden="1"/>
    </xf>
    <xf numFmtId="0" fontId="41" fillId="2" borderId="56" xfId="0" applyFont="1" applyFill="1" applyBorder="1" applyAlignment="1" applyProtection="1">
      <alignment horizontal="left" vertical="center"/>
      <protection hidden="1"/>
    </xf>
    <xf numFmtId="0" fontId="26" fillId="2" borderId="29" xfId="0" applyFont="1" applyFill="1" applyBorder="1" applyAlignment="1" applyProtection="1">
      <alignment vertical="center"/>
      <protection hidden="1"/>
    </xf>
    <xf numFmtId="0" fontId="36" fillId="8" borderId="61" xfId="0" applyFont="1" applyFill="1" applyBorder="1" applyAlignment="1">
      <alignment horizontal="left" vertical="center"/>
    </xf>
    <xf numFmtId="0" fontId="36" fillId="8" borderId="70" xfId="0" applyFont="1" applyFill="1" applyBorder="1" applyAlignment="1">
      <alignment horizontal="left" vertical="center"/>
    </xf>
    <xf numFmtId="0" fontId="36" fillId="8" borderId="62" xfId="0" applyFont="1" applyFill="1" applyBorder="1" applyAlignment="1">
      <alignment horizontal="left" vertical="center"/>
    </xf>
    <xf numFmtId="44" fontId="30" fillId="6" borderId="51" xfId="0" applyNumberFormat="1" applyFont="1" applyFill="1" applyBorder="1" applyAlignment="1" applyProtection="1">
      <alignment vertical="center"/>
      <protection hidden="1"/>
    </xf>
    <xf numFmtId="44" fontId="30" fillId="6" borderId="52" xfId="0" applyNumberFormat="1" applyFont="1" applyFill="1" applyBorder="1" applyAlignment="1" applyProtection="1">
      <alignment vertical="center"/>
      <protection hidden="1"/>
    </xf>
    <xf numFmtId="44" fontId="28" fillId="7" borderId="54" xfId="0" applyNumberFormat="1" applyFont="1" applyFill="1" applyBorder="1" applyAlignment="1" applyProtection="1">
      <alignment vertical="center"/>
      <protection hidden="1"/>
    </xf>
    <xf numFmtId="44" fontId="28" fillId="7" borderId="0" xfId="0" applyNumberFormat="1" applyFont="1" applyFill="1" applyAlignment="1" applyProtection="1">
      <alignment vertical="center"/>
      <protection hidden="1"/>
    </xf>
    <xf numFmtId="44" fontId="28" fillId="9" borderId="0" xfId="0" applyNumberFormat="1" applyFont="1" applyFill="1" applyAlignment="1" applyProtection="1">
      <alignment horizontal="left" vertical="center"/>
      <protection hidden="1"/>
    </xf>
    <xf numFmtId="44" fontId="30" fillId="6" borderId="30" xfId="0" applyNumberFormat="1" applyFont="1" applyFill="1" applyBorder="1" applyAlignment="1" applyProtection="1">
      <alignment vertical="center"/>
      <protection hidden="1"/>
    </xf>
    <xf numFmtId="44" fontId="30" fillId="6" borderId="32" xfId="0" applyNumberFormat="1" applyFont="1" applyFill="1" applyBorder="1" applyAlignment="1" applyProtection="1">
      <alignment vertical="center"/>
      <protection hidden="1"/>
    </xf>
    <xf numFmtId="0" fontId="43" fillId="7" borderId="0" xfId="0" applyFont="1" applyFill="1" applyAlignment="1" applyProtection="1">
      <alignment horizontal="left" vertical="center" wrapText="1"/>
      <protection hidden="1"/>
    </xf>
    <xf numFmtId="44" fontId="30" fillId="6" borderId="59" xfId="0" applyNumberFormat="1" applyFont="1" applyFill="1" applyBorder="1" applyAlignment="1" applyProtection="1">
      <alignment horizontal="left" vertical="center"/>
      <protection hidden="1"/>
    </xf>
    <xf numFmtId="44" fontId="27" fillId="9" borderId="0" xfId="0" applyNumberFormat="1" applyFont="1" applyFill="1" applyAlignment="1" applyProtection="1">
      <alignment horizontal="left" vertical="center"/>
      <protection hidden="1"/>
    </xf>
    <xf numFmtId="0" fontId="26" fillId="2" borderId="0" xfId="0" applyFont="1" applyFill="1" applyProtection="1">
      <protection hidden="1"/>
    </xf>
    <xf numFmtId="0" fontId="26" fillId="2" borderId="47" xfId="0" applyFont="1" applyFill="1" applyBorder="1" applyProtection="1">
      <protection hidden="1"/>
    </xf>
    <xf numFmtId="0" fontId="40" fillId="7" borderId="58" xfId="0" applyFont="1" applyFill="1" applyBorder="1" applyAlignment="1" applyProtection="1">
      <alignment horizontal="left" vertical="center" wrapText="1" indent="1"/>
      <protection hidden="1"/>
    </xf>
    <xf numFmtId="0" fontId="26" fillId="7" borderId="58" xfId="0" applyFont="1" applyFill="1" applyBorder="1" applyAlignment="1" applyProtection="1">
      <alignment horizontal="left" vertical="center" indent="1"/>
      <protection hidden="1"/>
    </xf>
    <xf numFmtId="0" fontId="26" fillId="7" borderId="0" xfId="0" applyFont="1" applyFill="1" applyAlignment="1" applyProtection="1">
      <alignment horizontal="left" vertical="center" indent="1"/>
      <protection hidden="1"/>
    </xf>
    <xf numFmtId="0" fontId="26" fillId="7" borderId="47" xfId="0" applyFont="1" applyFill="1" applyBorder="1" applyAlignment="1" applyProtection="1">
      <alignment horizontal="left" vertical="center" indent="1"/>
      <protection hidden="1"/>
    </xf>
    <xf numFmtId="0" fontId="29" fillId="2" borderId="33" xfId="0" applyFont="1" applyFill="1" applyBorder="1" applyProtection="1">
      <protection hidden="1"/>
    </xf>
    <xf numFmtId="0" fontId="29" fillId="2" borderId="34" xfId="0" applyFont="1" applyFill="1" applyBorder="1" applyProtection="1">
      <protection hidden="1"/>
    </xf>
    <xf numFmtId="0" fontId="29" fillId="2" borderId="35" xfId="0" applyFont="1" applyFill="1" applyBorder="1" applyProtection="1">
      <protection hidden="1"/>
    </xf>
    <xf numFmtId="44" fontId="22" fillId="2" borderId="33" xfId="1" applyFont="1" applyFill="1" applyBorder="1" applyAlignment="1" applyProtection="1">
      <alignment vertical="center"/>
      <protection hidden="1"/>
    </xf>
    <xf numFmtId="44" fontId="22" fillId="2" borderId="35" xfId="1" applyFont="1" applyFill="1" applyBorder="1" applyAlignment="1" applyProtection="1">
      <alignment vertical="center"/>
      <protection hidden="1"/>
    </xf>
    <xf numFmtId="22" fontId="41" fillId="2" borderId="69" xfId="0" applyNumberFormat="1" applyFont="1" applyFill="1" applyBorder="1" applyAlignment="1" applyProtection="1">
      <alignment horizontal="left"/>
      <protection hidden="1"/>
    </xf>
    <xf numFmtId="0" fontId="41" fillId="2" borderId="69" xfId="0" applyFont="1" applyFill="1" applyBorder="1" applyAlignment="1" applyProtection="1">
      <alignment horizontal="left"/>
      <protection hidden="1"/>
    </xf>
    <xf numFmtId="44" fontId="27" fillId="7" borderId="0" xfId="0" applyNumberFormat="1" applyFont="1" applyFill="1" applyAlignment="1" applyProtection="1">
      <alignment vertical="center"/>
      <protection hidden="1"/>
    </xf>
    <xf numFmtId="0" fontId="36" fillId="2" borderId="78" xfId="0" applyFont="1" applyFill="1" applyBorder="1" applyAlignment="1" applyProtection="1">
      <alignment horizontal="center"/>
      <protection hidden="1"/>
    </xf>
    <xf numFmtId="0" fontId="36" fillId="2" borderId="0" xfId="0" applyFont="1" applyFill="1" applyAlignment="1" applyProtection="1">
      <alignment horizontal="center"/>
      <protection hidden="1"/>
    </xf>
    <xf numFmtId="0" fontId="42" fillId="2" borderId="76" xfId="0" applyFont="1" applyFill="1" applyBorder="1" applyAlignment="1" applyProtection="1">
      <alignment horizontal="left" vertical="center" wrapText="1" indent="1"/>
      <protection hidden="1"/>
    </xf>
    <xf numFmtId="0" fontId="42" fillId="2" borderId="73" xfId="0" applyFont="1" applyFill="1" applyBorder="1" applyAlignment="1" applyProtection="1">
      <alignment horizontal="left" vertical="center" wrapText="1" indent="1"/>
      <protection hidden="1"/>
    </xf>
    <xf numFmtId="0" fontId="42" fillId="2" borderId="77" xfId="0" applyFont="1" applyFill="1" applyBorder="1" applyAlignment="1" applyProtection="1">
      <alignment horizontal="left" vertical="center" wrapText="1" indent="1"/>
      <protection hidden="1"/>
    </xf>
    <xf numFmtId="0" fontId="42" fillId="2" borderId="78" xfId="0" applyFont="1" applyFill="1" applyBorder="1" applyAlignment="1" applyProtection="1">
      <alignment horizontal="left" vertical="center" wrapText="1" indent="1"/>
      <protection hidden="1"/>
    </xf>
    <xf numFmtId="0" fontId="42" fillId="2" borderId="0" xfId="0" applyFont="1" applyFill="1" applyAlignment="1" applyProtection="1">
      <alignment horizontal="left" vertical="center" wrapText="1" indent="1"/>
      <protection hidden="1"/>
    </xf>
    <xf numFmtId="0" fontId="42" fillId="2" borderId="55" xfId="0" applyFont="1" applyFill="1" applyBorder="1" applyAlignment="1" applyProtection="1">
      <alignment horizontal="left" vertical="center" wrapText="1" indent="1"/>
      <protection hidden="1"/>
    </xf>
    <xf numFmtId="0" fontId="42" fillId="2" borderId="79" xfId="0" applyFont="1" applyFill="1" applyBorder="1" applyAlignment="1" applyProtection="1">
      <alignment horizontal="left" vertical="center" wrapText="1" indent="1"/>
      <protection hidden="1"/>
    </xf>
    <xf numFmtId="0" fontId="42" fillId="2" borderId="75" xfId="0" applyFont="1" applyFill="1" applyBorder="1" applyAlignment="1" applyProtection="1">
      <alignment horizontal="left" vertical="center" wrapText="1" indent="1"/>
      <protection hidden="1"/>
    </xf>
    <xf numFmtId="0" fontId="42" fillId="2" borderId="74" xfId="0" applyFont="1" applyFill="1" applyBorder="1" applyAlignment="1" applyProtection="1">
      <alignment horizontal="left" vertical="center" wrapText="1" indent="1"/>
      <protection hidden="1"/>
    </xf>
    <xf numFmtId="0" fontId="23" fillId="7" borderId="73" xfId="0" applyFont="1" applyFill="1" applyBorder="1" applyAlignment="1" applyProtection="1">
      <alignment horizontal="center" vertical="center"/>
      <protection hidden="1"/>
    </xf>
    <xf numFmtId="0" fontId="23" fillId="7" borderId="0" xfId="0" applyFont="1" applyFill="1" applyAlignment="1" applyProtection="1">
      <alignment horizontal="center" vertical="center"/>
      <protection hidden="1"/>
    </xf>
    <xf numFmtId="0" fontId="47" fillId="2" borderId="73" xfId="0" applyFont="1" applyFill="1" applyBorder="1" applyAlignment="1" applyProtection="1">
      <alignment horizontal="left" vertical="center" wrapText="1" indent="2"/>
      <protection hidden="1"/>
    </xf>
    <xf numFmtId="0" fontId="47" fillId="2" borderId="0" xfId="0" applyFont="1" applyFill="1" applyAlignment="1" applyProtection="1">
      <alignment horizontal="left" vertical="center" wrapText="1" indent="2"/>
      <protection hidden="1"/>
    </xf>
    <xf numFmtId="0" fontId="47" fillId="2" borderId="75" xfId="0" applyFont="1" applyFill="1" applyBorder="1" applyAlignment="1" applyProtection="1">
      <alignment horizontal="left" vertical="center" wrapText="1" indent="2"/>
      <protection hidden="1"/>
    </xf>
    <xf numFmtId="0" fontId="46" fillId="2" borderId="73" xfId="0" applyFont="1" applyFill="1" applyBorder="1" applyAlignment="1" applyProtection="1">
      <alignment horizontal="center" vertical="center" wrapText="1"/>
      <protection hidden="1"/>
    </xf>
    <xf numFmtId="0" fontId="46" fillId="2" borderId="0" xfId="0" applyFont="1" applyFill="1" applyAlignment="1" applyProtection="1">
      <alignment horizontal="center" vertical="center" wrapText="1"/>
      <protection hidden="1"/>
    </xf>
    <xf numFmtId="0" fontId="46" fillId="2" borderId="75" xfId="0" applyFont="1" applyFill="1" applyBorder="1" applyAlignment="1" applyProtection="1">
      <alignment horizontal="center" vertical="center" wrapText="1"/>
      <protection hidden="1"/>
    </xf>
    <xf numFmtId="0" fontId="29" fillId="2" borderId="28" xfId="0" applyFont="1" applyFill="1" applyBorder="1" applyAlignment="1" applyProtection="1">
      <alignment vertical="center"/>
      <protection hidden="1"/>
    </xf>
    <xf numFmtId="0" fontId="29" fillId="2" borderId="0" xfId="0" applyFont="1" applyFill="1" applyAlignment="1" applyProtection="1">
      <alignment vertical="center"/>
      <protection hidden="1"/>
    </xf>
    <xf numFmtId="0" fontId="22" fillId="2" borderId="0" xfId="0" applyFont="1" applyFill="1" applyAlignment="1" applyProtection="1">
      <alignment vertical="center"/>
      <protection locked="0"/>
    </xf>
    <xf numFmtId="0" fontId="10" fillId="2" borderId="73" xfId="0" applyFont="1" applyFill="1" applyBorder="1" applyAlignment="1" applyProtection="1">
      <alignment horizontal="center" vertical="center"/>
      <protection hidden="1"/>
    </xf>
    <xf numFmtId="0" fontId="10" fillId="2" borderId="0" xfId="0" applyFont="1" applyFill="1" applyAlignment="1" applyProtection="1">
      <alignment horizontal="center" vertical="center"/>
      <protection hidden="1"/>
    </xf>
    <xf numFmtId="0" fontId="10" fillId="2" borderId="75" xfId="0" applyFont="1" applyFill="1" applyBorder="1" applyAlignment="1" applyProtection="1">
      <alignment horizontal="center" vertical="center"/>
      <protection hidden="1"/>
    </xf>
    <xf numFmtId="0" fontId="22" fillId="2" borderId="0" xfId="0" applyFont="1" applyFill="1" applyAlignment="1" applyProtection="1">
      <alignment vertical="center"/>
      <protection hidden="1"/>
    </xf>
    <xf numFmtId="0" fontId="42" fillId="2" borderId="80" xfId="0" applyFont="1" applyFill="1" applyBorder="1" applyAlignment="1" applyProtection="1">
      <alignment horizontal="center" vertical="center" wrapText="1"/>
      <protection locked="0"/>
    </xf>
    <xf numFmtId="0" fontId="42" fillId="2" borderId="0" xfId="0" applyFont="1" applyFill="1" applyAlignment="1" applyProtection="1">
      <alignment horizontal="center" vertical="center" wrapText="1"/>
      <protection locked="0"/>
    </xf>
    <xf numFmtId="0" fontId="23" fillId="7" borderId="0" xfId="0" applyFont="1" applyFill="1" applyAlignment="1" applyProtection="1">
      <alignment horizontal="left" vertical="center" wrapText="1"/>
      <protection hidden="1"/>
    </xf>
    <xf numFmtId="0" fontId="23" fillId="7" borderId="78" xfId="0" applyFont="1" applyFill="1" applyBorder="1" applyAlignment="1" applyProtection="1">
      <alignment horizontal="center" vertical="center"/>
      <protection hidden="1"/>
    </xf>
    <xf numFmtId="43" fontId="8" fillId="2" borderId="0" xfId="357" applyFont="1" applyFill="1" applyAlignment="1">
      <alignment horizontal="center"/>
    </xf>
    <xf numFmtId="43" fontId="12" fillId="0" borderId="0" xfId="357" applyFont="1" applyFill="1" applyBorder="1" applyAlignment="1">
      <alignment horizontal="right"/>
    </xf>
    <xf numFmtId="43" fontId="12" fillId="0" borderId="29" xfId="357" applyFont="1" applyFill="1" applyBorder="1" applyAlignment="1">
      <alignment horizontal="right"/>
    </xf>
    <xf numFmtId="43" fontId="12" fillId="0" borderId="25" xfId="357" applyFont="1" applyFill="1" applyBorder="1" applyAlignment="1">
      <alignment horizontal="center"/>
    </xf>
    <xf numFmtId="43" fontId="12" fillId="0" borderId="26" xfId="357" applyFont="1" applyFill="1" applyBorder="1" applyAlignment="1">
      <alignment horizontal="center"/>
    </xf>
    <xf numFmtId="43" fontId="8" fillId="4" borderId="82" xfId="357" applyFont="1" applyFill="1" applyBorder="1" applyAlignment="1"/>
    <xf numFmtId="43" fontId="21" fillId="10" borderId="82" xfId="357" applyFont="1" applyFill="1" applyBorder="1" applyAlignment="1"/>
    <xf numFmtId="43" fontId="8" fillId="0" borderId="41" xfId="357" applyFont="1" applyBorder="1" applyAlignment="1"/>
    <xf numFmtId="43" fontId="8" fillId="0" borderId="42" xfId="357" applyFont="1" applyBorder="1" applyAlignment="1"/>
    <xf numFmtId="43" fontId="12" fillId="0" borderId="33" xfId="357" applyFont="1" applyFill="1" applyBorder="1" applyAlignment="1">
      <alignment horizontal="center"/>
    </xf>
    <xf numFmtId="43" fontId="12" fillId="0" borderId="34" xfId="357" applyFont="1" applyFill="1" applyBorder="1" applyAlignment="1">
      <alignment horizontal="center"/>
    </xf>
    <xf numFmtId="43" fontId="12" fillId="0" borderId="82" xfId="357" applyFont="1" applyFill="1" applyBorder="1" applyAlignment="1">
      <alignment horizontal="center"/>
    </xf>
  </cellXfs>
  <cellStyles count="1159">
    <cellStyle name="Comma" xfId="357" builtinId="3"/>
    <cellStyle name="Comma 2" xfId="361" xr:uid="{00000000-0005-0000-0000-000000000000}"/>
    <cellStyle name="Comma 2 10" xfId="29" xr:uid="{00000000-0005-0000-0000-000001000000}"/>
    <cellStyle name="Comma 2 10 2" xfId="387" xr:uid="{00000000-0005-0000-0000-000002000000}"/>
    <cellStyle name="Comma 2 100" xfId="296" xr:uid="{00000000-0005-0000-0000-000003000000}"/>
    <cellStyle name="Comma 2 100 2" xfId="565" xr:uid="{00000000-0005-0000-0000-000004000000}"/>
    <cellStyle name="Comma 2 101" xfId="299" xr:uid="{00000000-0005-0000-0000-000005000000}"/>
    <cellStyle name="Comma 2 101 2" xfId="567" xr:uid="{00000000-0005-0000-0000-000006000000}"/>
    <cellStyle name="Comma 2 102" xfId="302" xr:uid="{00000000-0005-0000-0000-000007000000}"/>
    <cellStyle name="Comma 2 102 2" xfId="569" xr:uid="{00000000-0005-0000-0000-000008000000}"/>
    <cellStyle name="Comma 2 103" xfId="305" xr:uid="{00000000-0005-0000-0000-000009000000}"/>
    <cellStyle name="Comma 2 103 2" xfId="571" xr:uid="{00000000-0005-0000-0000-00000A000000}"/>
    <cellStyle name="Comma 2 104" xfId="308" xr:uid="{00000000-0005-0000-0000-00000B000000}"/>
    <cellStyle name="Comma 2 104 2" xfId="573" xr:uid="{00000000-0005-0000-0000-00000C000000}"/>
    <cellStyle name="Comma 2 105" xfId="311" xr:uid="{00000000-0005-0000-0000-00000D000000}"/>
    <cellStyle name="Comma 2 105 2" xfId="575" xr:uid="{00000000-0005-0000-0000-00000E000000}"/>
    <cellStyle name="Comma 2 106" xfId="314" xr:uid="{00000000-0005-0000-0000-00000F000000}"/>
    <cellStyle name="Comma 2 106 2" xfId="577" xr:uid="{00000000-0005-0000-0000-000010000000}"/>
    <cellStyle name="Comma 2 107" xfId="317" xr:uid="{00000000-0005-0000-0000-000011000000}"/>
    <cellStyle name="Comma 2 107 2" xfId="579" xr:uid="{00000000-0005-0000-0000-000012000000}"/>
    <cellStyle name="Comma 2 108" xfId="320" xr:uid="{00000000-0005-0000-0000-000013000000}"/>
    <cellStyle name="Comma 2 108 2" xfId="581" xr:uid="{00000000-0005-0000-0000-000014000000}"/>
    <cellStyle name="Comma 2 109" xfId="323" xr:uid="{00000000-0005-0000-0000-000015000000}"/>
    <cellStyle name="Comma 2 109 2" xfId="583" xr:uid="{00000000-0005-0000-0000-000016000000}"/>
    <cellStyle name="Comma 2 11" xfId="32" xr:uid="{00000000-0005-0000-0000-000017000000}"/>
    <cellStyle name="Comma 2 11 2" xfId="389" xr:uid="{00000000-0005-0000-0000-000018000000}"/>
    <cellStyle name="Comma 2 110" xfId="326" xr:uid="{00000000-0005-0000-0000-000019000000}"/>
    <cellStyle name="Comma 2 110 2" xfId="585" xr:uid="{00000000-0005-0000-0000-00001A000000}"/>
    <cellStyle name="Comma 2 111" xfId="329" xr:uid="{00000000-0005-0000-0000-00001B000000}"/>
    <cellStyle name="Comma 2 111 2" xfId="587" xr:uid="{00000000-0005-0000-0000-00001C000000}"/>
    <cellStyle name="Comma 2 112" xfId="332" xr:uid="{00000000-0005-0000-0000-00001D000000}"/>
    <cellStyle name="Comma 2 112 2" xfId="589" xr:uid="{00000000-0005-0000-0000-00001E000000}"/>
    <cellStyle name="Comma 2 113" xfId="335" xr:uid="{00000000-0005-0000-0000-00001F000000}"/>
    <cellStyle name="Comma 2 113 2" xfId="591" xr:uid="{00000000-0005-0000-0000-000020000000}"/>
    <cellStyle name="Comma 2 114" xfId="338" xr:uid="{00000000-0005-0000-0000-000021000000}"/>
    <cellStyle name="Comma 2 114 2" xfId="593" xr:uid="{00000000-0005-0000-0000-000022000000}"/>
    <cellStyle name="Comma 2 115" xfId="341" xr:uid="{00000000-0005-0000-0000-000023000000}"/>
    <cellStyle name="Comma 2 115 2" xfId="595" xr:uid="{00000000-0005-0000-0000-000024000000}"/>
    <cellStyle name="Comma 2 116" xfId="344" xr:uid="{00000000-0005-0000-0000-000025000000}"/>
    <cellStyle name="Comma 2 116 2" xfId="597" xr:uid="{00000000-0005-0000-0000-000026000000}"/>
    <cellStyle name="Comma 2 117" xfId="347" xr:uid="{00000000-0005-0000-0000-000027000000}"/>
    <cellStyle name="Comma 2 117 2" xfId="599" xr:uid="{00000000-0005-0000-0000-000028000000}"/>
    <cellStyle name="Comma 2 118" xfId="350" xr:uid="{00000000-0005-0000-0000-000029000000}"/>
    <cellStyle name="Comma 2 118 2" xfId="601" xr:uid="{00000000-0005-0000-0000-00002A000000}"/>
    <cellStyle name="Comma 2 119" xfId="353" xr:uid="{00000000-0005-0000-0000-00002B000000}"/>
    <cellStyle name="Comma 2 119 2" xfId="603" xr:uid="{00000000-0005-0000-0000-00002C000000}"/>
    <cellStyle name="Comma 2 12" xfId="35" xr:uid="{00000000-0005-0000-0000-00002D000000}"/>
    <cellStyle name="Comma 2 12 2" xfId="391" xr:uid="{00000000-0005-0000-0000-00002E000000}"/>
    <cellStyle name="Comma 2 120" xfId="356" xr:uid="{00000000-0005-0000-0000-00002F000000}"/>
    <cellStyle name="Comma 2 120 2" xfId="605" xr:uid="{00000000-0005-0000-0000-000030000000}"/>
    <cellStyle name="Comma 2 121" xfId="611" xr:uid="{00000000-0005-0000-0000-000031000000}"/>
    <cellStyle name="Comma 2 13" xfId="38" xr:uid="{00000000-0005-0000-0000-000032000000}"/>
    <cellStyle name="Comma 2 13 2" xfId="393" xr:uid="{00000000-0005-0000-0000-000033000000}"/>
    <cellStyle name="Comma 2 14" xfId="41" xr:uid="{00000000-0005-0000-0000-000034000000}"/>
    <cellStyle name="Comma 2 14 2" xfId="395" xr:uid="{00000000-0005-0000-0000-000035000000}"/>
    <cellStyle name="Comma 2 15" xfId="44" xr:uid="{00000000-0005-0000-0000-000036000000}"/>
    <cellStyle name="Comma 2 15 2" xfId="397" xr:uid="{00000000-0005-0000-0000-000037000000}"/>
    <cellStyle name="Comma 2 16" xfId="47" xr:uid="{00000000-0005-0000-0000-000038000000}"/>
    <cellStyle name="Comma 2 16 2" xfId="399" xr:uid="{00000000-0005-0000-0000-000039000000}"/>
    <cellStyle name="Comma 2 17" xfId="50" xr:uid="{00000000-0005-0000-0000-00003A000000}"/>
    <cellStyle name="Comma 2 17 2" xfId="401" xr:uid="{00000000-0005-0000-0000-00003B000000}"/>
    <cellStyle name="Comma 2 18" xfId="53" xr:uid="{00000000-0005-0000-0000-00003C000000}"/>
    <cellStyle name="Comma 2 18 2" xfId="403" xr:uid="{00000000-0005-0000-0000-00003D000000}"/>
    <cellStyle name="Comma 2 19" xfId="56" xr:uid="{00000000-0005-0000-0000-00003E000000}"/>
    <cellStyle name="Comma 2 19 2" xfId="405" xr:uid="{00000000-0005-0000-0000-00003F000000}"/>
    <cellStyle name="Comma 2 2" xfId="5" xr:uid="{00000000-0005-0000-0000-000040000000}"/>
    <cellStyle name="Comma 2 2 2" xfId="371" xr:uid="{00000000-0005-0000-0000-000041000000}"/>
    <cellStyle name="Comma 2 20" xfId="59" xr:uid="{00000000-0005-0000-0000-000042000000}"/>
    <cellStyle name="Comma 2 20 2" xfId="407" xr:uid="{00000000-0005-0000-0000-000043000000}"/>
    <cellStyle name="Comma 2 21" xfId="62" xr:uid="{00000000-0005-0000-0000-000044000000}"/>
    <cellStyle name="Comma 2 21 2" xfId="409" xr:uid="{00000000-0005-0000-0000-000045000000}"/>
    <cellStyle name="Comma 2 22" xfId="65" xr:uid="{00000000-0005-0000-0000-000046000000}"/>
    <cellStyle name="Comma 2 22 2" xfId="411" xr:uid="{00000000-0005-0000-0000-000047000000}"/>
    <cellStyle name="Comma 2 23" xfId="68" xr:uid="{00000000-0005-0000-0000-000048000000}"/>
    <cellStyle name="Comma 2 23 2" xfId="413" xr:uid="{00000000-0005-0000-0000-000049000000}"/>
    <cellStyle name="Comma 2 24" xfId="71" xr:uid="{00000000-0005-0000-0000-00004A000000}"/>
    <cellStyle name="Comma 2 24 2" xfId="415" xr:uid="{00000000-0005-0000-0000-00004B000000}"/>
    <cellStyle name="Comma 2 25" xfId="74" xr:uid="{00000000-0005-0000-0000-00004C000000}"/>
    <cellStyle name="Comma 2 25 2" xfId="417" xr:uid="{00000000-0005-0000-0000-00004D000000}"/>
    <cellStyle name="Comma 2 26" xfId="77" xr:uid="{00000000-0005-0000-0000-00004E000000}"/>
    <cellStyle name="Comma 2 26 2" xfId="419" xr:uid="{00000000-0005-0000-0000-00004F000000}"/>
    <cellStyle name="Comma 2 27" xfId="80" xr:uid="{00000000-0005-0000-0000-000050000000}"/>
    <cellStyle name="Comma 2 27 2" xfId="421" xr:uid="{00000000-0005-0000-0000-000051000000}"/>
    <cellStyle name="Comma 2 28" xfId="83" xr:uid="{00000000-0005-0000-0000-000052000000}"/>
    <cellStyle name="Comma 2 28 2" xfId="423" xr:uid="{00000000-0005-0000-0000-000053000000}"/>
    <cellStyle name="Comma 2 29" xfId="86" xr:uid="{00000000-0005-0000-0000-000054000000}"/>
    <cellStyle name="Comma 2 29 2" xfId="425" xr:uid="{00000000-0005-0000-0000-000055000000}"/>
    <cellStyle name="Comma 2 3" xfId="8" xr:uid="{00000000-0005-0000-0000-000056000000}"/>
    <cellStyle name="Comma 2 3 2" xfId="373" xr:uid="{00000000-0005-0000-0000-000057000000}"/>
    <cellStyle name="Comma 2 30" xfId="89" xr:uid="{00000000-0005-0000-0000-000058000000}"/>
    <cellStyle name="Comma 2 30 2" xfId="427" xr:uid="{00000000-0005-0000-0000-000059000000}"/>
    <cellStyle name="Comma 2 31" xfId="92" xr:uid="{00000000-0005-0000-0000-00005A000000}"/>
    <cellStyle name="Comma 2 31 2" xfId="429" xr:uid="{00000000-0005-0000-0000-00005B000000}"/>
    <cellStyle name="Comma 2 32" xfId="95" xr:uid="{00000000-0005-0000-0000-00005C000000}"/>
    <cellStyle name="Comma 2 32 2" xfId="431" xr:uid="{00000000-0005-0000-0000-00005D000000}"/>
    <cellStyle name="Comma 2 33" xfId="98" xr:uid="{00000000-0005-0000-0000-00005E000000}"/>
    <cellStyle name="Comma 2 33 2" xfId="433" xr:uid="{00000000-0005-0000-0000-00005F000000}"/>
    <cellStyle name="Comma 2 34" xfId="101" xr:uid="{00000000-0005-0000-0000-000060000000}"/>
    <cellStyle name="Comma 2 34 2" xfId="435" xr:uid="{00000000-0005-0000-0000-000061000000}"/>
    <cellStyle name="Comma 2 35" xfId="104" xr:uid="{00000000-0005-0000-0000-000062000000}"/>
    <cellStyle name="Comma 2 35 2" xfId="437" xr:uid="{00000000-0005-0000-0000-000063000000}"/>
    <cellStyle name="Comma 2 36" xfId="107" xr:uid="{00000000-0005-0000-0000-000064000000}"/>
    <cellStyle name="Comma 2 36 2" xfId="439" xr:uid="{00000000-0005-0000-0000-000065000000}"/>
    <cellStyle name="Comma 2 37" xfId="110" xr:uid="{00000000-0005-0000-0000-000066000000}"/>
    <cellStyle name="Comma 2 37 2" xfId="441" xr:uid="{00000000-0005-0000-0000-000067000000}"/>
    <cellStyle name="Comma 2 38" xfId="113" xr:uid="{00000000-0005-0000-0000-000068000000}"/>
    <cellStyle name="Comma 2 38 2" xfId="443" xr:uid="{00000000-0005-0000-0000-000069000000}"/>
    <cellStyle name="Comma 2 39" xfId="116" xr:uid="{00000000-0005-0000-0000-00006A000000}"/>
    <cellStyle name="Comma 2 39 2" xfId="445" xr:uid="{00000000-0005-0000-0000-00006B000000}"/>
    <cellStyle name="Comma 2 4" xfId="11" xr:uid="{00000000-0005-0000-0000-00006C000000}"/>
    <cellStyle name="Comma 2 4 2" xfId="375" xr:uid="{00000000-0005-0000-0000-00006D000000}"/>
    <cellStyle name="Comma 2 40" xfId="119" xr:uid="{00000000-0005-0000-0000-00006E000000}"/>
    <cellStyle name="Comma 2 40 2" xfId="447" xr:uid="{00000000-0005-0000-0000-00006F000000}"/>
    <cellStyle name="Comma 2 41" xfId="122" xr:uid="{00000000-0005-0000-0000-000070000000}"/>
    <cellStyle name="Comma 2 41 2" xfId="449" xr:uid="{00000000-0005-0000-0000-000071000000}"/>
    <cellStyle name="Comma 2 42" xfId="125" xr:uid="{00000000-0005-0000-0000-000072000000}"/>
    <cellStyle name="Comma 2 42 2" xfId="451" xr:uid="{00000000-0005-0000-0000-000073000000}"/>
    <cellStyle name="Comma 2 43" xfId="128" xr:uid="{00000000-0005-0000-0000-000074000000}"/>
    <cellStyle name="Comma 2 43 2" xfId="453" xr:uid="{00000000-0005-0000-0000-000075000000}"/>
    <cellStyle name="Comma 2 44" xfId="131" xr:uid="{00000000-0005-0000-0000-000076000000}"/>
    <cellStyle name="Comma 2 44 2" xfId="455" xr:uid="{00000000-0005-0000-0000-000077000000}"/>
    <cellStyle name="Comma 2 45" xfId="134" xr:uid="{00000000-0005-0000-0000-000078000000}"/>
    <cellStyle name="Comma 2 45 2" xfId="457" xr:uid="{00000000-0005-0000-0000-000079000000}"/>
    <cellStyle name="Comma 2 46" xfId="137" xr:uid="{00000000-0005-0000-0000-00007A000000}"/>
    <cellStyle name="Comma 2 46 2" xfId="459" xr:uid="{00000000-0005-0000-0000-00007B000000}"/>
    <cellStyle name="Comma 2 47" xfId="140" xr:uid="{00000000-0005-0000-0000-00007C000000}"/>
    <cellStyle name="Comma 2 47 2" xfId="461" xr:uid="{00000000-0005-0000-0000-00007D000000}"/>
    <cellStyle name="Comma 2 48" xfId="143" xr:uid="{00000000-0005-0000-0000-00007E000000}"/>
    <cellStyle name="Comma 2 48 2" xfId="463" xr:uid="{00000000-0005-0000-0000-00007F000000}"/>
    <cellStyle name="Comma 2 49" xfId="146" xr:uid="{00000000-0005-0000-0000-000080000000}"/>
    <cellStyle name="Comma 2 49 2" xfId="465" xr:uid="{00000000-0005-0000-0000-000081000000}"/>
    <cellStyle name="Comma 2 5" xfId="14" xr:uid="{00000000-0005-0000-0000-000082000000}"/>
    <cellStyle name="Comma 2 5 2" xfId="377" xr:uid="{00000000-0005-0000-0000-000083000000}"/>
    <cellStyle name="Comma 2 50" xfId="149" xr:uid="{00000000-0005-0000-0000-000084000000}"/>
    <cellStyle name="Comma 2 50 2" xfId="467" xr:uid="{00000000-0005-0000-0000-000085000000}"/>
    <cellStyle name="Comma 2 51" xfId="152" xr:uid="{00000000-0005-0000-0000-000086000000}"/>
    <cellStyle name="Comma 2 51 2" xfId="469" xr:uid="{00000000-0005-0000-0000-000087000000}"/>
    <cellStyle name="Comma 2 52" xfId="154" xr:uid="{00000000-0005-0000-0000-000088000000}"/>
    <cellStyle name="Comma 2 52 2" xfId="470" xr:uid="{00000000-0005-0000-0000-000089000000}"/>
    <cellStyle name="Comma 2 53" xfId="156" xr:uid="{00000000-0005-0000-0000-00008A000000}"/>
    <cellStyle name="Comma 2 53 2" xfId="471" xr:uid="{00000000-0005-0000-0000-00008B000000}"/>
    <cellStyle name="Comma 2 54" xfId="159" xr:uid="{00000000-0005-0000-0000-00008C000000}"/>
    <cellStyle name="Comma 2 54 2" xfId="473" xr:uid="{00000000-0005-0000-0000-00008D000000}"/>
    <cellStyle name="Comma 2 55" xfId="162" xr:uid="{00000000-0005-0000-0000-00008E000000}"/>
    <cellStyle name="Comma 2 55 2" xfId="475" xr:uid="{00000000-0005-0000-0000-00008F000000}"/>
    <cellStyle name="Comma 2 56" xfId="165" xr:uid="{00000000-0005-0000-0000-000090000000}"/>
    <cellStyle name="Comma 2 56 2" xfId="477" xr:uid="{00000000-0005-0000-0000-000091000000}"/>
    <cellStyle name="Comma 2 57" xfId="168" xr:uid="{00000000-0005-0000-0000-000092000000}"/>
    <cellStyle name="Comma 2 57 2" xfId="479" xr:uid="{00000000-0005-0000-0000-000093000000}"/>
    <cellStyle name="Comma 2 58" xfId="171" xr:uid="{00000000-0005-0000-0000-000094000000}"/>
    <cellStyle name="Comma 2 58 2" xfId="481" xr:uid="{00000000-0005-0000-0000-000095000000}"/>
    <cellStyle name="Comma 2 59" xfId="174" xr:uid="{00000000-0005-0000-0000-000096000000}"/>
    <cellStyle name="Comma 2 59 2" xfId="483" xr:uid="{00000000-0005-0000-0000-000097000000}"/>
    <cellStyle name="Comma 2 6" xfId="17" xr:uid="{00000000-0005-0000-0000-000098000000}"/>
    <cellStyle name="Comma 2 6 2" xfId="379" xr:uid="{00000000-0005-0000-0000-000099000000}"/>
    <cellStyle name="Comma 2 60" xfId="177" xr:uid="{00000000-0005-0000-0000-00009A000000}"/>
    <cellStyle name="Comma 2 60 2" xfId="485" xr:uid="{00000000-0005-0000-0000-00009B000000}"/>
    <cellStyle name="Comma 2 61" xfId="180" xr:uid="{00000000-0005-0000-0000-00009C000000}"/>
    <cellStyle name="Comma 2 61 2" xfId="487" xr:uid="{00000000-0005-0000-0000-00009D000000}"/>
    <cellStyle name="Comma 2 62" xfId="183" xr:uid="{00000000-0005-0000-0000-00009E000000}"/>
    <cellStyle name="Comma 2 62 2" xfId="489" xr:uid="{00000000-0005-0000-0000-00009F000000}"/>
    <cellStyle name="Comma 2 63" xfId="186" xr:uid="{00000000-0005-0000-0000-0000A0000000}"/>
    <cellStyle name="Comma 2 63 2" xfId="491" xr:uid="{00000000-0005-0000-0000-0000A1000000}"/>
    <cellStyle name="Comma 2 64" xfId="188" xr:uid="{00000000-0005-0000-0000-0000A2000000}"/>
    <cellStyle name="Comma 2 64 2" xfId="492" xr:uid="{00000000-0005-0000-0000-0000A3000000}"/>
    <cellStyle name="Comma 2 65" xfId="191" xr:uid="{00000000-0005-0000-0000-0000A4000000}"/>
    <cellStyle name="Comma 2 65 2" xfId="494" xr:uid="{00000000-0005-0000-0000-0000A5000000}"/>
    <cellStyle name="Comma 2 66" xfId="194" xr:uid="{00000000-0005-0000-0000-0000A6000000}"/>
    <cellStyle name="Comma 2 66 2" xfId="496" xr:uid="{00000000-0005-0000-0000-0000A7000000}"/>
    <cellStyle name="Comma 2 67" xfId="197" xr:uid="{00000000-0005-0000-0000-0000A8000000}"/>
    <cellStyle name="Comma 2 67 2" xfId="498" xr:uid="{00000000-0005-0000-0000-0000A9000000}"/>
    <cellStyle name="Comma 2 68" xfId="200" xr:uid="{00000000-0005-0000-0000-0000AA000000}"/>
    <cellStyle name="Comma 2 68 2" xfId="500" xr:uid="{00000000-0005-0000-0000-0000AB000000}"/>
    <cellStyle name="Comma 2 69" xfId="203" xr:uid="{00000000-0005-0000-0000-0000AC000000}"/>
    <cellStyle name="Comma 2 69 2" xfId="502" xr:uid="{00000000-0005-0000-0000-0000AD000000}"/>
    <cellStyle name="Comma 2 7" xfId="20" xr:uid="{00000000-0005-0000-0000-0000AE000000}"/>
    <cellStyle name="Comma 2 7 2" xfId="381" xr:uid="{00000000-0005-0000-0000-0000AF000000}"/>
    <cellStyle name="Comma 2 70" xfId="206" xr:uid="{00000000-0005-0000-0000-0000B0000000}"/>
    <cellStyle name="Comma 2 70 2" xfId="504" xr:uid="{00000000-0005-0000-0000-0000B1000000}"/>
    <cellStyle name="Comma 2 71" xfId="209" xr:uid="{00000000-0005-0000-0000-0000B2000000}"/>
    <cellStyle name="Comma 2 71 2" xfId="506" xr:uid="{00000000-0005-0000-0000-0000B3000000}"/>
    <cellStyle name="Comma 2 72" xfId="212" xr:uid="{00000000-0005-0000-0000-0000B4000000}"/>
    <cellStyle name="Comma 2 72 2" xfId="508" xr:uid="{00000000-0005-0000-0000-0000B5000000}"/>
    <cellStyle name="Comma 2 73" xfId="215" xr:uid="{00000000-0005-0000-0000-0000B6000000}"/>
    <cellStyle name="Comma 2 73 2" xfId="510" xr:uid="{00000000-0005-0000-0000-0000B7000000}"/>
    <cellStyle name="Comma 2 74" xfId="218" xr:uid="{00000000-0005-0000-0000-0000B8000000}"/>
    <cellStyle name="Comma 2 74 2" xfId="512" xr:uid="{00000000-0005-0000-0000-0000B9000000}"/>
    <cellStyle name="Comma 2 75" xfId="221" xr:uid="{00000000-0005-0000-0000-0000BA000000}"/>
    <cellStyle name="Comma 2 75 2" xfId="514" xr:uid="{00000000-0005-0000-0000-0000BB000000}"/>
    <cellStyle name="Comma 2 76" xfId="224" xr:uid="{00000000-0005-0000-0000-0000BC000000}"/>
    <cellStyle name="Comma 2 76 2" xfId="516" xr:uid="{00000000-0005-0000-0000-0000BD000000}"/>
    <cellStyle name="Comma 2 77" xfId="227" xr:uid="{00000000-0005-0000-0000-0000BE000000}"/>
    <cellStyle name="Comma 2 77 2" xfId="518" xr:uid="{00000000-0005-0000-0000-0000BF000000}"/>
    <cellStyle name="Comma 2 78" xfId="230" xr:uid="{00000000-0005-0000-0000-0000C0000000}"/>
    <cellStyle name="Comma 2 78 2" xfId="520" xr:uid="{00000000-0005-0000-0000-0000C1000000}"/>
    <cellStyle name="Comma 2 79" xfId="233" xr:uid="{00000000-0005-0000-0000-0000C2000000}"/>
    <cellStyle name="Comma 2 79 2" xfId="522" xr:uid="{00000000-0005-0000-0000-0000C3000000}"/>
    <cellStyle name="Comma 2 8" xfId="23" xr:uid="{00000000-0005-0000-0000-0000C4000000}"/>
    <cellStyle name="Comma 2 8 2" xfId="383" xr:uid="{00000000-0005-0000-0000-0000C5000000}"/>
    <cellStyle name="Comma 2 80" xfId="236" xr:uid="{00000000-0005-0000-0000-0000C6000000}"/>
    <cellStyle name="Comma 2 80 2" xfId="524" xr:uid="{00000000-0005-0000-0000-0000C7000000}"/>
    <cellStyle name="Comma 2 81" xfId="239" xr:uid="{00000000-0005-0000-0000-0000C8000000}"/>
    <cellStyle name="Comma 2 81 2" xfId="526" xr:uid="{00000000-0005-0000-0000-0000C9000000}"/>
    <cellStyle name="Comma 2 82" xfId="242" xr:uid="{00000000-0005-0000-0000-0000CA000000}"/>
    <cellStyle name="Comma 2 82 2" xfId="528" xr:uid="{00000000-0005-0000-0000-0000CB000000}"/>
    <cellStyle name="Comma 2 83" xfId="245" xr:uid="{00000000-0005-0000-0000-0000CC000000}"/>
    <cellStyle name="Comma 2 83 2" xfId="530" xr:uid="{00000000-0005-0000-0000-0000CD000000}"/>
    <cellStyle name="Comma 2 84" xfId="248" xr:uid="{00000000-0005-0000-0000-0000CE000000}"/>
    <cellStyle name="Comma 2 84 2" xfId="532" xr:uid="{00000000-0005-0000-0000-0000CF000000}"/>
    <cellStyle name="Comma 2 85" xfId="251" xr:uid="{00000000-0005-0000-0000-0000D0000000}"/>
    <cellStyle name="Comma 2 85 2" xfId="534" xr:uid="{00000000-0005-0000-0000-0000D1000000}"/>
    <cellStyle name="Comma 2 86" xfId="254" xr:uid="{00000000-0005-0000-0000-0000D2000000}"/>
    <cellStyle name="Comma 2 86 2" xfId="536" xr:uid="{00000000-0005-0000-0000-0000D3000000}"/>
    <cellStyle name="Comma 2 87" xfId="257" xr:uid="{00000000-0005-0000-0000-0000D4000000}"/>
    <cellStyle name="Comma 2 87 2" xfId="538" xr:uid="{00000000-0005-0000-0000-0000D5000000}"/>
    <cellStyle name="Comma 2 88" xfId="260" xr:uid="{00000000-0005-0000-0000-0000D6000000}"/>
    <cellStyle name="Comma 2 88 2" xfId="540" xr:uid="{00000000-0005-0000-0000-0000D7000000}"/>
    <cellStyle name="Comma 2 89" xfId="263" xr:uid="{00000000-0005-0000-0000-0000D8000000}"/>
    <cellStyle name="Comma 2 89 2" xfId="543" xr:uid="{00000000-0005-0000-0000-0000D9000000}"/>
    <cellStyle name="Comma 2 9" xfId="26" xr:uid="{00000000-0005-0000-0000-0000DA000000}"/>
    <cellStyle name="Comma 2 9 2" xfId="385" xr:uid="{00000000-0005-0000-0000-0000DB000000}"/>
    <cellStyle name="Comma 2 90" xfId="266" xr:uid="{00000000-0005-0000-0000-0000DC000000}"/>
    <cellStyle name="Comma 2 90 2" xfId="545" xr:uid="{00000000-0005-0000-0000-0000DD000000}"/>
    <cellStyle name="Comma 2 91" xfId="269" xr:uid="{00000000-0005-0000-0000-0000DE000000}"/>
    <cellStyle name="Comma 2 91 2" xfId="547" xr:uid="{00000000-0005-0000-0000-0000DF000000}"/>
    <cellStyle name="Comma 2 92" xfId="272" xr:uid="{00000000-0005-0000-0000-0000E0000000}"/>
    <cellStyle name="Comma 2 92 2" xfId="549" xr:uid="{00000000-0005-0000-0000-0000E1000000}"/>
    <cellStyle name="Comma 2 93" xfId="275" xr:uid="{00000000-0005-0000-0000-0000E2000000}"/>
    <cellStyle name="Comma 2 93 2" xfId="551" xr:uid="{00000000-0005-0000-0000-0000E3000000}"/>
    <cellStyle name="Comma 2 94" xfId="278" xr:uid="{00000000-0005-0000-0000-0000E4000000}"/>
    <cellStyle name="Comma 2 94 2" xfId="553" xr:uid="{00000000-0005-0000-0000-0000E5000000}"/>
    <cellStyle name="Comma 2 95" xfId="281" xr:uid="{00000000-0005-0000-0000-0000E6000000}"/>
    <cellStyle name="Comma 2 95 2" xfId="555" xr:uid="{00000000-0005-0000-0000-0000E7000000}"/>
    <cellStyle name="Comma 2 96" xfId="284" xr:uid="{00000000-0005-0000-0000-0000E8000000}"/>
    <cellStyle name="Comma 2 96 2" xfId="557" xr:uid="{00000000-0005-0000-0000-0000E9000000}"/>
    <cellStyle name="Comma 2 97" xfId="287" xr:uid="{00000000-0005-0000-0000-0000EA000000}"/>
    <cellStyle name="Comma 2 97 2" xfId="559" xr:uid="{00000000-0005-0000-0000-0000EB000000}"/>
    <cellStyle name="Comma 2 98" xfId="290" xr:uid="{00000000-0005-0000-0000-0000EC000000}"/>
    <cellStyle name="Comma 2 98 2" xfId="561" xr:uid="{00000000-0005-0000-0000-0000ED000000}"/>
    <cellStyle name="Comma 2 99" xfId="293" xr:uid="{00000000-0005-0000-0000-0000EE000000}"/>
    <cellStyle name="Comma 2 99 2" xfId="563" xr:uid="{00000000-0005-0000-0000-0000EF000000}"/>
    <cellStyle name="Comma 3" xfId="359" xr:uid="{00000000-0005-0000-0000-0000F0000000}"/>
    <cellStyle name="Comma 3 2" xfId="609" xr:uid="{00000000-0005-0000-0000-0000F1000000}"/>
    <cellStyle name="Comma 3 2 2" xfId="643" xr:uid="{00000000-0005-0000-0000-0000F2000000}"/>
    <cellStyle name="Comma 3 3" xfId="642" xr:uid="{00000000-0005-0000-0000-0000F3000000}"/>
    <cellStyle name="Comma 4" xfId="606" xr:uid="{00000000-0005-0000-0000-0000F4000000}"/>
    <cellStyle name="Comma 5" xfId="616" xr:uid="{00000000-0005-0000-0000-0000F5000000}"/>
    <cellStyle name="Comma 5 2" xfId="644" xr:uid="{00000000-0005-0000-0000-0000F6000000}"/>
    <cellStyle name="Comma 6" xfId="618" xr:uid="{00000000-0005-0000-0000-0000F7000000}"/>
    <cellStyle name="Comma 6 2" xfId="645" xr:uid="{00000000-0005-0000-0000-0000F8000000}"/>
    <cellStyle name="Comma 7" xfId="621" xr:uid="{00000000-0005-0000-0000-0000F9000000}"/>
    <cellStyle name="Comma 7 2" xfId="646" xr:uid="{00000000-0005-0000-0000-0000FA000000}"/>
    <cellStyle name="Currency" xfId="1" builtinId="4"/>
    <cellStyle name="Currency 10" xfId="25" xr:uid="{00000000-0005-0000-0000-0000FB000000}"/>
    <cellStyle name="Currency 10 2" xfId="384" xr:uid="{00000000-0005-0000-0000-0000FC000000}"/>
    <cellStyle name="Currency 10 2 2" xfId="648" xr:uid="{00000000-0005-0000-0000-0000FD000000}"/>
    <cellStyle name="Currency 10 3" xfId="647" xr:uid="{00000000-0005-0000-0000-0000FE000000}"/>
    <cellStyle name="Currency 100" xfId="292" xr:uid="{00000000-0005-0000-0000-0000FF000000}"/>
    <cellStyle name="Currency 100 2" xfId="562" xr:uid="{00000000-0005-0000-0000-000000010000}"/>
    <cellStyle name="Currency 100 2 2" xfId="650" xr:uid="{00000000-0005-0000-0000-000001010000}"/>
    <cellStyle name="Currency 100 3" xfId="649" xr:uid="{00000000-0005-0000-0000-000002010000}"/>
    <cellStyle name="Currency 101" xfId="295" xr:uid="{00000000-0005-0000-0000-000003010000}"/>
    <cellStyle name="Currency 101 2" xfId="564" xr:uid="{00000000-0005-0000-0000-000004010000}"/>
    <cellStyle name="Currency 101 2 2" xfId="652" xr:uid="{00000000-0005-0000-0000-000005010000}"/>
    <cellStyle name="Currency 101 3" xfId="651" xr:uid="{00000000-0005-0000-0000-000006010000}"/>
    <cellStyle name="Currency 102" xfId="298" xr:uid="{00000000-0005-0000-0000-000007010000}"/>
    <cellStyle name="Currency 102 2" xfId="566" xr:uid="{00000000-0005-0000-0000-000008010000}"/>
    <cellStyle name="Currency 102 2 2" xfId="654" xr:uid="{00000000-0005-0000-0000-000009010000}"/>
    <cellStyle name="Currency 102 3" xfId="653" xr:uid="{00000000-0005-0000-0000-00000A010000}"/>
    <cellStyle name="Currency 103" xfId="301" xr:uid="{00000000-0005-0000-0000-00000B010000}"/>
    <cellStyle name="Currency 103 2" xfId="568" xr:uid="{00000000-0005-0000-0000-00000C010000}"/>
    <cellStyle name="Currency 103 2 2" xfId="656" xr:uid="{00000000-0005-0000-0000-00000D010000}"/>
    <cellStyle name="Currency 103 3" xfId="655" xr:uid="{00000000-0005-0000-0000-00000E010000}"/>
    <cellStyle name="Currency 104" xfId="304" xr:uid="{00000000-0005-0000-0000-00000F010000}"/>
    <cellStyle name="Currency 104 2" xfId="570" xr:uid="{00000000-0005-0000-0000-000010010000}"/>
    <cellStyle name="Currency 104 2 2" xfId="658" xr:uid="{00000000-0005-0000-0000-000011010000}"/>
    <cellStyle name="Currency 104 3" xfId="657" xr:uid="{00000000-0005-0000-0000-000012010000}"/>
    <cellStyle name="Currency 105" xfId="307" xr:uid="{00000000-0005-0000-0000-000013010000}"/>
    <cellStyle name="Currency 105 2" xfId="572" xr:uid="{00000000-0005-0000-0000-000014010000}"/>
    <cellStyle name="Currency 105 2 2" xfId="660" xr:uid="{00000000-0005-0000-0000-000015010000}"/>
    <cellStyle name="Currency 105 3" xfId="659" xr:uid="{00000000-0005-0000-0000-000016010000}"/>
    <cellStyle name="Currency 106" xfId="310" xr:uid="{00000000-0005-0000-0000-000017010000}"/>
    <cellStyle name="Currency 106 2" xfId="574" xr:uid="{00000000-0005-0000-0000-000018010000}"/>
    <cellStyle name="Currency 106 2 2" xfId="662" xr:uid="{00000000-0005-0000-0000-000019010000}"/>
    <cellStyle name="Currency 106 3" xfId="661" xr:uid="{00000000-0005-0000-0000-00001A010000}"/>
    <cellStyle name="Currency 107" xfId="313" xr:uid="{00000000-0005-0000-0000-00001B010000}"/>
    <cellStyle name="Currency 107 2" xfId="576" xr:uid="{00000000-0005-0000-0000-00001C010000}"/>
    <cellStyle name="Currency 107 2 2" xfId="664" xr:uid="{00000000-0005-0000-0000-00001D010000}"/>
    <cellStyle name="Currency 107 3" xfId="663" xr:uid="{00000000-0005-0000-0000-00001E010000}"/>
    <cellStyle name="Currency 108" xfId="316" xr:uid="{00000000-0005-0000-0000-00001F010000}"/>
    <cellStyle name="Currency 108 2" xfId="578" xr:uid="{00000000-0005-0000-0000-000020010000}"/>
    <cellStyle name="Currency 108 2 2" xfId="666" xr:uid="{00000000-0005-0000-0000-000021010000}"/>
    <cellStyle name="Currency 108 3" xfId="665" xr:uid="{00000000-0005-0000-0000-000022010000}"/>
    <cellStyle name="Currency 109" xfId="319" xr:uid="{00000000-0005-0000-0000-000023010000}"/>
    <cellStyle name="Currency 109 2" xfId="580" xr:uid="{00000000-0005-0000-0000-000024010000}"/>
    <cellStyle name="Currency 109 2 2" xfId="668" xr:uid="{00000000-0005-0000-0000-000025010000}"/>
    <cellStyle name="Currency 109 3" xfId="667" xr:uid="{00000000-0005-0000-0000-000026010000}"/>
    <cellStyle name="Currency 11" xfId="28" xr:uid="{00000000-0005-0000-0000-000027010000}"/>
    <cellStyle name="Currency 11 2" xfId="386" xr:uid="{00000000-0005-0000-0000-000028010000}"/>
    <cellStyle name="Currency 11 2 2" xfId="670" xr:uid="{00000000-0005-0000-0000-000029010000}"/>
    <cellStyle name="Currency 11 3" xfId="669" xr:uid="{00000000-0005-0000-0000-00002A010000}"/>
    <cellStyle name="Currency 110" xfId="322" xr:uid="{00000000-0005-0000-0000-00002B010000}"/>
    <cellStyle name="Currency 110 2" xfId="582" xr:uid="{00000000-0005-0000-0000-00002C010000}"/>
    <cellStyle name="Currency 110 2 2" xfId="672" xr:uid="{00000000-0005-0000-0000-00002D010000}"/>
    <cellStyle name="Currency 110 3" xfId="671" xr:uid="{00000000-0005-0000-0000-00002E010000}"/>
    <cellStyle name="Currency 111" xfId="325" xr:uid="{00000000-0005-0000-0000-00002F010000}"/>
    <cellStyle name="Currency 111 2" xfId="584" xr:uid="{00000000-0005-0000-0000-000030010000}"/>
    <cellStyle name="Currency 111 2 2" xfId="674" xr:uid="{00000000-0005-0000-0000-000031010000}"/>
    <cellStyle name="Currency 111 3" xfId="673" xr:uid="{00000000-0005-0000-0000-000032010000}"/>
    <cellStyle name="Currency 112" xfId="328" xr:uid="{00000000-0005-0000-0000-000033010000}"/>
    <cellStyle name="Currency 112 2" xfId="586" xr:uid="{00000000-0005-0000-0000-000034010000}"/>
    <cellStyle name="Currency 112 2 2" xfId="676" xr:uid="{00000000-0005-0000-0000-000035010000}"/>
    <cellStyle name="Currency 112 3" xfId="675" xr:uid="{00000000-0005-0000-0000-000036010000}"/>
    <cellStyle name="Currency 113" xfId="331" xr:uid="{00000000-0005-0000-0000-000037010000}"/>
    <cellStyle name="Currency 113 2" xfId="588" xr:uid="{00000000-0005-0000-0000-000038010000}"/>
    <cellStyle name="Currency 113 2 2" xfId="678" xr:uid="{00000000-0005-0000-0000-000039010000}"/>
    <cellStyle name="Currency 113 3" xfId="677" xr:uid="{00000000-0005-0000-0000-00003A010000}"/>
    <cellStyle name="Currency 114" xfId="334" xr:uid="{00000000-0005-0000-0000-00003B010000}"/>
    <cellStyle name="Currency 114 2" xfId="590" xr:uid="{00000000-0005-0000-0000-00003C010000}"/>
    <cellStyle name="Currency 114 2 2" xfId="680" xr:uid="{00000000-0005-0000-0000-00003D010000}"/>
    <cellStyle name="Currency 114 3" xfId="679" xr:uid="{00000000-0005-0000-0000-00003E010000}"/>
    <cellStyle name="Currency 115" xfId="337" xr:uid="{00000000-0005-0000-0000-00003F010000}"/>
    <cellStyle name="Currency 115 2" xfId="592" xr:uid="{00000000-0005-0000-0000-000040010000}"/>
    <cellStyle name="Currency 115 2 2" xfId="682" xr:uid="{00000000-0005-0000-0000-000041010000}"/>
    <cellStyle name="Currency 115 3" xfId="681" xr:uid="{00000000-0005-0000-0000-000042010000}"/>
    <cellStyle name="Currency 116" xfId="340" xr:uid="{00000000-0005-0000-0000-000043010000}"/>
    <cellStyle name="Currency 116 2" xfId="594" xr:uid="{00000000-0005-0000-0000-000044010000}"/>
    <cellStyle name="Currency 116 2 2" xfId="684" xr:uid="{00000000-0005-0000-0000-000045010000}"/>
    <cellStyle name="Currency 116 3" xfId="683" xr:uid="{00000000-0005-0000-0000-000046010000}"/>
    <cellStyle name="Currency 117" xfId="343" xr:uid="{00000000-0005-0000-0000-000047010000}"/>
    <cellStyle name="Currency 117 2" xfId="596" xr:uid="{00000000-0005-0000-0000-000048010000}"/>
    <cellStyle name="Currency 117 2 2" xfId="686" xr:uid="{00000000-0005-0000-0000-000049010000}"/>
    <cellStyle name="Currency 117 3" xfId="685" xr:uid="{00000000-0005-0000-0000-00004A010000}"/>
    <cellStyle name="Currency 118" xfId="346" xr:uid="{00000000-0005-0000-0000-00004B010000}"/>
    <cellStyle name="Currency 118 2" xfId="598" xr:uid="{00000000-0005-0000-0000-00004C010000}"/>
    <cellStyle name="Currency 118 2 2" xfId="688" xr:uid="{00000000-0005-0000-0000-00004D010000}"/>
    <cellStyle name="Currency 118 3" xfId="687" xr:uid="{00000000-0005-0000-0000-00004E010000}"/>
    <cellStyle name="Currency 119" xfId="349" xr:uid="{00000000-0005-0000-0000-00004F010000}"/>
    <cellStyle name="Currency 119 2" xfId="600" xr:uid="{00000000-0005-0000-0000-000050010000}"/>
    <cellStyle name="Currency 119 2 2" xfId="690" xr:uid="{00000000-0005-0000-0000-000051010000}"/>
    <cellStyle name="Currency 119 3" xfId="689" xr:uid="{00000000-0005-0000-0000-000052010000}"/>
    <cellStyle name="Currency 12" xfId="31" xr:uid="{00000000-0005-0000-0000-000053010000}"/>
    <cellStyle name="Currency 12 2" xfId="388" xr:uid="{00000000-0005-0000-0000-000054010000}"/>
    <cellStyle name="Currency 12 2 2" xfId="692" xr:uid="{00000000-0005-0000-0000-000055010000}"/>
    <cellStyle name="Currency 12 3" xfId="691" xr:uid="{00000000-0005-0000-0000-000056010000}"/>
    <cellStyle name="Currency 120" xfId="352" xr:uid="{00000000-0005-0000-0000-000057010000}"/>
    <cellStyle name="Currency 120 2" xfId="602" xr:uid="{00000000-0005-0000-0000-000058010000}"/>
    <cellStyle name="Currency 120 2 2" xfId="694" xr:uid="{00000000-0005-0000-0000-000059010000}"/>
    <cellStyle name="Currency 120 3" xfId="693" xr:uid="{00000000-0005-0000-0000-00005A010000}"/>
    <cellStyle name="Currency 121" xfId="355" xr:uid="{00000000-0005-0000-0000-00005B010000}"/>
    <cellStyle name="Currency 121 2" xfId="604" xr:uid="{00000000-0005-0000-0000-00005C010000}"/>
    <cellStyle name="Currency 121 2 2" xfId="696" xr:uid="{00000000-0005-0000-0000-00005D010000}"/>
    <cellStyle name="Currency 121 3" xfId="695" xr:uid="{00000000-0005-0000-0000-00005E010000}"/>
    <cellStyle name="Currency 13" xfId="34" xr:uid="{00000000-0005-0000-0000-00005F010000}"/>
    <cellStyle name="Currency 13 2" xfId="390" xr:uid="{00000000-0005-0000-0000-000060010000}"/>
    <cellStyle name="Currency 13 2 2" xfId="698" xr:uid="{00000000-0005-0000-0000-000061010000}"/>
    <cellStyle name="Currency 13 3" xfId="697" xr:uid="{00000000-0005-0000-0000-000062010000}"/>
    <cellStyle name="Currency 14" xfId="37" xr:uid="{00000000-0005-0000-0000-000063010000}"/>
    <cellStyle name="Currency 14 2" xfId="392" xr:uid="{00000000-0005-0000-0000-000064010000}"/>
    <cellStyle name="Currency 14 2 2" xfId="700" xr:uid="{00000000-0005-0000-0000-000065010000}"/>
    <cellStyle name="Currency 14 3" xfId="699" xr:uid="{00000000-0005-0000-0000-000066010000}"/>
    <cellStyle name="Currency 15" xfId="40" xr:uid="{00000000-0005-0000-0000-000067010000}"/>
    <cellStyle name="Currency 15 2" xfId="394" xr:uid="{00000000-0005-0000-0000-000068010000}"/>
    <cellStyle name="Currency 15 2 2" xfId="702" xr:uid="{00000000-0005-0000-0000-000069010000}"/>
    <cellStyle name="Currency 15 3" xfId="701" xr:uid="{00000000-0005-0000-0000-00006A010000}"/>
    <cellStyle name="Currency 16" xfId="43" xr:uid="{00000000-0005-0000-0000-00006B010000}"/>
    <cellStyle name="Currency 16 2" xfId="396" xr:uid="{00000000-0005-0000-0000-00006C010000}"/>
    <cellStyle name="Currency 16 2 2" xfId="704" xr:uid="{00000000-0005-0000-0000-00006D010000}"/>
    <cellStyle name="Currency 16 3" xfId="703" xr:uid="{00000000-0005-0000-0000-00006E010000}"/>
    <cellStyle name="Currency 17" xfId="46" xr:uid="{00000000-0005-0000-0000-00006F010000}"/>
    <cellStyle name="Currency 17 2" xfId="398" xr:uid="{00000000-0005-0000-0000-000070010000}"/>
    <cellStyle name="Currency 17 2 2" xfId="706" xr:uid="{00000000-0005-0000-0000-000071010000}"/>
    <cellStyle name="Currency 17 3" xfId="705" xr:uid="{00000000-0005-0000-0000-000072010000}"/>
    <cellStyle name="Currency 18" xfId="49" xr:uid="{00000000-0005-0000-0000-000073010000}"/>
    <cellStyle name="Currency 18 2" xfId="400" xr:uid="{00000000-0005-0000-0000-000074010000}"/>
    <cellStyle name="Currency 18 2 2" xfId="708" xr:uid="{00000000-0005-0000-0000-000075010000}"/>
    <cellStyle name="Currency 18 3" xfId="707" xr:uid="{00000000-0005-0000-0000-000076010000}"/>
    <cellStyle name="Currency 19" xfId="52" xr:uid="{00000000-0005-0000-0000-000077010000}"/>
    <cellStyle name="Currency 19 2" xfId="402" xr:uid="{00000000-0005-0000-0000-000078010000}"/>
    <cellStyle name="Currency 19 2 2" xfId="710" xr:uid="{00000000-0005-0000-0000-000079010000}"/>
    <cellStyle name="Currency 19 3" xfId="709" xr:uid="{00000000-0005-0000-0000-00007A010000}"/>
    <cellStyle name="Currency 2" xfId="4" xr:uid="{00000000-0005-0000-0000-00007B010000}"/>
    <cellStyle name="Currency 2 2" xfId="362" xr:uid="{00000000-0005-0000-0000-00007C010000}"/>
    <cellStyle name="Currency 2 2 2" xfId="612" xr:uid="{00000000-0005-0000-0000-00007D010000}"/>
    <cellStyle name="Currency 2 3" xfId="370" xr:uid="{00000000-0005-0000-0000-00007E010000}"/>
    <cellStyle name="Currency 2 3 2" xfId="712" xr:uid="{00000000-0005-0000-0000-00007F010000}"/>
    <cellStyle name="Currency 2 4" xfId="711" xr:uid="{00000000-0005-0000-0000-000080010000}"/>
    <cellStyle name="Currency 20" xfId="55" xr:uid="{00000000-0005-0000-0000-000081010000}"/>
    <cellStyle name="Currency 20 2" xfId="404" xr:uid="{00000000-0005-0000-0000-000082010000}"/>
    <cellStyle name="Currency 20 2 2" xfId="714" xr:uid="{00000000-0005-0000-0000-000083010000}"/>
    <cellStyle name="Currency 20 3" xfId="713" xr:uid="{00000000-0005-0000-0000-000084010000}"/>
    <cellStyle name="Currency 21" xfId="58" xr:uid="{00000000-0005-0000-0000-000085010000}"/>
    <cellStyle name="Currency 21 2" xfId="406" xr:uid="{00000000-0005-0000-0000-000086010000}"/>
    <cellStyle name="Currency 21 2 2" xfId="716" xr:uid="{00000000-0005-0000-0000-000087010000}"/>
    <cellStyle name="Currency 21 3" xfId="715" xr:uid="{00000000-0005-0000-0000-000088010000}"/>
    <cellStyle name="Currency 22" xfId="61" xr:uid="{00000000-0005-0000-0000-000089010000}"/>
    <cellStyle name="Currency 22 2" xfId="408" xr:uid="{00000000-0005-0000-0000-00008A010000}"/>
    <cellStyle name="Currency 22 2 2" xfId="718" xr:uid="{00000000-0005-0000-0000-00008B010000}"/>
    <cellStyle name="Currency 22 3" xfId="717" xr:uid="{00000000-0005-0000-0000-00008C010000}"/>
    <cellStyle name="Currency 23" xfId="64" xr:uid="{00000000-0005-0000-0000-00008D010000}"/>
    <cellStyle name="Currency 23 2" xfId="410" xr:uid="{00000000-0005-0000-0000-00008E010000}"/>
    <cellStyle name="Currency 23 2 2" xfId="720" xr:uid="{00000000-0005-0000-0000-00008F010000}"/>
    <cellStyle name="Currency 23 3" xfId="719" xr:uid="{00000000-0005-0000-0000-000090010000}"/>
    <cellStyle name="Currency 24" xfId="67" xr:uid="{00000000-0005-0000-0000-000091010000}"/>
    <cellStyle name="Currency 24 2" xfId="412" xr:uid="{00000000-0005-0000-0000-000092010000}"/>
    <cellStyle name="Currency 24 2 2" xfId="722" xr:uid="{00000000-0005-0000-0000-000093010000}"/>
    <cellStyle name="Currency 24 3" xfId="721" xr:uid="{00000000-0005-0000-0000-000094010000}"/>
    <cellStyle name="Currency 25" xfId="70" xr:uid="{00000000-0005-0000-0000-000095010000}"/>
    <cellStyle name="Currency 25 2" xfId="414" xr:uid="{00000000-0005-0000-0000-000096010000}"/>
    <cellStyle name="Currency 25 2 2" xfId="724" xr:uid="{00000000-0005-0000-0000-000097010000}"/>
    <cellStyle name="Currency 25 3" xfId="723" xr:uid="{00000000-0005-0000-0000-000098010000}"/>
    <cellStyle name="Currency 26" xfId="73" xr:uid="{00000000-0005-0000-0000-000099010000}"/>
    <cellStyle name="Currency 26 2" xfId="416" xr:uid="{00000000-0005-0000-0000-00009A010000}"/>
    <cellStyle name="Currency 26 2 2" xfId="726" xr:uid="{00000000-0005-0000-0000-00009B010000}"/>
    <cellStyle name="Currency 26 3" xfId="725" xr:uid="{00000000-0005-0000-0000-00009C010000}"/>
    <cellStyle name="Currency 27" xfId="76" xr:uid="{00000000-0005-0000-0000-00009D010000}"/>
    <cellStyle name="Currency 27 2" xfId="418" xr:uid="{00000000-0005-0000-0000-00009E010000}"/>
    <cellStyle name="Currency 27 2 2" xfId="728" xr:uid="{00000000-0005-0000-0000-00009F010000}"/>
    <cellStyle name="Currency 27 3" xfId="727" xr:uid="{00000000-0005-0000-0000-0000A0010000}"/>
    <cellStyle name="Currency 28" xfId="79" xr:uid="{00000000-0005-0000-0000-0000A1010000}"/>
    <cellStyle name="Currency 28 2" xfId="420" xr:uid="{00000000-0005-0000-0000-0000A2010000}"/>
    <cellStyle name="Currency 28 2 2" xfId="730" xr:uid="{00000000-0005-0000-0000-0000A3010000}"/>
    <cellStyle name="Currency 28 3" xfId="729" xr:uid="{00000000-0005-0000-0000-0000A4010000}"/>
    <cellStyle name="Currency 29" xfId="82" xr:uid="{00000000-0005-0000-0000-0000A5010000}"/>
    <cellStyle name="Currency 29 2" xfId="422" xr:uid="{00000000-0005-0000-0000-0000A6010000}"/>
    <cellStyle name="Currency 29 2 2" xfId="732" xr:uid="{00000000-0005-0000-0000-0000A7010000}"/>
    <cellStyle name="Currency 29 3" xfId="731" xr:uid="{00000000-0005-0000-0000-0000A8010000}"/>
    <cellStyle name="Currency 3" xfId="2" xr:uid="{00000000-0005-0000-0000-0000A9010000}"/>
    <cellStyle name="Currency 3 2" xfId="369" xr:uid="{00000000-0005-0000-0000-0000AA010000}"/>
    <cellStyle name="Currency 30" xfId="85" xr:uid="{00000000-0005-0000-0000-0000AB010000}"/>
    <cellStyle name="Currency 30 2" xfId="424" xr:uid="{00000000-0005-0000-0000-0000AC010000}"/>
    <cellStyle name="Currency 30 2 2" xfId="734" xr:uid="{00000000-0005-0000-0000-0000AD010000}"/>
    <cellStyle name="Currency 30 3" xfId="733" xr:uid="{00000000-0005-0000-0000-0000AE010000}"/>
    <cellStyle name="Currency 31" xfId="88" xr:uid="{00000000-0005-0000-0000-0000AF010000}"/>
    <cellStyle name="Currency 31 2" xfId="426" xr:uid="{00000000-0005-0000-0000-0000B0010000}"/>
    <cellStyle name="Currency 31 2 2" xfId="736" xr:uid="{00000000-0005-0000-0000-0000B1010000}"/>
    <cellStyle name="Currency 31 3" xfId="735" xr:uid="{00000000-0005-0000-0000-0000B2010000}"/>
    <cellStyle name="Currency 32" xfId="91" xr:uid="{00000000-0005-0000-0000-0000B3010000}"/>
    <cellStyle name="Currency 32 2" xfId="428" xr:uid="{00000000-0005-0000-0000-0000B4010000}"/>
    <cellStyle name="Currency 32 2 2" xfId="738" xr:uid="{00000000-0005-0000-0000-0000B5010000}"/>
    <cellStyle name="Currency 32 3" xfId="737" xr:uid="{00000000-0005-0000-0000-0000B6010000}"/>
    <cellStyle name="Currency 33" xfId="94" xr:uid="{00000000-0005-0000-0000-0000B7010000}"/>
    <cellStyle name="Currency 33 2" xfId="430" xr:uid="{00000000-0005-0000-0000-0000B8010000}"/>
    <cellStyle name="Currency 33 2 2" xfId="740" xr:uid="{00000000-0005-0000-0000-0000B9010000}"/>
    <cellStyle name="Currency 33 3" xfId="739" xr:uid="{00000000-0005-0000-0000-0000BA010000}"/>
    <cellStyle name="Currency 34" xfId="97" xr:uid="{00000000-0005-0000-0000-0000BB010000}"/>
    <cellStyle name="Currency 34 2" xfId="432" xr:uid="{00000000-0005-0000-0000-0000BC010000}"/>
    <cellStyle name="Currency 34 2 2" xfId="742" xr:uid="{00000000-0005-0000-0000-0000BD010000}"/>
    <cellStyle name="Currency 34 3" xfId="741" xr:uid="{00000000-0005-0000-0000-0000BE010000}"/>
    <cellStyle name="Currency 35" xfId="100" xr:uid="{00000000-0005-0000-0000-0000BF010000}"/>
    <cellStyle name="Currency 35 2" xfId="434" xr:uid="{00000000-0005-0000-0000-0000C0010000}"/>
    <cellStyle name="Currency 35 2 2" xfId="744" xr:uid="{00000000-0005-0000-0000-0000C1010000}"/>
    <cellStyle name="Currency 35 3" xfId="743" xr:uid="{00000000-0005-0000-0000-0000C2010000}"/>
    <cellStyle name="Currency 36" xfId="103" xr:uid="{00000000-0005-0000-0000-0000C3010000}"/>
    <cellStyle name="Currency 36 2" xfId="436" xr:uid="{00000000-0005-0000-0000-0000C4010000}"/>
    <cellStyle name="Currency 36 2 2" xfId="746" xr:uid="{00000000-0005-0000-0000-0000C5010000}"/>
    <cellStyle name="Currency 36 3" xfId="745" xr:uid="{00000000-0005-0000-0000-0000C6010000}"/>
    <cellStyle name="Currency 37" xfId="106" xr:uid="{00000000-0005-0000-0000-0000C7010000}"/>
    <cellStyle name="Currency 37 2" xfId="438" xr:uid="{00000000-0005-0000-0000-0000C8010000}"/>
    <cellStyle name="Currency 37 2 2" xfId="748" xr:uid="{00000000-0005-0000-0000-0000C9010000}"/>
    <cellStyle name="Currency 37 3" xfId="747" xr:uid="{00000000-0005-0000-0000-0000CA010000}"/>
    <cellStyle name="Currency 38" xfId="109" xr:uid="{00000000-0005-0000-0000-0000CB010000}"/>
    <cellStyle name="Currency 38 2" xfId="440" xr:uid="{00000000-0005-0000-0000-0000CC010000}"/>
    <cellStyle name="Currency 38 2 2" xfId="750" xr:uid="{00000000-0005-0000-0000-0000CD010000}"/>
    <cellStyle name="Currency 38 3" xfId="749" xr:uid="{00000000-0005-0000-0000-0000CE010000}"/>
    <cellStyle name="Currency 39" xfId="112" xr:uid="{00000000-0005-0000-0000-0000CF010000}"/>
    <cellStyle name="Currency 39 2" xfId="442" xr:uid="{00000000-0005-0000-0000-0000D0010000}"/>
    <cellStyle name="Currency 39 2 2" xfId="752" xr:uid="{00000000-0005-0000-0000-0000D1010000}"/>
    <cellStyle name="Currency 39 3" xfId="751" xr:uid="{00000000-0005-0000-0000-0000D2010000}"/>
    <cellStyle name="Currency 4" xfId="7" xr:uid="{00000000-0005-0000-0000-0000D3010000}"/>
    <cellStyle name="Currency 4 2" xfId="372" xr:uid="{00000000-0005-0000-0000-0000D4010000}"/>
    <cellStyle name="Currency 4 2 2" xfId="754" xr:uid="{00000000-0005-0000-0000-0000D5010000}"/>
    <cellStyle name="Currency 4 3" xfId="753" xr:uid="{00000000-0005-0000-0000-0000D6010000}"/>
    <cellStyle name="Currency 40" xfId="115" xr:uid="{00000000-0005-0000-0000-0000D7010000}"/>
    <cellStyle name="Currency 40 2" xfId="444" xr:uid="{00000000-0005-0000-0000-0000D8010000}"/>
    <cellStyle name="Currency 40 2 2" xfId="756" xr:uid="{00000000-0005-0000-0000-0000D9010000}"/>
    <cellStyle name="Currency 40 3" xfId="755" xr:uid="{00000000-0005-0000-0000-0000DA010000}"/>
    <cellStyle name="Currency 41" xfId="118" xr:uid="{00000000-0005-0000-0000-0000DB010000}"/>
    <cellStyle name="Currency 41 2" xfId="446" xr:uid="{00000000-0005-0000-0000-0000DC010000}"/>
    <cellStyle name="Currency 41 2 2" xfId="758" xr:uid="{00000000-0005-0000-0000-0000DD010000}"/>
    <cellStyle name="Currency 41 3" xfId="757" xr:uid="{00000000-0005-0000-0000-0000DE010000}"/>
    <cellStyle name="Currency 42" xfId="121" xr:uid="{00000000-0005-0000-0000-0000DF010000}"/>
    <cellStyle name="Currency 42 2" xfId="448" xr:uid="{00000000-0005-0000-0000-0000E0010000}"/>
    <cellStyle name="Currency 42 2 2" xfId="760" xr:uid="{00000000-0005-0000-0000-0000E1010000}"/>
    <cellStyle name="Currency 42 3" xfId="759" xr:uid="{00000000-0005-0000-0000-0000E2010000}"/>
    <cellStyle name="Currency 43" xfId="124" xr:uid="{00000000-0005-0000-0000-0000E3010000}"/>
    <cellStyle name="Currency 43 2" xfId="450" xr:uid="{00000000-0005-0000-0000-0000E4010000}"/>
    <cellStyle name="Currency 43 2 2" xfId="762" xr:uid="{00000000-0005-0000-0000-0000E5010000}"/>
    <cellStyle name="Currency 43 3" xfId="761" xr:uid="{00000000-0005-0000-0000-0000E6010000}"/>
    <cellStyle name="Currency 44" xfId="127" xr:uid="{00000000-0005-0000-0000-0000E7010000}"/>
    <cellStyle name="Currency 44 2" xfId="452" xr:uid="{00000000-0005-0000-0000-0000E8010000}"/>
    <cellStyle name="Currency 44 2 2" xfId="764" xr:uid="{00000000-0005-0000-0000-0000E9010000}"/>
    <cellStyle name="Currency 44 3" xfId="763" xr:uid="{00000000-0005-0000-0000-0000EA010000}"/>
    <cellStyle name="Currency 45" xfId="130" xr:uid="{00000000-0005-0000-0000-0000EB010000}"/>
    <cellStyle name="Currency 45 2" xfId="454" xr:uid="{00000000-0005-0000-0000-0000EC010000}"/>
    <cellStyle name="Currency 45 2 2" xfId="766" xr:uid="{00000000-0005-0000-0000-0000ED010000}"/>
    <cellStyle name="Currency 45 3" xfId="765" xr:uid="{00000000-0005-0000-0000-0000EE010000}"/>
    <cellStyle name="Currency 46" xfId="133" xr:uid="{00000000-0005-0000-0000-0000EF010000}"/>
    <cellStyle name="Currency 46 2" xfId="456" xr:uid="{00000000-0005-0000-0000-0000F0010000}"/>
    <cellStyle name="Currency 46 2 2" xfId="768" xr:uid="{00000000-0005-0000-0000-0000F1010000}"/>
    <cellStyle name="Currency 46 3" xfId="767" xr:uid="{00000000-0005-0000-0000-0000F2010000}"/>
    <cellStyle name="Currency 47" xfId="136" xr:uid="{00000000-0005-0000-0000-0000F3010000}"/>
    <cellStyle name="Currency 47 2" xfId="458" xr:uid="{00000000-0005-0000-0000-0000F4010000}"/>
    <cellStyle name="Currency 47 2 2" xfId="770" xr:uid="{00000000-0005-0000-0000-0000F5010000}"/>
    <cellStyle name="Currency 47 3" xfId="769" xr:uid="{00000000-0005-0000-0000-0000F6010000}"/>
    <cellStyle name="Currency 48" xfId="139" xr:uid="{00000000-0005-0000-0000-0000F7010000}"/>
    <cellStyle name="Currency 48 2" xfId="460" xr:uid="{00000000-0005-0000-0000-0000F8010000}"/>
    <cellStyle name="Currency 48 2 2" xfId="772" xr:uid="{00000000-0005-0000-0000-0000F9010000}"/>
    <cellStyle name="Currency 48 3" xfId="771" xr:uid="{00000000-0005-0000-0000-0000FA010000}"/>
    <cellStyle name="Currency 49" xfId="142" xr:uid="{00000000-0005-0000-0000-0000FB010000}"/>
    <cellStyle name="Currency 49 2" xfId="462" xr:uid="{00000000-0005-0000-0000-0000FC010000}"/>
    <cellStyle name="Currency 49 2 2" xfId="774" xr:uid="{00000000-0005-0000-0000-0000FD010000}"/>
    <cellStyle name="Currency 49 3" xfId="773" xr:uid="{00000000-0005-0000-0000-0000FE010000}"/>
    <cellStyle name="Currency 5" xfId="10" xr:uid="{00000000-0005-0000-0000-0000FF010000}"/>
    <cellStyle name="Currency 5 2" xfId="374" xr:uid="{00000000-0005-0000-0000-000000020000}"/>
    <cellStyle name="Currency 5 2 2" xfId="776" xr:uid="{00000000-0005-0000-0000-000001020000}"/>
    <cellStyle name="Currency 5 3" xfId="775" xr:uid="{00000000-0005-0000-0000-000002020000}"/>
    <cellStyle name="Currency 50" xfId="145" xr:uid="{00000000-0005-0000-0000-000003020000}"/>
    <cellStyle name="Currency 50 2" xfId="464" xr:uid="{00000000-0005-0000-0000-000004020000}"/>
    <cellStyle name="Currency 50 2 2" xfId="778" xr:uid="{00000000-0005-0000-0000-000005020000}"/>
    <cellStyle name="Currency 50 3" xfId="777" xr:uid="{00000000-0005-0000-0000-000006020000}"/>
    <cellStyle name="Currency 51" xfId="148" xr:uid="{00000000-0005-0000-0000-000007020000}"/>
    <cellStyle name="Currency 51 2" xfId="466" xr:uid="{00000000-0005-0000-0000-000008020000}"/>
    <cellStyle name="Currency 51 2 2" xfId="780" xr:uid="{00000000-0005-0000-0000-000009020000}"/>
    <cellStyle name="Currency 51 3" xfId="779" xr:uid="{00000000-0005-0000-0000-00000A020000}"/>
    <cellStyle name="Currency 52" xfId="151" xr:uid="{00000000-0005-0000-0000-00000B020000}"/>
    <cellStyle name="Currency 52 2" xfId="468" xr:uid="{00000000-0005-0000-0000-00000C020000}"/>
    <cellStyle name="Currency 52 2 2" xfId="782" xr:uid="{00000000-0005-0000-0000-00000D020000}"/>
    <cellStyle name="Currency 52 3" xfId="781" xr:uid="{00000000-0005-0000-0000-00000E020000}"/>
    <cellStyle name="Currency 53" xfId="368" xr:uid="{00000000-0005-0000-0000-00000F020000}"/>
    <cellStyle name="Currency 54" xfId="619" xr:uid="{00000000-0005-0000-0000-000010020000}"/>
    <cellStyle name="Currency 54 2" xfId="783" xr:uid="{00000000-0005-0000-0000-000011020000}"/>
    <cellStyle name="Currency 55" xfId="158" xr:uid="{00000000-0005-0000-0000-000012020000}"/>
    <cellStyle name="Currency 55 2" xfId="472" xr:uid="{00000000-0005-0000-0000-000013020000}"/>
    <cellStyle name="Currency 55 2 2" xfId="785" xr:uid="{00000000-0005-0000-0000-000014020000}"/>
    <cellStyle name="Currency 55 3" xfId="784" xr:uid="{00000000-0005-0000-0000-000015020000}"/>
    <cellStyle name="Currency 56" xfId="161" xr:uid="{00000000-0005-0000-0000-000016020000}"/>
    <cellStyle name="Currency 56 2" xfId="474" xr:uid="{00000000-0005-0000-0000-000017020000}"/>
    <cellStyle name="Currency 56 2 2" xfId="787" xr:uid="{00000000-0005-0000-0000-000018020000}"/>
    <cellStyle name="Currency 56 3" xfId="786" xr:uid="{00000000-0005-0000-0000-000019020000}"/>
    <cellStyle name="Currency 57" xfId="164" xr:uid="{00000000-0005-0000-0000-00001A020000}"/>
    <cellStyle name="Currency 57 2" xfId="476" xr:uid="{00000000-0005-0000-0000-00001B020000}"/>
    <cellStyle name="Currency 57 2 2" xfId="789" xr:uid="{00000000-0005-0000-0000-00001C020000}"/>
    <cellStyle name="Currency 57 3" xfId="788" xr:uid="{00000000-0005-0000-0000-00001D020000}"/>
    <cellStyle name="Currency 58" xfId="167" xr:uid="{00000000-0005-0000-0000-00001E020000}"/>
    <cellStyle name="Currency 58 2" xfId="478" xr:uid="{00000000-0005-0000-0000-00001F020000}"/>
    <cellStyle name="Currency 58 2 2" xfId="791" xr:uid="{00000000-0005-0000-0000-000020020000}"/>
    <cellStyle name="Currency 58 3" xfId="790" xr:uid="{00000000-0005-0000-0000-000021020000}"/>
    <cellStyle name="Currency 59" xfId="170" xr:uid="{00000000-0005-0000-0000-000022020000}"/>
    <cellStyle name="Currency 59 2" xfId="480" xr:uid="{00000000-0005-0000-0000-000023020000}"/>
    <cellStyle name="Currency 59 2 2" xfId="793" xr:uid="{00000000-0005-0000-0000-000024020000}"/>
    <cellStyle name="Currency 59 3" xfId="792" xr:uid="{00000000-0005-0000-0000-000025020000}"/>
    <cellStyle name="Currency 6" xfId="13" xr:uid="{00000000-0005-0000-0000-000026020000}"/>
    <cellStyle name="Currency 6 2" xfId="376" xr:uid="{00000000-0005-0000-0000-000027020000}"/>
    <cellStyle name="Currency 6 2 2" xfId="795" xr:uid="{00000000-0005-0000-0000-000028020000}"/>
    <cellStyle name="Currency 6 3" xfId="794" xr:uid="{00000000-0005-0000-0000-000029020000}"/>
    <cellStyle name="Currency 60" xfId="173" xr:uid="{00000000-0005-0000-0000-00002A020000}"/>
    <cellStyle name="Currency 60 2" xfId="482" xr:uid="{00000000-0005-0000-0000-00002B020000}"/>
    <cellStyle name="Currency 60 2 2" xfId="797" xr:uid="{00000000-0005-0000-0000-00002C020000}"/>
    <cellStyle name="Currency 60 3" xfId="796" xr:uid="{00000000-0005-0000-0000-00002D020000}"/>
    <cellStyle name="Currency 61" xfId="176" xr:uid="{00000000-0005-0000-0000-00002E020000}"/>
    <cellStyle name="Currency 61 2" xfId="484" xr:uid="{00000000-0005-0000-0000-00002F020000}"/>
    <cellStyle name="Currency 61 2 2" xfId="799" xr:uid="{00000000-0005-0000-0000-000030020000}"/>
    <cellStyle name="Currency 61 3" xfId="798" xr:uid="{00000000-0005-0000-0000-000031020000}"/>
    <cellStyle name="Currency 62" xfId="179" xr:uid="{00000000-0005-0000-0000-000032020000}"/>
    <cellStyle name="Currency 62 2" xfId="486" xr:uid="{00000000-0005-0000-0000-000033020000}"/>
    <cellStyle name="Currency 62 2 2" xfId="801" xr:uid="{00000000-0005-0000-0000-000034020000}"/>
    <cellStyle name="Currency 62 3" xfId="800" xr:uid="{00000000-0005-0000-0000-000035020000}"/>
    <cellStyle name="Currency 63" xfId="182" xr:uid="{00000000-0005-0000-0000-000036020000}"/>
    <cellStyle name="Currency 63 2" xfId="488" xr:uid="{00000000-0005-0000-0000-000037020000}"/>
    <cellStyle name="Currency 63 2 2" xfId="803" xr:uid="{00000000-0005-0000-0000-000038020000}"/>
    <cellStyle name="Currency 63 3" xfId="802" xr:uid="{00000000-0005-0000-0000-000039020000}"/>
    <cellStyle name="Currency 64" xfId="185" xr:uid="{00000000-0005-0000-0000-00003A020000}"/>
    <cellStyle name="Currency 64 2" xfId="490" xr:uid="{00000000-0005-0000-0000-00003B020000}"/>
    <cellStyle name="Currency 64 2 2" xfId="805" xr:uid="{00000000-0005-0000-0000-00003C020000}"/>
    <cellStyle name="Currency 64 3" xfId="804" xr:uid="{00000000-0005-0000-0000-00003D020000}"/>
    <cellStyle name="Currency 66" xfId="190" xr:uid="{00000000-0005-0000-0000-00003E020000}"/>
    <cellStyle name="Currency 66 2" xfId="493" xr:uid="{00000000-0005-0000-0000-00003F020000}"/>
    <cellStyle name="Currency 66 2 2" xfId="807" xr:uid="{00000000-0005-0000-0000-000040020000}"/>
    <cellStyle name="Currency 66 3" xfId="806" xr:uid="{00000000-0005-0000-0000-000041020000}"/>
    <cellStyle name="Currency 67" xfId="193" xr:uid="{00000000-0005-0000-0000-000042020000}"/>
    <cellStyle name="Currency 67 2" xfId="495" xr:uid="{00000000-0005-0000-0000-000043020000}"/>
    <cellStyle name="Currency 67 2 2" xfId="809" xr:uid="{00000000-0005-0000-0000-000044020000}"/>
    <cellStyle name="Currency 67 3" xfId="808" xr:uid="{00000000-0005-0000-0000-000045020000}"/>
    <cellStyle name="Currency 68" xfId="196" xr:uid="{00000000-0005-0000-0000-000046020000}"/>
    <cellStyle name="Currency 68 2" xfId="497" xr:uid="{00000000-0005-0000-0000-000047020000}"/>
    <cellStyle name="Currency 68 2 2" xfId="811" xr:uid="{00000000-0005-0000-0000-000048020000}"/>
    <cellStyle name="Currency 68 3" xfId="810" xr:uid="{00000000-0005-0000-0000-000049020000}"/>
    <cellStyle name="Currency 69" xfId="199" xr:uid="{00000000-0005-0000-0000-00004A020000}"/>
    <cellStyle name="Currency 69 2" xfId="499" xr:uid="{00000000-0005-0000-0000-00004B020000}"/>
    <cellStyle name="Currency 69 2 2" xfId="813" xr:uid="{00000000-0005-0000-0000-00004C020000}"/>
    <cellStyle name="Currency 69 3" xfId="812" xr:uid="{00000000-0005-0000-0000-00004D020000}"/>
    <cellStyle name="Currency 7" xfId="16" xr:uid="{00000000-0005-0000-0000-00004E020000}"/>
    <cellStyle name="Currency 7 2" xfId="378" xr:uid="{00000000-0005-0000-0000-00004F020000}"/>
    <cellStyle name="Currency 7 2 2" xfId="815" xr:uid="{00000000-0005-0000-0000-000050020000}"/>
    <cellStyle name="Currency 7 3" xfId="814" xr:uid="{00000000-0005-0000-0000-000051020000}"/>
    <cellStyle name="Currency 70" xfId="202" xr:uid="{00000000-0005-0000-0000-000052020000}"/>
    <cellStyle name="Currency 70 2" xfId="501" xr:uid="{00000000-0005-0000-0000-000053020000}"/>
    <cellStyle name="Currency 70 2 2" xfId="817" xr:uid="{00000000-0005-0000-0000-000054020000}"/>
    <cellStyle name="Currency 70 3" xfId="816" xr:uid="{00000000-0005-0000-0000-000055020000}"/>
    <cellStyle name="Currency 71" xfId="205" xr:uid="{00000000-0005-0000-0000-000056020000}"/>
    <cellStyle name="Currency 71 2" xfId="503" xr:uid="{00000000-0005-0000-0000-000057020000}"/>
    <cellStyle name="Currency 71 2 2" xfId="819" xr:uid="{00000000-0005-0000-0000-000058020000}"/>
    <cellStyle name="Currency 71 3" xfId="818" xr:uid="{00000000-0005-0000-0000-000059020000}"/>
    <cellStyle name="Currency 72" xfId="208" xr:uid="{00000000-0005-0000-0000-00005A020000}"/>
    <cellStyle name="Currency 72 2" xfId="505" xr:uid="{00000000-0005-0000-0000-00005B020000}"/>
    <cellStyle name="Currency 72 2 2" xfId="821" xr:uid="{00000000-0005-0000-0000-00005C020000}"/>
    <cellStyle name="Currency 72 3" xfId="820" xr:uid="{00000000-0005-0000-0000-00005D020000}"/>
    <cellStyle name="Currency 73" xfId="211" xr:uid="{00000000-0005-0000-0000-00005E020000}"/>
    <cellStyle name="Currency 73 2" xfId="507" xr:uid="{00000000-0005-0000-0000-00005F020000}"/>
    <cellStyle name="Currency 73 2 2" xfId="823" xr:uid="{00000000-0005-0000-0000-000060020000}"/>
    <cellStyle name="Currency 73 3" xfId="822" xr:uid="{00000000-0005-0000-0000-000061020000}"/>
    <cellStyle name="Currency 74" xfId="214" xr:uid="{00000000-0005-0000-0000-000062020000}"/>
    <cellStyle name="Currency 74 2" xfId="509" xr:uid="{00000000-0005-0000-0000-000063020000}"/>
    <cellStyle name="Currency 74 2 2" xfId="825" xr:uid="{00000000-0005-0000-0000-000064020000}"/>
    <cellStyle name="Currency 74 3" xfId="824" xr:uid="{00000000-0005-0000-0000-000065020000}"/>
    <cellStyle name="Currency 75" xfId="217" xr:uid="{00000000-0005-0000-0000-000066020000}"/>
    <cellStyle name="Currency 75 2" xfId="511" xr:uid="{00000000-0005-0000-0000-000067020000}"/>
    <cellStyle name="Currency 75 2 2" xfId="827" xr:uid="{00000000-0005-0000-0000-000068020000}"/>
    <cellStyle name="Currency 75 3" xfId="826" xr:uid="{00000000-0005-0000-0000-000069020000}"/>
    <cellStyle name="Currency 76" xfId="220" xr:uid="{00000000-0005-0000-0000-00006A020000}"/>
    <cellStyle name="Currency 76 2" xfId="513" xr:uid="{00000000-0005-0000-0000-00006B020000}"/>
    <cellStyle name="Currency 76 2 2" xfId="829" xr:uid="{00000000-0005-0000-0000-00006C020000}"/>
    <cellStyle name="Currency 76 3" xfId="828" xr:uid="{00000000-0005-0000-0000-00006D020000}"/>
    <cellStyle name="Currency 77" xfId="223" xr:uid="{00000000-0005-0000-0000-00006E020000}"/>
    <cellStyle name="Currency 77 2" xfId="515" xr:uid="{00000000-0005-0000-0000-00006F020000}"/>
    <cellStyle name="Currency 77 2 2" xfId="831" xr:uid="{00000000-0005-0000-0000-000070020000}"/>
    <cellStyle name="Currency 77 3" xfId="830" xr:uid="{00000000-0005-0000-0000-000071020000}"/>
    <cellStyle name="Currency 78" xfId="226" xr:uid="{00000000-0005-0000-0000-000072020000}"/>
    <cellStyle name="Currency 78 2" xfId="517" xr:uid="{00000000-0005-0000-0000-000073020000}"/>
    <cellStyle name="Currency 78 2 2" xfId="833" xr:uid="{00000000-0005-0000-0000-000074020000}"/>
    <cellStyle name="Currency 78 3" xfId="832" xr:uid="{00000000-0005-0000-0000-000075020000}"/>
    <cellStyle name="Currency 79" xfId="229" xr:uid="{00000000-0005-0000-0000-000076020000}"/>
    <cellStyle name="Currency 79 2" xfId="519" xr:uid="{00000000-0005-0000-0000-000077020000}"/>
    <cellStyle name="Currency 79 2 2" xfId="835" xr:uid="{00000000-0005-0000-0000-000078020000}"/>
    <cellStyle name="Currency 79 3" xfId="834" xr:uid="{00000000-0005-0000-0000-000079020000}"/>
    <cellStyle name="Currency 8" xfId="19" xr:uid="{00000000-0005-0000-0000-00007A020000}"/>
    <cellStyle name="Currency 8 2" xfId="380" xr:uid="{00000000-0005-0000-0000-00007B020000}"/>
    <cellStyle name="Currency 8 2 2" xfId="837" xr:uid="{00000000-0005-0000-0000-00007C020000}"/>
    <cellStyle name="Currency 8 3" xfId="836" xr:uid="{00000000-0005-0000-0000-00007D020000}"/>
    <cellStyle name="Currency 80" xfId="232" xr:uid="{00000000-0005-0000-0000-00007E020000}"/>
    <cellStyle name="Currency 80 2" xfId="521" xr:uid="{00000000-0005-0000-0000-00007F020000}"/>
    <cellStyle name="Currency 80 2 2" xfId="839" xr:uid="{00000000-0005-0000-0000-000080020000}"/>
    <cellStyle name="Currency 80 3" xfId="838" xr:uid="{00000000-0005-0000-0000-000081020000}"/>
    <cellStyle name="Currency 81" xfId="235" xr:uid="{00000000-0005-0000-0000-000082020000}"/>
    <cellStyle name="Currency 81 2" xfId="523" xr:uid="{00000000-0005-0000-0000-000083020000}"/>
    <cellStyle name="Currency 81 2 2" xfId="841" xr:uid="{00000000-0005-0000-0000-000084020000}"/>
    <cellStyle name="Currency 81 3" xfId="840" xr:uid="{00000000-0005-0000-0000-000085020000}"/>
    <cellStyle name="Currency 82" xfId="238" xr:uid="{00000000-0005-0000-0000-000086020000}"/>
    <cellStyle name="Currency 82 2" xfId="525" xr:uid="{00000000-0005-0000-0000-000087020000}"/>
    <cellStyle name="Currency 82 2 2" xfId="843" xr:uid="{00000000-0005-0000-0000-000088020000}"/>
    <cellStyle name="Currency 82 3" xfId="842" xr:uid="{00000000-0005-0000-0000-000089020000}"/>
    <cellStyle name="Currency 83" xfId="241" xr:uid="{00000000-0005-0000-0000-00008A020000}"/>
    <cellStyle name="Currency 83 2" xfId="527" xr:uid="{00000000-0005-0000-0000-00008B020000}"/>
    <cellStyle name="Currency 83 2 2" xfId="845" xr:uid="{00000000-0005-0000-0000-00008C020000}"/>
    <cellStyle name="Currency 83 3" xfId="844" xr:uid="{00000000-0005-0000-0000-00008D020000}"/>
    <cellStyle name="Currency 84" xfId="244" xr:uid="{00000000-0005-0000-0000-00008E020000}"/>
    <cellStyle name="Currency 84 2" xfId="529" xr:uid="{00000000-0005-0000-0000-00008F020000}"/>
    <cellStyle name="Currency 84 2 2" xfId="847" xr:uid="{00000000-0005-0000-0000-000090020000}"/>
    <cellStyle name="Currency 84 3" xfId="846" xr:uid="{00000000-0005-0000-0000-000091020000}"/>
    <cellStyle name="Currency 85" xfId="247" xr:uid="{00000000-0005-0000-0000-000092020000}"/>
    <cellStyle name="Currency 85 2" xfId="531" xr:uid="{00000000-0005-0000-0000-000093020000}"/>
    <cellStyle name="Currency 85 2 2" xfId="849" xr:uid="{00000000-0005-0000-0000-000094020000}"/>
    <cellStyle name="Currency 85 3" xfId="848" xr:uid="{00000000-0005-0000-0000-000095020000}"/>
    <cellStyle name="Currency 86" xfId="250" xr:uid="{00000000-0005-0000-0000-000096020000}"/>
    <cellStyle name="Currency 86 2" xfId="533" xr:uid="{00000000-0005-0000-0000-000097020000}"/>
    <cellStyle name="Currency 86 2 2" xfId="851" xr:uid="{00000000-0005-0000-0000-000098020000}"/>
    <cellStyle name="Currency 86 3" xfId="850" xr:uid="{00000000-0005-0000-0000-000099020000}"/>
    <cellStyle name="Currency 87" xfId="253" xr:uid="{00000000-0005-0000-0000-00009A020000}"/>
    <cellStyle name="Currency 87 2" xfId="535" xr:uid="{00000000-0005-0000-0000-00009B020000}"/>
    <cellStyle name="Currency 87 2 2" xfId="853" xr:uid="{00000000-0005-0000-0000-00009C020000}"/>
    <cellStyle name="Currency 87 3" xfId="852" xr:uid="{00000000-0005-0000-0000-00009D020000}"/>
    <cellStyle name="Currency 88" xfId="256" xr:uid="{00000000-0005-0000-0000-00009E020000}"/>
    <cellStyle name="Currency 88 2" xfId="537" xr:uid="{00000000-0005-0000-0000-00009F020000}"/>
    <cellStyle name="Currency 88 2 2" xfId="855" xr:uid="{00000000-0005-0000-0000-0000A0020000}"/>
    <cellStyle name="Currency 88 3" xfId="854" xr:uid="{00000000-0005-0000-0000-0000A1020000}"/>
    <cellStyle name="Currency 89" xfId="259" xr:uid="{00000000-0005-0000-0000-0000A2020000}"/>
    <cellStyle name="Currency 89 2" xfId="539" xr:uid="{00000000-0005-0000-0000-0000A3020000}"/>
    <cellStyle name="Currency 89 2 2" xfId="857" xr:uid="{00000000-0005-0000-0000-0000A4020000}"/>
    <cellStyle name="Currency 89 3" xfId="856" xr:uid="{00000000-0005-0000-0000-0000A5020000}"/>
    <cellStyle name="Currency 9" xfId="22" xr:uid="{00000000-0005-0000-0000-0000A6020000}"/>
    <cellStyle name="Currency 9 2" xfId="382" xr:uid="{00000000-0005-0000-0000-0000A7020000}"/>
    <cellStyle name="Currency 9 2 2" xfId="859" xr:uid="{00000000-0005-0000-0000-0000A8020000}"/>
    <cellStyle name="Currency 9 3" xfId="858" xr:uid="{00000000-0005-0000-0000-0000A9020000}"/>
    <cellStyle name="Currency 90" xfId="262" xr:uid="{00000000-0005-0000-0000-0000AA020000}"/>
    <cellStyle name="Currency 90 2" xfId="542" xr:uid="{00000000-0005-0000-0000-0000AB020000}"/>
    <cellStyle name="Currency 90 2 2" xfId="861" xr:uid="{00000000-0005-0000-0000-0000AC020000}"/>
    <cellStyle name="Currency 90 3" xfId="860" xr:uid="{00000000-0005-0000-0000-0000AD020000}"/>
    <cellStyle name="Currency 91" xfId="265" xr:uid="{00000000-0005-0000-0000-0000AE020000}"/>
    <cellStyle name="Currency 91 2" xfId="544" xr:uid="{00000000-0005-0000-0000-0000AF020000}"/>
    <cellStyle name="Currency 91 2 2" xfId="863" xr:uid="{00000000-0005-0000-0000-0000B0020000}"/>
    <cellStyle name="Currency 91 3" xfId="862" xr:uid="{00000000-0005-0000-0000-0000B1020000}"/>
    <cellStyle name="Currency 92" xfId="268" xr:uid="{00000000-0005-0000-0000-0000B2020000}"/>
    <cellStyle name="Currency 92 2" xfId="546" xr:uid="{00000000-0005-0000-0000-0000B3020000}"/>
    <cellStyle name="Currency 92 2 2" xfId="865" xr:uid="{00000000-0005-0000-0000-0000B4020000}"/>
    <cellStyle name="Currency 92 3" xfId="864" xr:uid="{00000000-0005-0000-0000-0000B5020000}"/>
    <cellStyle name="Currency 93" xfId="271" xr:uid="{00000000-0005-0000-0000-0000B6020000}"/>
    <cellStyle name="Currency 93 2" xfId="548" xr:uid="{00000000-0005-0000-0000-0000B7020000}"/>
    <cellStyle name="Currency 93 2 2" xfId="867" xr:uid="{00000000-0005-0000-0000-0000B8020000}"/>
    <cellStyle name="Currency 93 3" xfId="866" xr:uid="{00000000-0005-0000-0000-0000B9020000}"/>
    <cellStyle name="Currency 94" xfId="274" xr:uid="{00000000-0005-0000-0000-0000BA020000}"/>
    <cellStyle name="Currency 94 2" xfId="550" xr:uid="{00000000-0005-0000-0000-0000BB020000}"/>
    <cellStyle name="Currency 94 2 2" xfId="869" xr:uid="{00000000-0005-0000-0000-0000BC020000}"/>
    <cellStyle name="Currency 94 3" xfId="868" xr:uid="{00000000-0005-0000-0000-0000BD020000}"/>
    <cellStyle name="Currency 95" xfId="277" xr:uid="{00000000-0005-0000-0000-0000BE020000}"/>
    <cellStyle name="Currency 95 2" xfId="552" xr:uid="{00000000-0005-0000-0000-0000BF020000}"/>
    <cellStyle name="Currency 95 2 2" xfId="871" xr:uid="{00000000-0005-0000-0000-0000C0020000}"/>
    <cellStyle name="Currency 95 3" xfId="870" xr:uid="{00000000-0005-0000-0000-0000C1020000}"/>
    <cellStyle name="Currency 96" xfId="280" xr:uid="{00000000-0005-0000-0000-0000C2020000}"/>
    <cellStyle name="Currency 96 2" xfId="554" xr:uid="{00000000-0005-0000-0000-0000C3020000}"/>
    <cellStyle name="Currency 96 2 2" xfId="873" xr:uid="{00000000-0005-0000-0000-0000C4020000}"/>
    <cellStyle name="Currency 96 3" xfId="872" xr:uid="{00000000-0005-0000-0000-0000C5020000}"/>
    <cellStyle name="Currency 97" xfId="283" xr:uid="{00000000-0005-0000-0000-0000C6020000}"/>
    <cellStyle name="Currency 97 2" xfId="556" xr:uid="{00000000-0005-0000-0000-0000C7020000}"/>
    <cellStyle name="Currency 97 2 2" xfId="875" xr:uid="{00000000-0005-0000-0000-0000C8020000}"/>
    <cellStyle name="Currency 97 3" xfId="874" xr:uid="{00000000-0005-0000-0000-0000C9020000}"/>
    <cellStyle name="Currency 98" xfId="286" xr:uid="{00000000-0005-0000-0000-0000CA020000}"/>
    <cellStyle name="Currency 98 2" xfId="558" xr:uid="{00000000-0005-0000-0000-0000CB020000}"/>
    <cellStyle name="Currency 98 2 2" xfId="877" xr:uid="{00000000-0005-0000-0000-0000CC020000}"/>
    <cellStyle name="Currency 98 3" xfId="876" xr:uid="{00000000-0005-0000-0000-0000CD020000}"/>
    <cellStyle name="Currency 99" xfId="289" xr:uid="{00000000-0005-0000-0000-0000CE020000}"/>
    <cellStyle name="Currency 99 2" xfId="560" xr:uid="{00000000-0005-0000-0000-0000CF020000}"/>
    <cellStyle name="Currency 99 2 2" xfId="879" xr:uid="{00000000-0005-0000-0000-0000D0020000}"/>
    <cellStyle name="Currency 99 3" xfId="878" xr:uid="{00000000-0005-0000-0000-0000D1020000}"/>
    <cellStyle name="Followed Hyperlink" xfId="949" builtinId="9" hidden="1"/>
    <cellStyle name="Followed Hyperlink" xfId="953" builtinId="9" hidden="1"/>
    <cellStyle name="Followed Hyperlink" xfId="955" builtinId="9" hidden="1"/>
    <cellStyle name="Followed Hyperlink" xfId="957" builtinId="9" hidden="1"/>
    <cellStyle name="Followed Hyperlink" xfId="959" builtinId="9" hidden="1"/>
    <cellStyle name="Followed Hyperlink" xfId="963" builtinId="9" hidden="1"/>
    <cellStyle name="Followed Hyperlink" xfId="965" builtinId="9" hidden="1"/>
    <cellStyle name="Followed Hyperlink" xfId="967" builtinId="9" hidden="1"/>
    <cellStyle name="Followed Hyperlink" xfId="971" builtinId="9" hidden="1"/>
    <cellStyle name="Followed Hyperlink" xfId="961" builtinId="9" hidden="1"/>
    <cellStyle name="Followed Hyperlink" xfId="895" builtinId="9" hidden="1"/>
    <cellStyle name="Followed Hyperlink" xfId="899" builtinId="9" hidden="1"/>
    <cellStyle name="Followed Hyperlink" xfId="901" builtinId="9" hidden="1"/>
    <cellStyle name="Followed Hyperlink" xfId="903" builtinId="9" hidden="1"/>
    <cellStyle name="Followed Hyperlink" xfId="905" builtinId="9" hidden="1"/>
    <cellStyle name="Followed Hyperlink" xfId="909" builtinId="9" hidden="1"/>
    <cellStyle name="Followed Hyperlink" xfId="911" builtinId="9" hidden="1"/>
    <cellStyle name="Followed Hyperlink" xfId="913" builtinId="9" hidden="1"/>
    <cellStyle name="Followed Hyperlink" xfId="915" builtinId="9" hidden="1"/>
    <cellStyle name="Followed Hyperlink" xfId="917" builtinId="9" hidden="1"/>
    <cellStyle name="Followed Hyperlink" xfId="919" builtinId="9" hidden="1"/>
    <cellStyle name="Followed Hyperlink" xfId="897" builtinId="9" hidden="1"/>
    <cellStyle name="Followed Hyperlink" xfId="638" builtinId="9" hidden="1"/>
    <cellStyle name="Followed Hyperlink" xfId="640" builtinId="9" hidden="1"/>
    <cellStyle name="Followed Hyperlink" xfId="889" builtinId="9" hidden="1"/>
    <cellStyle name="Followed Hyperlink" xfId="891" builtinId="9" hidden="1"/>
    <cellStyle name="Followed Hyperlink" xfId="893" builtinId="9" hidden="1"/>
    <cellStyle name="Followed Hyperlink" xfId="630" builtinId="9" hidden="1"/>
    <cellStyle name="Followed Hyperlink" xfId="632" builtinId="9" hidden="1"/>
    <cellStyle name="Followed Hyperlink" xfId="628" builtinId="9" hidden="1"/>
    <cellStyle name="Followed Hyperlink" xfId="626" builtinId="9" hidden="1"/>
    <cellStyle name="Followed Hyperlink" xfId="634" builtinId="9" hidden="1"/>
    <cellStyle name="Followed Hyperlink" xfId="636" builtinId="9" hidden="1"/>
    <cellStyle name="Followed Hyperlink" xfId="907" builtinId="9" hidden="1"/>
    <cellStyle name="Followed Hyperlink" xfId="969" builtinId="9" hidden="1"/>
    <cellStyle name="Followed Hyperlink" xfId="951" builtinId="9" hidden="1"/>
    <cellStyle name="Followed Hyperlink" xfId="1003" builtinId="9" hidden="1"/>
    <cellStyle name="Followed Hyperlink" xfId="1005" builtinId="9" hidden="1"/>
    <cellStyle name="Followed Hyperlink" xfId="1007" builtinId="9" hidden="1"/>
    <cellStyle name="Followed Hyperlink" xfId="1009" builtinId="9" hidden="1"/>
    <cellStyle name="Followed Hyperlink" xfId="1011" builtinId="9" hidden="1"/>
    <cellStyle name="Followed Hyperlink" xfId="1013" builtinId="9" hidden="1"/>
    <cellStyle name="Followed Hyperlink" xfId="1015" builtinId="9" hidden="1"/>
    <cellStyle name="Followed Hyperlink" xfId="1017" builtinId="9" hidden="1"/>
    <cellStyle name="Followed Hyperlink" xfId="1019" builtinId="9" hidden="1"/>
    <cellStyle name="Followed Hyperlink" xfId="1021" builtinId="9" hidden="1"/>
    <cellStyle name="Followed Hyperlink" xfId="1027" builtinId="9" hidden="1"/>
    <cellStyle name="Followed Hyperlink" xfId="1029" builtinId="9" hidden="1"/>
    <cellStyle name="Followed Hyperlink" xfId="1031" builtinId="9" hidden="1"/>
    <cellStyle name="Followed Hyperlink" xfId="1033" builtinId="9" hidden="1"/>
    <cellStyle name="Followed Hyperlink" xfId="1035" builtinId="9" hidden="1"/>
    <cellStyle name="Followed Hyperlink" xfId="1037" builtinId="9" hidden="1"/>
    <cellStyle name="Followed Hyperlink" xfId="1039" builtinId="9" hidden="1"/>
    <cellStyle name="Followed Hyperlink" xfId="1041" builtinId="9" hidden="1"/>
    <cellStyle name="Followed Hyperlink" xfId="1043" builtinId="9" hidden="1"/>
    <cellStyle name="Followed Hyperlink" xfId="1045" builtinId="9" hidden="1"/>
    <cellStyle name="Followed Hyperlink" xfId="1047" builtinId="9" hidden="1"/>
    <cellStyle name="Followed Hyperlink" xfId="1049" builtinId="9" hidden="1"/>
    <cellStyle name="Followed Hyperlink" xfId="1051" builtinId="9" hidden="1"/>
    <cellStyle name="Followed Hyperlink" xfId="1053" builtinId="9" hidden="1"/>
    <cellStyle name="Followed Hyperlink" xfId="1055" builtinId="9" hidden="1"/>
    <cellStyle name="Followed Hyperlink" xfId="1061" builtinId="9" hidden="1"/>
    <cellStyle name="Followed Hyperlink" xfId="1063" builtinId="9" hidden="1"/>
    <cellStyle name="Followed Hyperlink" xfId="1065" builtinId="9" hidden="1"/>
    <cellStyle name="Followed Hyperlink" xfId="1067" builtinId="9" hidden="1"/>
    <cellStyle name="Followed Hyperlink" xfId="1069" builtinId="9" hidden="1"/>
    <cellStyle name="Followed Hyperlink" xfId="1071" builtinId="9" hidden="1"/>
    <cellStyle name="Followed Hyperlink" xfId="1073" builtinId="9" hidden="1"/>
    <cellStyle name="Followed Hyperlink" xfId="1075" builtinId="9" hidden="1"/>
    <cellStyle name="Followed Hyperlink" xfId="1077" builtinId="9" hidden="1"/>
    <cellStyle name="Followed Hyperlink" xfId="1079" builtinId="9" hidden="1"/>
    <cellStyle name="Followed Hyperlink" xfId="1081" builtinId="9" hidden="1"/>
    <cellStyle name="Followed Hyperlink" xfId="1083" builtinId="9" hidden="1"/>
    <cellStyle name="Followed Hyperlink" xfId="1085" builtinId="9" hidden="1"/>
    <cellStyle name="Followed Hyperlink" xfId="1057" builtinId="9" hidden="1"/>
    <cellStyle name="Followed Hyperlink" xfId="1025" builtinId="9" hidden="1"/>
    <cellStyle name="Followed Hyperlink" xfId="921" builtinId="9" hidden="1"/>
    <cellStyle name="Followed Hyperlink" xfId="923" builtinId="9" hidden="1"/>
    <cellStyle name="Followed Hyperlink" xfId="925" builtinId="9" hidden="1"/>
    <cellStyle name="Followed Hyperlink" xfId="927" builtinId="9" hidden="1"/>
    <cellStyle name="Followed Hyperlink" xfId="929" builtinId="9" hidden="1"/>
    <cellStyle name="Followed Hyperlink" xfId="931" builtinId="9" hidden="1"/>
    <cellStyle name="Followed Hyperlink" xfId="933" builtinId="9" hidden="1"/>
    <cellStyle name="Followed Hyperlink" xfId="935" builtinId="9" hidden="1"/>
    <cellStyle name="Followed Hyperlink" xfId="937" builtinId="9" hidden="1"/>
    <cellStyle name="Followed Hyperlink" xfId="939" builtinId="9" hidden="1"/>
    <cellStyle name="Followed Hyperlink" xfId="941" builtinId="9" hidden="1"/>
    <cellStyle name="Followed Hyperlink" xfId="943" builtinId="9" hidden="1"/>
    <cellStyle name="Followed Hyperlink" xfId="945" builtinId="9" hidden="1"/>
    <cellStyle name="Followed Hyperlink" xfId="947" builtinId="9" hidden="1"/>
    <cellStyle name="Followed Hyperlink" xfId="993" builtinId="9" hidden="1"/>
    <cellStyle name="Followed Hyperlink" xfId="1059" builtinId="9" hidden="1"/>
    <cellStyle name="Followed Hyperlink" xfId="1023" builtinId="9" hidden="1"/>
    <cellStyle name="Followed Hyperlink" xfId="1143" builtinId="9" hidden="1"/>
    <cellStyle name="Followed Hyperlink" xfId="1145" builtinId="9" hidden="1"/>
    <cellStyle name="Followed Hyperlink" xfId="1147" builtinId="9" hidden="1"/>
    <cellStyle name="Followed Hyperlink" xfId="1149" builtinId="9" hidden="1"/>
    <cellStyle name="Followed Hyperlink" xfId="1151" builtinId="9" hidden="1"/>
    <cellStyle name="Followed Hyperlink" xfId="1155" builtinId="9" hidden="1"/>
    <cellStyle name="Followed Hyperlink" xfId="1157" builtinId="9" hidden="1"/>
    <cellStyle name="Followed Hyperlink" xfId="1153" builtinId="9" hidden="1"/>
    <cellStyle name="Followed Hyperlink" xfId="1137" builtinId="9" hidden="1"/>
    <cellStyle name="Followed Hyperlink" xfId="1121" builtinId="9" hidden="1"/>
    <cellStyle name="Followed Hyperlink" xfId="1105" builtinId="9" hidden="1"/>
    <cellStyle name="Followed Hyperlink" xfId="1089" builtinId="9" hidden="1"/>
    <cellStyle name="Followed Hyperlink" xfId="973" builtinId="9" hidden="1"/>
    <cellStyle name="Followed Hyperlink" xfId="975" builtinId="9" hidden="1"/>
    <cellStyle name="Followed Hyperlink" xfId="977" builtinId="9" hidden="1"/>
    <cellStyle name="Followed Hyperlink" xfId="979" builtinId="9" hidden="1"/>
    <cellStyle name="Followed Hyperlink" xfId="981" builtinId="9" hidden="1"/>
    <cellStyle name="Followed Hyperlink" xfId="983" builtinId="9" hidden="1"/>
    <cellStyle name="Followed Hyperlink" xfId="985" builtinId="9" hidden="1"/>
    <cellStyle name="Followed Hyperlink" xfId="987" builtinId="9" hidden="1"/>
    <cellStyle name="Followed Hyperlink" xfId="991" builtinId="9" hidden="1"/>
    <cellStyle name="Followed Hyperlink" xfId="995" builtinId="9" hidden="1"/>
    <cellStyle name="Followed Hyperlink" xfId="997" builtinId="9" hidden="1"/>
    <cellStyle name="Followed Hyperlink" xfId="999" builtinId="9" hidden="1"/>
    <cellStyle name="Followed Hyperlink" xfId="1001" builtinId="9" hidden="1"/>
    <cellStyle name="Followed Hyperlink" xfId="989" builtinId="9" hidden="1"/>
    <cellStyle name="Followed Hyperlink" xfId="1113" builtinId="9" hidden="1"/>
    <cellStyle name="Followed Hyperlink" xfId="1117" builtinId="9" hidden="1"/>
    <cellStyle name="Followed Hyperlink" xfId="1119" builtinId="9" hidden="1"/>
    <cellStyle name="Followed Hyperlink" xfId="1123" builtinId="9" hidden="1"/>
    <cellStyle name="Followed Hyperlink" xfId="1125" builtinId="9" hidden="1"/>
    <cellStyle name="Followed Hyperlink" xfId="1127" builtinId="9" hidden="1"/>
    <cellStyle name="Followed Hyperlink" xfId="1129" builtinId="9" hidden="1"/>
    <cellStyle name="Followed Hyperlink" xfId="1131" builtinId="9" hidden="1"/>
    <cellStyle name="Followed Hyperlink" xfId="1133" builtinId="9" hidden="1"/>
    <cellStyle name="Followed Hyperlink" xfId="1135" builtinId="9" hidden="1"/>
    <cellStyle name="Followed Hyperlink" xfId="1139" builtinId="9" hidden="1"/>
    <cellStyle name="Followed Hyperlink" xfId="1141" builtinId="9" hidden="1"/>
    <cellStyle name="Followed Hyperlink" xfId="1115" builtinId="9" hidden="1"/>
    <cellStyle name="Followed Hyperlink" xfId="1099" builtinId="9" hidden="1"/>
    <cellStyle name="Followed Hyperlink" xfId="1101" builtinId="9" hidden="1"/>
    <cellStyle name="Followed Hyperlink" xfId="1103" builtinId="9" hidden="1"/>
    <cellStyle name="Followed Hyperlink" xfId="1107" builtinId="9" hidden="1"/>
    <cellStyle name="Followed Hyperlink" xfId="1109" builtinId="9" hidden="1"/>
    <cellStyle name="Followed Hyperlink" xfId="1111" builtinId="9" hidden="1"/>
    <cellStyle name="Followed Hyperlink" xfId="1093" builtinId="9" hidden="1"/>
    <cellStyle name="Followed Hyperlink" xfId="1095" builtinId="9" hidden="1"/>
    <cellStyle name="Followed Hyperlink" xfId="1097" builtinId="9" hidden="1"/>
    <cellStyle name="Followed Hyperlink" xfId="1091" builtinId="9" hidden="1"/>
    <cellStyle name="Followed Hyperlink" xfId="1087" builtinId="9" hidden="1"/>
    <cellStyle name="Hyperlink" xfId="639" builtinId="8" hidden="1"/>
    <cellStyle name="Hyperlink" xfId="888" builtinId="8" hidden="1"/>
    <cellStyle name="Hyperlink" xfId="890" builtinId="8" hidden="1"/>
    <cellStyle name="Hyperlink" xfId="892" builtinId="8" hidden="1"/>
    <cellStyle name="Hyperlink" xfId="894" builtinId="8" hidden="1"/>
    <cellStyle name="Hyperlink" xfId="896" builtinId="8" hidden="1"/>
    <cellStyle name="Hyperlink" xfId="631" builtinId="8" hidden="1"/>
    <cellStyle name="Hyperlink" xfId="633" builtinId="8" hidden="1"/>
    <cellStyle name="Hyperlink" xfId="635" builtinId="8" hidden="1"/>
    <cellStyle name="Hyperlink" xfId="637" builtinId="8" hidden="1"/>
    <cellStyle name="Hyperlink" xfId="627" builtinId="8" hidden="1"/>
    <cellStyle name="Hyperlink" xfId="629" builtinId="8" hidden="1"/>
    <cellStyle name="Hyperlink" xfId="625" builtinId="8" hidden="1"/>
    <cellStyle name="Hyperlink" xfId="898" builtinId="8" hidden="1"/>
    <cellStyle name="Hyperlink" xfId="1090" builtinId="8" hidden="1"/>
    <cellStyle name="Hyperlink" xfId="1092" builtinId="8" hidden="1"/>
    <cellStyle name="Hyperlink" xfId="1094" builtinId="8" hidden="1"/>
    <cellStyle name="Hyperlink" xfId="1096" builtinId="8" hidden="1"/>
    <cellStyle name="Hyperlink" xfId="1098" builtinId="8" hidden="1"/>
    <cellStyle name="Hyperlink" xfId="1100" builtinId="8" hidden="1"/>
    <cellStyle name="Hyperlink" xfId="1102" builtinId="8" hidden="1"/>
    <cellStyle name="Hyperlink" xfId="1104" builtinId="8" hidden="1"/>
    <cellStyle name="Hyperlink" xfId="1106" builtinId="8" hidden="1"/>
    <cellStyle name="Hyperlink" xfId="1108" builtinId="8" hidden="1"/>
    <cellStyle name="Hyperlink" xfId="1112" builtinId="8" hidden="1"/>
    <cellStyle name="Hyperlink" xfId="1116" builtinId="8" hidden="1"/>
    <cellStyle name="Hyperlink" xfId="1118" builtinId="8" hidden="1"/>
    <cellStyle name="Hyperlink" xfId="1120" builtinId="8" hidden="1"/>
    <cellStyle name="Hyperlink" xfId="1122" builtinId="8" hidden="1"/>
    <cellStyle name="Hyperlink" xfId="1124" builtinId="8" hidden="1"/>
    <cellStyle name="Hyperlink" xfId="1126" builtinId="8" hidden="1"/>
    <cellStyle name="Hyperlink" xfId="1128" builtinId="8" hidden="1"/>
    <cellStyle name="Hyperlink" xfId="1110" builtinId="8" hidden="1"/>
    <cellStyle name="Hyperlink" xfId="1078" builtinId="8" hidden="1"/>
    <cellStyle name="Hyperlink" xfId="1046" builtinId="8" hidden="1"/>
    <cellStyle name="Hyperlink" xfId="1014" builtinId="8" hidden="1"/>
    <cellStyle name="Hyperlink" xfId="930" builtinId="8" hidden="1"/>
    <cellStyle name="Hyperlink" xfId="932" builtinId="8" hidden="1"/>
    <cellStyle name="Hyperlink" xfId="934" builtinId="8" hidden="1"/>
    <cellStyle name="Hyperlink" xfId="936" builtinId="8" hidden="1"/>
    <cellStyle name="Hyperlink" xfId="940" builtinId="8" hidden="1"/>
    <cellStyle name="Hyperlink" xfId="942" builtinId="8" hidden="1"/>
    <cellStyle name="Hyperlink" xfId="944" builtinId="8" hidden="1"/>
    <cellStyle name="Hyperlink" xfId="946" builtinId="8" hidden="1"/>
    <cellStyle name="Hyperlink" xfId="948" builtinId="8" hidden="1"/>
    <cellStyle name="Hyperlink" xfId="950" builtinId="8" hidden="1"/>
    <cellStyle name="Hyperlink" xfId="952" builtinId="8" hidden="1"/>
    <cellStyle name="Hyperlink" xfId="954" builtinId="8" hidden="1"/>
    <cellStyle name="Hyperlink" xfId="956" builtinId="8" hidden="1"/>
    <cellStyle name="Hyperlink" xfId="958" builtinId="8" hidden="1"/>
    <cellStyle name="Hyperlink" xfId="960" builtinId="8" hidden="1"/>
    <cellStyle name="Hyperlink" xfId="962" builtinId="8" hidden="1"/>
    <cellStyle name="Hyperlink" xfId="964" builtinId="8" hidden="1"/>
    <cellStyle name="Hyperlink" xfId="966" builtinId="8" hidden="1"/>
    <cellStyle name="Hyperlink" xfId="968" builtinId="8" hidden="1"/>
    <cellStyle name="Hyperlink" xfId="972" builtinId="8" hidden="1"/>
    <cellStyle name="Hyperlink" xfId="974" builtinId="8" hidden="1"/>
    <cellStyle name="Hyperlink" xfId="976" builtinId="8" hidden="1"/>
    <cellStyle name="Hyperlink" xfId="978" builtinId="8" hidden="1"/>
    <cellStyle name="Hyperlink" xfId="980" builtinId="8" hidden="1"/>
    <cellStyle name="Hyperlink" xfId="984" builtinId="8" hidden="1"/>
    <cellStyle name="Hyperlink" xfId="986" builtinId="8" hidden="1"/>
    <cellStyle name="Hyperlink" xfId="988" builtinId="8" hidden="1"/>
    <cellStyle name="Hyperlink" xfId="990" builtinId="8" hidden="1"/>
    <cellStyle name="Hyperlink" xfId="982" builtinId="8" hidden="1"/>
    <cellStyle name="Hyperlink" xfId="900" builtinId="8" hidden="1"/>
    <cellStyle name="Hyperlink" xfId="902" builtinId="8" hidden="1"/>
    <cellStyle name="Hyperlink" xfId="904" builtinId="8" hidden="1"/>
    <cellStyle name="Hyperlink" xfId="906" builtinId="8" hidden="1"/>
    <cellStyle name="Hyperlink" xfId="908" builtinId="8" hidden="1"/>
    <cellStyle name="Hyperlink" xfId="912" builtinId="8" hidden="1"/>
    <cellStyle name="Hyperlink" xfId="914" builtinId="8" hidden="1"/>
    <cellStyle name="Hyperlink" xfId="916" builtinId="8" hidden="1"/>
    <cellStyle name="Hyperlink" xfId="918" builtinId="8" hidden="1"/>
    <cellStyle name="Hyperlink" xfId="920" builtinId="8" hidden="1"/>
    <cellStyle name="Hyperlink" xfId="922" builtinId="8" hidden="1"/>
    <cellStyle name="Hyperlink" xfId="924" builtinId="8" hidden="1"/>
    <cellStyle name="Hyperlink" xfId="926" builtinId="8" hidden="1"/>
    <cellStyle name="Hyperlink" xfId="928" builtinId="8" hidden="1"/>
    <cellStyle name="Hyperlink" xfId="910" builtinId="8" hidden="1"/>
    <cellStyle name="Hyperlink" xfId="970" builtinId="8" hidden="1"/>
    <cellStyle name="Hyperlink" xfId="938" builtinId="8" hidden="1"/>
    <cellStyle name="Hyperlink" xfId="1114" builtinId="8" hidden="1"/>
    <cellStyle name="Hyperlink" xfId="1024" builtinId="8" hidden="1"/>
    <cellStyle name="Hyperlink" xfId="1026" builtinId="8" hidden="1"/>
    <cellStyle name="Hyperlink" xfId="1028" builtinId="8" hidden="1"/>
    <cellStyle name="Hyperlink" xfId="1030" builtinId="8" hidden="1"/>
    <cellStyle name="Hyperlink" xfId="1032" builtinId="8" hidden="1"/>
    <cellStyle name="Hyperlink" xfId="1034" builtinId="8" hidden="1"/>
    <cellStyle name="Hyperlink" xfId="1036" builtinId="8" hidden="1"/>
    <cellStyle name="Hyperlink" xfId="1038" builtinId="8" hidden="1"/>
    <cellStyle name="Hyperlink" xfId="1040" builtinId="8" hidden="1"/>
    <cellStyle name="Hyperlink" xfId="1042" builtinId="8" hidden="1"/>
    <cellStyle name="Hyperlink" xfId="1044" builtinId="8" hidden="1"/>
    <cellStyle name="Hyperlink" xfId="1048" builtinId="8" hidden="1"/>
    <cellStyle name="Hyperlink" xfId="1050" builtinId="8" hidden="1"/>
    <cellStyle name="Hyperlink" xfId="1052" builtinId="8" hidden="1"/>
    <cellStyle name="Hyperlink" xfId="1054" builtinId="8" hidden="1"/>
    <cellStyle name="Hyperlink" xfId="1056" builtinId="8" hidden="1"/>
    <cellStyle name="Hyperlink" xfId="1058" builtinId="8" hidden="1"/>
    <cellStyle name="Hyperlink" xfId="1060" builtinId="8" hidden="1"/>
    <cellStyle name="Hyperlink" xfId="1062" builtinId="8" hidden="1"/>
    <cellStyle name="Hyperlink" xfId="1064" builtinId="8" hidden="1"/>
    <cellStyle name="Hyperlink" xfId="1066" builtinId="8" hidden="1"/>
    <cellStyle name="Hyperlink" xfId="1068" builtinId="8" hidden="1"/>
    <cellStyle name="Hyperlink" xfId="1070" builtinId="8" hidden="1"/>
    <cellStyle name="Hyperlink" xfId="1072" builtinId="8" hidden="1"/>
    <cellStyle name="Hyperlink" xfId="1074" builtinId="8" hidden="1"/>
    <cellStyle name="Hyperlink" xfId="1076" builtinId="8" hidden="1"/>
    <cellStyle name="Hyperlink" xfId="1082" builtinId="8" hidden="1"/>
    <cellStyle name="Hyperlink" xfId="1084" builtinId="8" hidden="1"/>
    <cellStyle name="Hyperlink" xfId="1086" builtinId="8" hidden="1"/>
    <cellStyle name="Hyperlink" xfId="1088" builtinId="8" hidden="1"/>
    <cellStyle name="Hyperlink" xfId="1080" builtinId="8" hidden="1"/>
    <cellStyle name="Hyperlink" xfId="992" builtinId="8" hidden="1"/>
    <cellStyle name="Hyperlink" xfId="994" builtinId="8" hidden="1"/>
    <cellStyle name="Hyperlink" xfId="996" builtinId="8" hidden="1"/>
    <cellStyle name="Hyperlink" xfId="998" builtinId="8" hidden="1"/>
    <cellStyle name="Hyperlink" xfId="1000" builtinId="8" hidden="1"/>
    <cellStyle name="Hyperlink" xfId="1002" builtinId="8" hidden="1"/>
    <cellStyle name="Hyperlink" xfId="1004" builtinId="8" hidden="1"/>
    <cellStyle name="Hyperlink" xfId="1006" builtinId="8" hidden="1"/>
    <cellStyle name="Hyperlink" xfId="1008" builtinId="8" hidden="1"/>
    <cellStyle name="Hyperlink" xfId="1010" builtinId="8" hidden="1"/>
    <cellStyle name="Hyperlink" xfId="1012" builtinId="8" hidden="1"/>
    <cellStyle name="Hyperlink" xfId="1016" builtinId="8" hidden="1"/>
    <cellStyle name="Hyperlink" xfId="1018" builtinId="8" hidden="1"/>
    <cellStyle name="Hyperlink" xfId="1020" builtinId="8" hidden="1"/>
    <cellStyle name="Hyperlink" xfId="1022" builtinId="8" hidden="1"/>
    <cellStyle name="Hyperlink" xfId="1146" builtinId="8" hidden="1"/>
    <cellStyle name="Hyperlink" xfId="1148" builtinId="8" hidden="1"/>
    <cellStyle name="Hyperlink" xfId="1150" builtinId="8" hidden="1"/>
    <cellStyle name="Hyperlink" xfId="1152" builtinId="8" hidden="1"/>
    <cellStyle name="Hyperlink" xfId="1154" builtinId="8" hidden="1"/>
    <cellStyle name="Hyperlink" xfId="1156" builtinId="8" hidden="1"/>
    <cellStyle name="Hyperlink" xfId="1142" builtinId="8" hidden="1"/>
    <cellStyle name="Hyperlink" xfId="1136" builtinId="8" hidden="1"/>
    <cellStyle name="Hyperlink" xfId="1138" builtinId="8" hidden="1"/>
    <cellStyle name="Hyperlink" xfId="1140" builtinId="8" hidden="1"/>
    <cellStyle name="Hyperlink" xfId="1144" builtinId="8" hidden="1"/>
    <cellStyle name="Hyperlink" xfId="1132" builtinId="8" hidden="1"/>
    <cellStyle name="Hyperlink" xfId="1134" builtinId="8" hidden="1"/>
    <cellStyle name="Hyperlink" xfId="1130" builtinId="8" hidden="1"/>
    <cellStyle name="Hyperlink" xfId="1158" builtinId="8"/>
    <cellStyle name="Millares 2" xfId="363" xr:uid="{00000000-0005-0000-0000-0000F1030000}"/>
    <cellStyle name="Millares 2 2" xfId="613" xr:uid="{00000000-0005-0000-0000-0000F2030000}"/>
    <cellStyle name="Normal" xfId="0" builtinId="0"/>
    <cellStyle name="Normal 2" xfId="360" xr:uid="{00000000-0005-0000-0000-0000F5030000}"/>
    <cellStyle name="Normal 2 10" xfId="27" xr:uid="{00000000-0005-0000-0000-0000F6030000}"/>
    <cellStyle name="Normal 2 100" xfId="294" xr:uid="{00000000-0005-0000-0000-0000F7030000}"/>
    <cellStyle name="Normal 2 101" xfId="297" xr:uid="{00000000-0005-0000-0000-0000F8030000}"/>
    <cellStyle name="Normal 2 102" xfId="300" xr:uid="{00000000-0005-0000-0000-0000F9030000}"/>
    <cellStyle name="Normal 2 103" xfId="303" xr:uid="{00000000-0005-0000-0000-0000FA030000}"/>
    <cellStyle name="Normal 2 104" xfId="306" xr:uid="{00000000-0005-0000-0000-0000FB030000}"/>
    <cellStyle name="Normal 2 105" xfId="309" xr:uid="{00000000-0005-0000-0000-0000FC030000}"/>
    <cellStyle name="Normal 2 106" xfId="312" xr:uid="{00000000-0005-0000-0000-0000FD030000}"/>
    <cellStyle name="Normal 2 107" xfId="315" xr:uid="{00000000-0005-0000-0000-0000FE030000}"/>
    <cellStyle name="Normal 2 108" xfId="318" xr:uid="{00000000-0005-0000-0000-0000FF030000}"/>
    <cellStyle name="Normal 2 109" xfId="321" xr:uid="{00000000-0005-0000-0000-000000040000}"/>
    <cellStyle name="Normal 2 11" xfId="30" xr:uid="{00000000-0005-0000-0000-000001040000}"/>
    <cellStyle name="Normal 2 110" xfId="324" xr:uid="{00000000-0005-0000-0000-000002040000}"/>
    <cellStyle name="Normal 2 111" xfId="327" xr:uid="{00000000-0005-0000-0000-000003040000}"/>
    <cellStyle name="Normal 2 112" xfId="330" xr:uid="{00000000-0005-0000-0000-000004040000}"/>
    <cellStyle name="Normal 2 113" xfId="333" xr:uid="{00000000-0005-0000-0000-000005040000}"/>
    <cellStyle name="Normal 2 114" xfId="336" xr:uid="{00000000-0005-0000-0000-000006040000}"/>
    <cellStyle name="Normal 2 115" xfId="339" xr:uid="{00000000-0005-0000-0000-000007040000}"/>
    <cellStyle name="Normal 2 116" xfId="342" xr:uid="{00000000-0005-0000-0000-000008040000}"/>
    <cellStyle name="Normal 2 117" xfId="345" xr:uid="{00000000-0005-0000-0000-000009040000}"/>
    <cellStyle name="Normal 2 118" xfId="348" xr:uid="{00000000-0005-0000-0000-00000A040000}"/>
    <cellStyle name="Normal 2 119" xfId="351" xr:uid="{00000000-0005-0000-0000-00000B040000}"/>
    <cellStyle name="Normal 2 12" xfId="33" xr:uid="{00000000-0005-0000-0000-00000C040000}"/>
    <cellStyle name="Normal 2 120" xfId="354" xr:uid="{00000000-0005-0000-0000-00000D040000}"/>
    <cellStyle name="Normal 2 121" xfId="610" xr:uid="{00000000-0005-0000-0000-00000E040000}"/>
    <cellStyle name="Normal 2 122" xfId="624" xr:uid="{00000000-0005-0000-0000-00000F040000}"/>
    <cellStyle name="Normal 2 13" xfId="36" xr:uid="{00000000-0005-0000-0000-000010040000}"/>
    <cellStyle name="Normal 2 14" xfId="39" xr:uid="{00000000-0005-0000-0000-000011040000}"/>
    <cellStyle name="Normal 2 15" xfId="42" xr:uid="{00000000-0005-0000-0000-000012040000}"/>
    <cellStyle name="Normal 2 16" xfId="45" xr:uid="{00000000-0005-0000-0000-000013040000}"/>
    <cellStyle name="Normal 2 17" xfId="48" xr:uid="{00000000-0005-0000-0000-000014040000}"/>
    <cellStyle name="Normal 2 18" xfId="51" xr:uid="{00000000-0005-0000-0000-000015040000}"/>
    <cellStyle name="Normal 2 19" xfId="54" xr:uid="{00000000-0005-0000-0000-000016040000}"/>
    <cellStyle name="Normal 2 2" xfId="3" xr:uid="{00000000-0005-0000-0000-000017040000}"/>
    <cellStyle name="Normal 2 20" xfId="57" xr:uid="{00000000-0005-0000-0000-000018040000}"/>
    <cellStyle name="Normal 2 21" xfId="60" xr:uid="{00000000-0005-0000-0000-000019040000}"/>
    <cellStyle name="Normal 2 22" xfId="63" xr:uid="{00000000-0005-0000-0000-00001A040000}"/>
    <cellStyle name="Normal 2 23" xfId="66" xr:uid="{00000000-0005-0000-0000-00001B040000}"/>
    <cellStyle name="Normal 2 24" xfId="69" xr:uid="{00000000-0005-0000-0000-00001C040000}"/>
    <cellStyle name="Normal 2 25" xfId="72" xr:uid="{00000000-0005-0000-0000-00001D040000}"/>
    <cellStyle name="Normal 2 26" xfId="75" xr:uid="{00000000-0005-0000-0000-00001E040000}"/>
    <cellStyle name="Normal 2 27" xfId="78" xr:uid="{00000000-0005-0000-0000-00001F040000}"/>
    <cellStyle name="Normal 2 28" xfId="81" xr:uid="{00000000-0005-0000-0000-000020040000}"/>
    <cellStyle name="Normal 2 29" xfId="84" xr:uid="{00000000-0005-0000-0000-000021040000}"/>
    <cellStyle name="Normal 2 3" xfId="6" xr:uid="{00000000-0005-0000-0000-000022040000}"/>
    <cellStyle name="Normal 2 30" xfId="87" xr:uid="{00000000-0005-0000-0000-000023040000}"/>
    <cellStyle name="Normal 2 31" xfId="90" xr:uid="{00000000-0005-0000-0000-000024040000}"/>
    <cellStyle name="Normal 2 32" xfId="93" xr:uid="{00000000-0005-0000-0000-000025040000}"/>
    <cellStyle name="Normal 2 33" xfId="96" xr:uid="{00000000-0005-0000-0000-000026040000}"/>
    <cellStyle name="Normal 2 34" xfId="99" xr:uid="{00000000-0005-0000-0000-000027040000}"/>
    <cellStyle name="Normal 2 35" xfId="102" xr:uid="{00000000-0005-0000-0000-000028040000}"/>
    <cellStyle name="Normal 2 36" xfId="105" xr:uid="{00000000-0005-0000-0000-000029040000}"/>
    <cellStyle name="Normal 2 37" xfId="108" xr:uid="{00000000-0005-0000-0000-00002A040000}"/>
    <cellStyle name="Normal 2 38" xfId="111" xr:uid="{00000000-0005-0000-0000-00002B040000}"/>
    <cellStyle name="Normal 2 39" xfId="114" xr:uid="{00000000-0005-0000-0000-00002C040000}"/>
    <cellStyle name="Normal 2 4" xfId="9" xr:uid="{00000000-0005-0000-0000-00002D040000}"/>
    <cellStyle name="Normal 2 40" xfId="117" xr:uid="{00000000-0005-0000-0000-00002E040000}"/>
    <cellStyle name="Normal 2 41" xfId="120" xr:uid="{00000000-0005-0000-0000-00002F040000}"/>
    <cellStyle name="Normal 2 42" xfId="123" xr:uid="{00000000-0005-0000-0000-000030040000}"/>
    <cellStyle name="Normal 2 43" xfId="126" xr:uid="{00000000-0005-0000-0000-000031040000}"/>
    <cellStyle name="Normal 2 44" xfId="129" xr:uid="{00000000-0005-0000-0000-000032040000}"/>
    <cellStyle name="Normal 2 45" xfId="132" xr:uid="{00000000-0005-0000-0000-000033040000}"/>
    <cellStyle name="Normal 2 46" xfId="135" xr:uid="{00000000-0005-0000-0000-000034040000}"/>
    <cellStyle name="Normal 2 47" xfId="138" xr:uid="{00000000-0005-0000-0000-000035040000}"/>
    <cellStyle name="Normal 2 48" xfId="141" xr:uid="{00000000-0005-0000-0000-000036040000}"/>
    <cellStyle name="Normal 2 49" xfId="144" xr:uid="{00000000-0005-0000-0000-000037040000}"/>
    <cellStyle name="Normal 2 5" xfId="12" xr:uid="{00000000-0005-0000-0000-000038040000}"/>
    <cellStyle name="Normal 2 50" xfId="147" xr:uid="{00000000-0005-0000-0000-000039040000}"/>
    <cellStyle name="Normal 2 51" xfId="150" xr:uid="{00000000-0005-0000-0000-00003A040000}"/>
    <cellStyle name="Normal 2 52" xfId="153" xr:uid="{00000000-0005-0000-0000-00003B040000}"/>
    <cellStyle name="Normal 2 53" xfId="155" xr:uid="{00000000-0005-0000-0000-00003C040000}"/>
    <cellStyle name="Normal 2 54" xfId="157" xr:uid="{00000000-0005-0000-0000-00003D040000}"/>
    <cellStyle name="Normal 2 55" xfId="160" xr:uid="{00000000-0005-0000-0000-00003E040000}"/>
    <cellStyle name="Normal 2 56" xfId="163" xr:uid="{00000000-0005-0000-0000-00003F040000}"/>
    <cellStyle name="Normal 2 57" xfId="166" xr:uid="{00000000-0005-0000-0000-000040040000}"/>
    <cellStyle name="Normal 2 58" xfId="169" xr:uid="{00000000-0005-0000-0000-000041040000}"/>
    <cellStyle name="Normal 2 59" xfId="172" xr:uid="{00000000-0005-0000-0000-000042040000}"/>
    <cellStyle name="Normal 2 6" xfId="15" xr:uid="{00000000-0005-0000-0000-000043040000}"/>
    <cellStyle name="Normal 2 60" xfId="175" xr:uid="{00000000-0005-0000-0000-000044040000}"/>
    <cellStyle name="Normal 2 61" xfId="178" xr:uid="{00000000-0005-0000-0000-000045040000}"/>
    <cellStyle name="Normal 2 62" xfId="181" xr:uid="{00000000-0005-0000-0000-000046040000}"/>
    <cellStyle name="Normal 2 63" xfId="184" xr:uid="{00000000-0005-0000-0000-000047040000}"/>
    <cellStyle name="Normal 2 64" xfId="187" xr:uid="{00000000-0005-0000-0000-000048040000}"/>
    <cellStyle name="Normal 2 65" xfId="189" xr:uid="{00000000-0005-0000-0000-000049040000}"/>
    <cellStyle name="Normal 2 66" xfId="192" xr:uid="{00000000-0005-0000-0000-00004A040000}"/>
    <cellStyle name="Normal 2 67" xfId="195" xr:uid="{00000000-0005-0000-0000-00004B040000}"/>
    <cellStyle name="Normal 2 68" xfId="198" xr:uid="{00000000-0005-0000-0000-00004C040000}"/>
    <cellStyle name="Normal 2 69" xfId="201" xr:uid="{00000000-0005-0000-0000-00004D040000}"/>
    <cellStyle name="Normal 2 7" xfId="18" xr:uid="{00000000-0005-0000-0000-00004E040000}"/>
    <cellStyle name="Normal 2 70" xfId="204" xr:uid="{00000000-0005-0000-0000-00004F040000}"/>
    <cellStyle name="Normal 2 71" xfId="207" xr:uid="{00000000-0005-0000-0000-000050040000}"/>
    <cellStyle name="Normal 2 72" xfId="210" xr:uid="{00000000-0005-0000-0000-000051040000}"/>
    <cellStyle name="Normal 2 73" xfId="213" xr:uid="{00000000-0005-0000-0000-000052040000}"/>
    <cellStyle name="Normal 2 74" xfId="216" xr:uid="{00000000-0005-0000-0000-000053040000}"/>
    <cellStyle name="Normal 2 75" xfId="219" xr:uid="{00000000-0005-0000-0000-000054040000}"/>
    <cellStyle name="Normal 2 76" xfId="222" xr:uid="{00000000-0005-0000-0000-000055040000}"/>
    <cellStyle name="Normal 2 77" xfId="225" xr:uid="{00000000-0005-0000-0000-000056040000}"/>
    <cellStyle name="Normal 2 78" xfId="228" xr:uid="{00000000-0005-0000-0000-000057040000}"/>
    <cellStyle name="Normal 2 79" xfId="231" xr:uid="{00000000-0005-0000-0000-000058040000}"/>
    <cellStyle name="Normal 2 8" xfId="21" xr:uid="{00000000-0005-0000-0000-000059040000}"/>
    <cellStyle name="Normal 2 80" xfId="234" xr:uid="{00000000-0005-0000-0000-00005A040000}"/>
    <cellStyle name="Normal 2 81" xfId="237" xr:uid="{00000000-0005-0000-0000-00005B040000}"/>
    <cellStyle name="Normal 2 82" xfId="240" xr:uid="{00000000-0005-0000-0000-00005C040000}"/>
    <cellStyle name="Normal 2 83" xfId="243" xr:uid="{00000000-0005-0000-0000-00005D040000}"/>
    <cellStyle name="Normal 2 84" xfId="246" xr:uid="{00000000-0005-0000-0000-00005E040000}"/>
    <cellStyle name="Normal 2 85" xfId="249" xr:uid="{00000000-0005-0000-0000-00005F040000}"/>
    <cellStyle name="Normal 2 86" xfId="252" xr:uid="{00000000-0005-0000-0000-000060040000}"/>
    <cellStyle name="Normal 2 87" xfId="255" xr:uid="{00000000-0005-0000-0000-000061040000}"/>
    <cellStyle name="Normal 2 88" xfId="258" xr:uid="{00000000-0005-0000-0000-000062040000}"/>
    <cellStyle name="Normal 2 89" xfId="261" xr:uid="{00000000-0005-0000-0000-000063040000}"/>
    <cellStyle name="Normal 2 9" xfId="24" xr:uid="{00000000-0005-0000-0000-000064040000}"/>
    <cellStyle name="Normal 2 90" xfId="264" xr:uid="{00000000-0005-0000-0000-000065040000}"/>
    <cellStyle name="Normal 2 91" xfId="267" xr:uid="{00000000-0005-0000-0000-000066040000}"/>
    <cellStyle name="Normal 2 92" xfId="270" xr:uid="{00000000-0005-0000-0000-000067040000}"/>
    <cellStyle name="Normal 2 93" xfId="273" xr:uid="{00000000-0005-0000-0000-000068040000}"/>
    <cellStyle name="Normal 2 94" xfId="276" xr:uid="{00000000-0005-0000-0000-000069040000}"/>
    <cellStyle name="Normal 2 95" xfId="279" xr:uid="{00000000-0005-0000-0000-00006A040000}"/>
    <cellStyle name="Normal 2 96" xfId="282" xr:uid="{00000000-0005-0000-0000-00006B040000}"/>
    <cellStyle name="Normal 2 97" xfId="285" xr:uid="{00000000-0005-0000-0000-00006C040000}"/>
    <cellStyle name="Normal 2 98" xfId="288" xr:uid="{00000000-0005-0000-0000-00006D040000}"/>
    <cellStyle name="Normal 2 99" xfId="291" xr:uid="{00000000-0005-0000-0000-00006E040000}"/>
    <cellStyle name="Normal 3" xfId="358" xr:uid="{00000000-0005-0000-0000-00006F040000}"/>
    <cellStyle name="Normal 3 2" xfId="608" xr:uid="{00000000-0005-0000-0000-000070040000}"/>
    <cellStyle name="Normal 3 2 2" xfId="881" xr:uid="{00000000-0005-0000-0000-000071040000}"/>
    <cellStyle name="Normal 3 3" xfId="880" xr:uid="{00000000-0005-0000-0000-000072040000}"/>
    <cellStyle name="Normal 4" xfId="367" xr:uid="{00000000-0005-0000-0000-000073040000}"/>
    <cellStyle name="Normal 4 2" xfId="541" xr:uid="{00000000-0005-0000-0000-000074040000}"/>
    <cellStyle name="Normal 5" xfId="366" xr:uid="{00000000-0005-0000-0000-000075040000}"/>
    <cellStyle name="Normal 5 2" xfId="882" xr:uid="{00000000-0005-0000-0000-000076040000}"/>
    <cellStyle name="Normal 6" xfId="617" xr:uid="{00000000-0005-0000-0000-000077040000}"/>
    <cellStyle name="Normal 6 2" xfId="883" xr:uid="{00000000-0005-0000-0000-000078040000}"/>
    <cellStyle name="Normal 7" xfId="620" xr:uid="{00000000-0005-0000-0000-000079040000}"/>
    <cellStyle name="Normal 7 2" xfId="884" xr:uid="{00000000-0005-0000-0000-00007A040000}"/>
    <cellStyle name="Normal 8" xfId="623" xr:uid="{00000000-0005-0000-0000-00007B040000}"/>
    <cellStyle name="Normal 8 2" xfId="641" xr:uid="{00000000-0005-0000-0000-00007C040000}"/>
    <cellStyle name="Percent 2" xfId="364" xr:uid="{00000000-0005-0000-0000-00007D040000}"/>
    <cellStyle name="Percent 2 2" xfId="614" xr:uid="{00000000-0005-0000-0000-00007E040000}"/>
    <cellStyle name="Percent 3" xfId="365" xr:uid="{00000000-0005-0000-0000-00007F040000}"/>
    <cellStyle name="Percent 3 2" xfId="615" xr:uid="{00000000-0005-0000-0000-000080040000}"/>
    <cellStyle name="Percent 3 2 2" xfId="886" xr:uid="{00000000-0005-0000-0000-000081040000}"/>
    <cellStyle name="Percent 3 3" xfId="885" xr:uid="{00000000-0005-0000-0000-000082040000}"/>
    <cellStyle name="Percent 4" xfId="607" xr:uid="{00000000-0005-0000-0000-000083040000}"/>
    <cellStyle name="Percent 5" xfId="622" xr:uid="{00000000-0005-0000-0000-000084040000}"/>
    <cellStyle name="Percent 5 2" xfId="887" xr:uid="{00000000-0005-0000-0000-000085040000}"/>
  </cellStyles>
  <dxfs count="46">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ill>
        <patternFill>
          <bgColor rgb="FFDB3907"/>
        </patternFill>
      </fill>
    </dxf>
    <dxf>
      <fill>
        <patternFill>
          <bgColor indexed="10"/>
        </patternFill>
      </fill>
    </dxf>
    <dxf>
      <fill>
        <patternFill>
          <bgColor indexed="10"/>
        </patternFill>
      </fill>
    </dxf>
    <dxf>
      <fill>
        <patternFill>
          <bgColor indexed="10"/>
        </patternFill>
      </fill>
    </dxf>
    <dxf>
      <fill>
        <patternFill>
          <bgColor indexed="10"/>
        </patternFill>
      </fill>
    </dxf>
    <dxf>
      <fill>
        <patternFill>
          <bgColor rgb="FFDB3907"/>
        </patternFill>
      </fill>
    </dxf>
    <dxf>
      <fill>
        <patternFill>
          <bgColor indexed="10"/>
        </patternFill>
      </fill>
    </dxf>
    <dxf>
      <fill>
        <patternFill>
          <bgColor indexed="10"/>
        </patternFill>
      </fill>
    </dxf>
    <dxf>
      <fill>
        <patternFill>
          <bgColor indexed="10"/>
        </patternFill>
      </fill>
    </dxf>
    <dxf>
      <fill>
        <patternFill>
          <bgColor indexed="10"/>
        </patternFill>
      </fill>
    </dxf>
    <dxf>
      <fill>
        <patternFill>
          <bgColor rgb="FFDB3907"/>
        </patternFill>
      </fill>
    </dxf>
    <dxf>
      <fill>
        <patternFill>
          <bgColor indexed="10"/>
        </patternFill>
      </fill>
    </dxf>
    <dxf>
      <fill>
        <patternFill>
          <bgColor indexed="10"/>
        </patternFill>
      </fill>
    </dxf>
    <dxf>
      <fill>
        <patternFill>
          <bgColor indexed="10"/>
        </patternFill>
      </fill>
    </dxf>
    <dxf>
      <fill>
        <patternFill>
          <bgColor indexed="10"/>
        </patternFill>
      </fill>
    </dxf>
    <dxf>
      <fill>
        <patternFill>
          <bgColor rgb="FFDB3907"/>
        </patternFill>
      </fill>
    </dxf>
    <dxf>
      <fill>
        <patternFill>
          <bgColor indexed="10"/>
        </patternFill>
      </fill>
    </dxf>
    <dxf>
      <fill>
        <patternFill>
          <bgColor indexed="10"/>
        </patternFill>
      </fill>
    </dxf>
    <dxf>
      <fill>
        <patternFill>
          <bgColor indexed="10"/>
        </patternFill>
      </fill>
    </dxf>
    <dxf>
      <fill>
        <patternFill>
          <bgColor indexed="10"/>
        </patternFill>
      </fill>
    </dxf>
    <dxf>
      <fill>
        <patternFill>
          <bgColor rgb="FFDB3907"/>
        </patternFill>
      </fill>
    </dxf>
    <dxf>
      <fill>
        <patternFill>
          <bgColor indexed="10"/>
        </patternFill>
      </fill>
    </dxf>
    <dxf>
      <fill>
        <patternFill>
          <bgColor indexed="10"/>
        </patternFill>
      </fill>
    </dxf>
    <dxf>
      <fill>
        <patternFill>
          <bgColor indexed="10"/>
        </patternFill>
      </fill>
    </dxf>
    <dxf>
      <fill>
        <patternFill>
          <bgColor indexed="10"/>
        </patternFill>
      </fill>
    </dxf>
    <dxf>
      <fill>
        <patternFill>
          <bgColor rgb="FFDB3907"/>
        </patternFill>
      </fill>
    </dxf>
    <dxf>
      <fill>
        <patternFill>
          <bgColor indexed="10"/>
        </patternFill>
      </fill>
    </dxf>
    <dxf>
      <fill>
        <patternFill>
          <bgColor indexed="10"/>
        </patternFill>
      </fill>
    </dxf>
    <dxf>
      <fill>
        <patternFill>
          <bgColor indexed="10"/>
        </patternFill>
      </fill>
    </dxf>
    <dxf>
      <fill>
        <patternFill>
          <bgColor indexed="10"/>
        </patternFill>
      </fill>
    </dxf>
    <dxf>
      <font>
        <color rgb="FF9C0006"/>
      </font>
      <fill>
        <patternFill>
          <bgColor rgb="FFFFC7CE"/>
        </patternFill>
      </fill>
    </dxf>
    <dxf>
      <font>
        <color rgb="FF006100"/>
      </font>
      <fill>
        <patternFill>
          <bgColor rgb="FFC6EFCE"/>
        </patternFill>
      </fill>
    </dxf>
    <dxf>
      <fill>
        <patternFill>
          <bgColor indexed="10"/>
        </patternFill>
      </fill>
    </dxf>
    <dxf>
      <fill>
        <patternFill>
          <bgColor indexed="10"/>
        </patternFill>
      </fill>
    </dxf>
    <dxf>
      <fill>
        <patternFill>
          <bgColor indexed="10"/>
        </patternFill>
      </fill>
    </dxf>
    <dxf>
      <font>
        <condense val="0"/>
        <extend val="0"/>
        <color auto="1"/>
      </font>
      <fill>
        <patternFill>
          <bgColor indexed="10"/>
        </patternFill>
      </fill>
    </dxf>
    <dxf>
      <fill>
        <patternFill>
          <bgColor indexed="10"/>
        </patternFill>
      </fill>
    </dxf>
    <dxf>
      <font>
        <condense val="0"/>
        <extend val="0"/>
        <color auto="1"/>
      </font>
      <fill>
        <patternFill>
          <bgColor indexed="10"/>
        </patternFill>
      </fill>
    </dxf>
  </dxfs>
  <tableStyles count="0" defaultTableStyle="TableStyleMedium9" defaultPivotStyle="PivotStyleLight16"/>
  <colors>
    <mruColors>
      <color rgb="FFB1B3B4"/>
      <color rgb="FF0079C8"/>
      <color rgb="FFDB3907"/>
      <color rgb="FF00335B"/>
      <color rgb="FFAE9962"/>
      <color rgb="FF58595B"/>
      <color rgb="FFE1D9C5"/>
      <color rgb="FFAFF0FF"/>
      <color rgb="FFE0E0E0"/>
      <color rgb="FFD9D9D9"/>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calcChain" Target="calcChain.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styles" Target="styles.xml"/><Relationship Id="rId5" Type="http://schemas.openxmlformats.org/officeDocument/2006/relationships/worksheet" Target="worksheets/sheet5.xml"/><Relationship Id="rId10" Type="http://schemas.openxmlformats.org/officeDocument/2006/relationships/theme" Target="theme/theme1.xml"/><Relationship Id="rId4" Type="http://schemas.openxmlformats.org/officeDocument/2006/relationships/worksheet" Target="worksheets/sheet4.xml"/><Relationship Id="rId9" Type="http://schemas.openxmlformats.org/officeDocument/2006/relationships/worksheet" Target="worksheets/sheet9.xml"/><Relationship Id="rId14" Type="http://schemas.microsoft.com/office/2006/relationships/vbaProject" Target="vbaProject.bin"/></Relationships>
</file>

<file path=xl/ctrlProps/ctrlProp1.xml><?xml version="1.0" encoding="utf-8"?>
<formControlPr xmlns="http://schemas.microsoft.com/office/spreadsheetml/2009/9/main" objectType="CheckBox" fmlaLink="$R$3" lockText="1" noThreeD="1"/>
</file>

<file path=xl/ctrlProps/ctrlProp2.xml><?xml version="1.0" encoding="utf-8"?>
<formControlPr xmlns="http://schemas.microsoft.com/office/spreadsheetml/2009/9/main" objectType="CheckBox" fmlaLink="$R$2" lockText="1"/>
</file>

<file path=xl/ctrlProps/ctrlProp3.xml><?xml version="1.0" encoding="utf-8"?>
<formControlPr xmlns="http://schemas.microsoft.com/office/spreadsheetml/2009/9/main" objectType="CheckBox" fmlaLink="$O$41" lockText="1" noThreeD="1"/>
</file>

<file path=xl/drawings/_rels/drawing1.xml.rels><?xml version="1.0" encoding="UTF-8" standalone="yes"?>
<Relationships xmlns="http://schemas.openxmlformats.org/package/2006/relationships"><Relationship Id="rId1" Type="http://schemas.openxmlformats.org/officeDocument/2006/relationships/hyperlink" Target="https://www.bupasalud.com/agentes/cotizador" TargetMode="External"/></Relationships>
</file>

<file path=xl/drawings/_rels/drawing2.xml.rels><?xml version="1.0" encoding="UTF-8" standalone="yes"?>
<Relationships xmlns="http://schemas.openxmlformats.org/package/2006/relationships"><Relationship Id="rId8" Type="http://schemas.openxmlformats.org/officeDocument/2006/relationships/hyperlink" Target="#'Resumen tarifas'!A1"/><Relationship Id="rId3" Type="http://schemas.openxmlformats.org/officeDocument/2006/relationships/hyperlink" Target="#'Bupa Global Select'!A1"/><Relationship Id="rId7" Type="http://schemas.openxmlformats.org/officeDocument/2006/relationships/hyperlink" Target="#'Bupa Global Major Medical'!A1"/><Relationship Id="rId2" Type="http://schemas.openxmlformats.org/officeDocument/2006/relationships/image" Target="../media/image2.png"/><Relationship Id="rId1" Type="http://schemas.openxmlformats.org/officeDocument/2006/relationships/image" Target="../media/image1.jpg"/><Relationship Id="rId6" Type="http://schemas.openxmlformats.org/officeDocument/2006/relationships/hyperlink" Target="#'Bupa Global Ultimate'!A1"/><Relationship Id="rId5" Type="http://schemas.openxmlformats.org/officeDocument/2006/relationships/hyperlink" Target="#'Bupa Global Premier'!A1"/><Relationship Id="rId4" Type="http://schemas.openxmlformats.org/officeDocument/2006/relationships/hyperlink" Target="#'Bupa Global Elite'!A1"/></Relationships>
</file>

<file path=xl/drawings/_rels/drawing3.xml.rels><?xml version="1.0" encoding="UTF-8" standalone="yes"?>
<Relationships xmlns="http://schemas.openxmlformats.org/package/2006/relationships"><Relationship Id="rId3" Type="http://schemas.openxmlformats.org/officeDocument/2006/relationships/image" Target="../media/image4.emf"/><Relationship Id="rId2" Type="http://schemas.openxmlformats.org/officeDocument/2006/relationships/hyperlink" Target="#'INGRESO DE DATOS'!A1"/><Relationship Id="rId1" Type="http://schemas.openxmlformats.org/officeDocument/2006/relationships/image" Target="../media/image3.png"/><Relationship Id="rId6" Type="http://schemas.openxmlformats.org/officeDocument/2006/relationships/image" Target="../media/image7.emf"/><Relationship Id="rId5" Type="http://schemas.openxmlformats.org/officeDocument/2006/relationships/image" Target="../media/image6.emf"/><Relationship Id="rId4" Type="http://schemas.openxmlformats.org/officeDocument/2006/relationships/image" Target="../media/image5.emf"/></Relationships>
</file>

<file path=xl/drawings/_rels/drawing4.xml.rels><?xml version="1.0" encoding="UTF-8" standalone="yes"?>
<Relationships xmlns="http://schemas.openxmlformats.org/package/2006/relationships"><Relationship Id="rId3" Type="http://schemas.openxmlformats.org/officeDocument/2006/relationships/image" Target="../media/image8.emf"/><Relationship Id="rId2" Type="http://schemas.openxmlformats.org/officeDocument/2006/relationships/hyperlink" Target="#'INGRESO DE DATOS'!A1"/><Relationship Id="rId1" Type="http://schemas.openxmlformats.org/officeDocument/2006/relationships/image" Target="../media/image3.png"/><Relationship Id="rId6" Type="http://schemas.openxmlformats.org/officeDocument/2006/relationships/image" Target="../media/image11.emf"/><Relationship Id="rId5" Type="http://schemas.openxmlformats.org/officeDocument/2006/relationships/image" Target="../media/image10.emf"/><Relationship Id="rId4" Type="http://schemas.openxmlformats.org/officeDocument/2006/relationships/image" Target="../media/image9.emf"/></Relationships>
</file>

<file path=xl/drawings/_rels/drawing5.xml.rels><?xml version="1.0" encoding="UTF-8" standalone="yes"?>
<Relationships xmlns="http://schemas.openxmlformats.org/package/2006/relationships"><Relationship Id="rId3" Type="http://schemas.openxmlformats.org/officeDocument/2006/relationships/image" Target="../media/image12.emf"/><Relationship Id="rId2" Type="http://schemas.openxmlformats.org/officeDocument/2006/relationships/hyperlink" Target="#'INGRESO DE DATOS'!A1"/><Relationship Id="rId1" Type="http://schemas.openxmlformats.org/officeDocument/2006/relationships/image" Target="../media/image3.png"/><Relationship Id="rId5" Type="http://schemas.openxmlformats.org/officeDocument/2006/relationships/image" Target="../media/image14.emf"/><Relationship Id="rId4" Type="http://schemas.openxmlformats.org/officeDocument/2006/relationships/image" Target="../media/image13.emf"/></Relationships>
</file>

<file path=xl/drawings/_rels/drawing6.xml.rels><?xml version="1.0" encoding="UTF-8" standalone="yes"?>
<Relationships xmlns="http://schemas.openxmlformats.org/package/2006/relationships"><Relationship Id="rId3" Type="http://schemas.openxmlformats.org/officeDocument/2006/relationships/image" Target="../media/image15.emf"/><Relationship Id="rId2" Type="http://schemas.openxmlformats.org/officeDocument/2006/relationships/hyperlink" Target="#'INGRESO DE DATOS'!A1"/><Relationship Id="rId1" Type="http://schemas.openxmlformats.org/officeDocument/2006/relationships/image" Target="../media/image3.png"/><Relationship Id="rId4" Type="http://schemas.openxmlformats.org/officeDocument/2006/relationships/image" Target="../media/image16.emf"/></Relationships>
</file>

<file path=xl/drawings/_rels/drawing7.xml.rels><?xml version="1.0" encoding="UTF-8" standalone="yes"?>
<Relationships xmlns="http://schemas.openxmlformats.org/package/2006/relationships"><Relationship Id="rId3" Type="http://schemas.openxmlformats.org/officeDocument/2006/relationships/image" Target="../media/image17.emf"/><Relationship Id="rId2" Type="http://schemas.openxmlformats.org/officeDocument/2006/relationships/hyperlink" Target="#'INGRESO DE DATOS'!A1"/><Relationship Id="rId1" Type="http://schemas.openxmlformats.org/officeDocument/2006/relationships/image" Target="../media/image3.png"/><Relationship Id="rId4" Type="http://schemas.openxmlformats.org/officeDocument/2006/relationships/image" Target="../media/image18.emf"/></Relationships>
</file>

<file path=xl/drawings/_rels/drawing8.xml.rels><?xml version="1.0" encoding="UTF-8" standalone="yes"?>
<Relationships xmlns="http://schemas.openxmlformats.org/package/2006/relationships"><Relationship Id="rId2" Type="http://schemas.openxmlformats.org/officeDocument/2006/relationships/hyperlink" Target="#'INGRESO DE DATOS'!A1"/><Relationship Id="rId1" Type="http://schemas.openxmlformats.org/officeDocument/2006/relationships/image" Target="../media/image3.png"/></Relationships>
</file>

<file path=xl/drawings/drawing1.xml><?xml version="1.0" encoding="utf-8"?>
<xdr:wsDr xmlns:xdr="http://schemas.openxmlformats.org/drawingml/2006/spreadsheetDrawing" xmlns:a="http://schemas.openxmlformats.org/drawingml/2006/main">
  <xdr:twoCellAnchor>
    <xdr:from>
      <xdr:col>8</xdr:col>
      <xdr:colOff>541866</xdr:colOff>
      <xdr:row>31</xdr:row>
      <xdr:rowOff>186268</xdr:rowOff>
    </xdr:from>
    <xdr:to>
      <xdr:col>12</xdr:col>
      <xdr:colOff>16933</xdr:colOff>
      <xdr:row>33</xdr:row>
      <xdr:rowOff>118535</xdr:rowOff>
    </xdr:to>
    <xdr:sp macro="" textlink="">
      <xdr:nvSpPr>
        <xdr:cNvPr id="2" name="TextBox 1">
          <a:hlinkClick xmlns:r="http://schemas.openxmlformats.org/officeDocument/2006/relationships" r:id="rId1"/>
          <a:extLst>
            <a:ext uri="{FF2B5EF4-FFF2-40B4-BE49-F238E27FC236}">
              <a16:creationId xmlns:a16="http://schemas.microsoft.com/office/drawing/2014/main" id="{1447DAF4-F49D-ED3E-5442-2174B12F3D52}"/>
            </a:ext>
          </a:extLst>
        </xdr:cNvPr>
        <xdr:cNvSpPr txBox="1"/>
      </xdr:nvSpPr>
      <xdr:spPr>
        <a:xfrm>
          <a:off x="6722533" y="10989735"/>
          <a:ext cx="2794000" cy="406400"/>
        </a:xfrm>
        <a:prstGeom prst="rect">
          <a:avLst/>
        </a:prstGeom>
        <a:solidFill>
          <a:srgbClr val="0079C8"/>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lstStyle/>
        <a:p>
          <a:pPr algn="ctr"/>
          <a:r>
            <a:rPr lang="en-US" sz="1400">
              <a:solidFill>
                <a:schemeClr val="bg1"/>
              </a:solidFill>
              <a:latin typeface="Arial" panose="020B0604020202020204" pitchFamily="34" charset="0"/>
              <a:cs typeface="Arial" panose="020B0604020202020204" pitchFamily="34" charset="0"/>
            </a:rPr>
            <a:t>COTIZA UN</a:t>
          </a:r>
          <a:r>
            <a:rPr lang="en-US" sz="1400" baseline="0">
              <a:solidFill>
                <a:schemeClr val="bg1"/>
              </a:solidFill>
              <a:latin typeface="Arial" panose="020B0604020202020204" pitchFamily="34" charset="0"/>
              <a:cs typeface="Arial" panose="020B0604020202020204" pitchFamily="34" charset="0"/>
            </a:rPr>
            <a:t> NUEVO NEGOCIO</a:t>
          </a:r>
          <a:endParaRPr lang="en-US" sz="1400">
            <a:solidFill>
              <a:schemeClr val="bg1"/>
            </a:solidFill>
            <a:latin typeface="Arial" panose="020B0604020202020204" pitchFamily="34" charset="0"/>
            <a:cs typeface="Arial" panose="020B0604020202020204" pitchFamily="34" charset="0"/>
          </a:endParaRPr>
        </a:p>
      </xdr:txBody>
    </xdr:sp>
    <xdr:clientData/>
  </xdr:twoCellAnchor>
</xdr:wsDr>
</file>

<file path=xl/drawings/drawing2.xml><?xml version="1.0" encoding="utf-8"?>
<xdr:wsDr xmlns:xdr="http://schemas.openxmlformats.org/drawingml/2006/spreadsheetDrawing" xmlns:a="http://schemas.openxmlformats.org/drawingml/2006/main">
  <xdr:oneCellAnchor>
    <xdr:from>
      <xdr:col>0</xdr:col>
      <xdr:colOff>340178</xdr:colOff>
      <xdr:row>55</xdr:row>
      <xdr:rowOff>136072</xdr:rowOff>
    </xdr:from>
    <xdr:ext cx="184731" cy="266548"/>
    <xdr:sp macro="" textlink="">
      <xdr:nvSpPr>
        <xdr:cNvPr id="5" name="TextBox 4">
          <a:extLst>
            <a:ext uri="{FF2B5EF4-FFF2-40B4-BE49-F238E27FC236}">
              <a16:creationId xmlns:a16="http://schemas.microsoft.com/office/drawing/2014/main" id="{00000000-0008-0000-0000-000005000000}"/>
            </a:ext>
          </a:extLst>
        </xdr:cNvPr>
        <xdr:cNvSpPr txBox="1"/>
      </xdr:nvSpPr>
      <xdr:spPr>
        <a:xfrm>
          <a:off x="340178" y="12652628"/>
          <a:ext cx="184731" cy="266548"/>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n-US" sz="1200">
            <a:latin typeface="Microsoft Sans Serif" panose="020B0604020202020204" pitchFamily="34" charset="0"/>
            <a:cs typeface="Microsoft Sans Serif" panose="020B0604020202020204" pitchFamily="34" charset="0"/>
          </a:endParaRPr>
        </a:p>
      </xdr:txBody>
    </xdr:sp>
    <xdr:clientData/>
  </xdr:oneCellAnchor>
  <xdr:oneCellAnchor>
    <xdr:from>
      <xdr:col>2</xdr:col>
      <xdr:colOff>968828</xdr:colOff>
      <xdr:row>55</xdr:row>
      <xdr:rowOff>138793</xdr:rowOff>
    </xdr:from>
    <xdr:ext cx="184731" cy="266548"/>
    <xdr:sp macro="" textlink="">
      <xdr:nvSpPr>
        <xdr:cNvPr id="18" name="TextBox 17">
          <a:extLst>
            <a:ext uri="{FF2B5EF4-FFF2-40B4-BE49-F238E27FC236}">
              <a16:creationId xmlns:a16="http://schemas.microsoft.com/office/drawing/2014/main" id="{00000000-0008-0000-0000-000012000000}"/>
            </a:ext>
          </a:extLst>
        </xdr:cNvPr>
        <xdr:cNvSpPr txBox="1"/>
      </xdr:nvSpPr>
      <xdr:spPr>
        <a:xfrm>
          <a:off x="3664050" y="12655349"/>
          <a:ext cx="184731" cy="266548"/>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n-US" sz="1200" baseline="0">
            <a:latin typeface="Microsoft Sans Serif" panose="020B0604020202020204" pitchFamily="34" charset="0"/>
            <a:cs typeface="Microsoft Sans Serif" panose="020B0604020202020204" pitchFamily="34" charset="0"/>
          </a:endParaRPr>
        </a:p>
      </xdr:txBody>
    </xdr:sp>
    <xdr:clientData/>
  </xdr:oneCellAnchor>
  <xdr:twoCellAnchor editAs="absolute">
    <xdr:from>
      <xdr:col>0</xdr:col>
      <xdr:colOff>0</xdr:colOff>
      <xdr:row>0</xdr:row>
      <xdr:rowOff>0</xdr:rowOff>
    </xdr:from>
    <xdr:to>
      <xdr:col>15</xdr:col>
      <xdr:colOff>0</xdr:colOff>
      <xdr:row>34</xdr:row>
      <xdr:rowOff>49389</xdr:rowOff>
    </xdr:to>
    <xdr:pic>
      <xdr:nvPicPr>
        <xdr:cNvPr id="31" name="Picture 30">
          <a:extLst>
            <a:ext uri="{FF2B5EF4-FFF2-40B4-BE49-F238E27FC236}">
              <a16:creationId xmlns:a16="http://schemas.microsoft.com/office/drawing/2014/main" id="{00000000-0008-0000-0000-00001F000000}"/>
            </a:ext>
          </a:extLst>
        </xdr:cNvPr>
        <xdr:cNvPicPr>
          <a:picLocks noChangeAspect="1"/>
        </xdr:cNvPicPr>
      </xdr:nvPicPr>
      <xdr:blipFill>
        <a:blip xmlns:r="http://schemas.openxmlformats.org/officeDocument/2006/relationships" r:embed="rId1"/>
        <a:srcRect l="53" r="53"/>
        <a:stretch/>
      </xdr:blipFill>
      <xdr:spPr>
        <a:xfrm>
          <a:off x="0" y="0"/>
          <a:ext cx="21776267" cy="8160456"/>
        </a:xfrm>
        <a:prstGeom prst="rect">
          <a:avLst/>
        </a:prstGeom>
      </xdr:spPr>
    </xdr:pic>
    <xdr:clientData fPrintsWithSheet="0"/>
  </xdr:twoCellAnchor>
  <xdr:twoCellAnchor editAs="absolute">
    <xdr:from>
      <xdr:col>0</xdr:col>
      <xdr:colOff>409223</xdr:colOff>
      <xdr:row>1</xdr:row>
      <xdr:rowOff>141111</xdr:rowOff>
    </xdr:from>
    <xdr:to>
      <xdr:col>0</xdr:col>
      <xdr:colOff>1323623</xdr:colOff>
      <xdr:row>5</xdr:row>
      <xdr:rowOff>107245</xdr:rowOff>
    </xdr:to>
    <xdr:pic>
      <xdr:nvPicPr>
        <xdr:cNvPr id="33" name="Picture 32">
          <a:extLst>
            <a:ext uri="{FF2B5EF4-FFF2-40B4-BE49-F238E27FC236}">
              <a16:creationId xmlns:a16="http://schemas.microsoft.com/office/drawing/2014/main" id="{00000000-0008-0000-0000-000021000000}"/>
            </a:ext>
          </a:extLst>
        </xdr:cNvPr>
        <xdr:cNvPicPr>
          <a:picLocks/>
        </xdr:cNvPicPr>
      </xdr:nvPicPr>
      <xdr:blipFill>
        <a:blip xmlns:r="http://schemas.openxmlformats.org/officeDocument/2006/relationships" r:embed="rId2"/>
        <a:stretch>
          <a:fillRect/>
        </a:stretch>
      </xdr:blipFill>
      <xdr:spPr>
        <a:xfrm>
          <a:off x="409223" y="378178"/>
          <a:ext cx="914400" cy="914400"/>
        </a:xfrm>
        <a:prstGeom prst="rect">
          <a:avLst/>
        </a:prstGeom>
      </xdr:spPr>
    </xdr:pic>
    <xdr:clientData fPrintsWithSheet="0"/>
  </xdr:twoCellAnchor>
  <xdr:twoCellAnchor editAs="absolute">
    <xdr:from>
      <xdr:col>0</xdr:col>
      <xdr:colOff>513646</xdr:colOff>
      <xdr:row>20</xdr:row>
      <xdr:rowOff>172860</xdr:rowOff>
    </xdr:from>
    <xdr:to>
      <xdr:col>3</xdr:col>
      <xdr:colOff>762001</xdr:colOff>
      <xdr:row>29</xdr:row>
      <xdr:rowOff>67733</xdr:rowOff>
    </xdr:to>
    <xdr:sp macro="" textlink="">
      <xdr:nvSpPr>
        <xdr:cNvPr id="34" name="TextBox 33">
          <a:extLst>
            <a:ext uri="{FF2B5EF4-FFF2-40B4-BE49-F238E27FC236}">
              <a16:creationId xmlns:a16="http://schemas.microsoft.com/office/drawing/2014/main" id="{00000000-0008-0000-0000-000022000000}"/>
            </a:ext>
          </a:extLst>
        </xdr:cNvPr>
        <xdr:cNvSpPr txBox="1"/>
      </xdr:nvSpPr>
      <xdr:spPr>
        <a:xfrm>
          <a:off x="513646" y="4931127"/>
          <a:ext cx="5768622" cy="2028473"/>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en-US" sz="3200">
              <a:solidFill>
                <a:schemeClr val="bg1"/>
              </a:solidFill>
              <a:latin typeface="Arial" panose="020B0604020202020204" pitchFamily="34" charset="0"/>
              <a:cs typeface="Arial" panose="020B0604020202020204" pitchFamily="34" charset="0"/>
            </a:rPr>
            <a:t>Cotización d</a:t>
          </a:r>
          <a:r>
            <a:rPr lang="en-US" sz="3200" baseline="0">
              <a:solidFill>
                <a:schemeClr val="bg1"/>
              </a:solidFill>
              <a:latin typeface="Arial" panose="020B0604020202020204" pitchFamily="34" charset="0"/>
              <a:cs typeface="Arial" panose="020B0604020202020204" pitchFamily="34" charset="0"/>
            </a:rPr>
            <a:t>e </a:t>
          </a:r>
          <a:r>
            <a:rPr lang="en-US" sz="3200">
              <a:solidFill>
                <a:schemeClr val="bg1"/>
              </a:solidFill>
              <a:latin typeface="Arial" panose="020B0604020202020204" pitchFamily="34" charset="0"/>
              <a:cs typeface="Arial" panose="020B0604020202020204" pitchFamily="34" charset="0"/>
            </a:rPr>
            <a:t>Seguro Médico</a:t>
          </a:r>
        </a:p>
        <a:p>
          <a:r>
            <a:rPr lang="en-US" sz="4400" b="1">
              <a:solidFill>
                <a:schemeClr val="bg1"/>
              </a:solidFill>
              <a:latin typeface="Arial" panose="020B0604020202020204" pitchFamily="34" charset="0"/>
              <a:cs typeface="Arial" panose="020B0604020202020204" pitchFamily="34" charset="0"/>
            </a:rPr>
            <a:t>GLOBAL HEALTH</a:t>
          </a:r>
        </a:p>
        <a:p>
          <a:r>
            <a:rPr lang="en-US" sz="4400" b="1">
              <a:solidFill>
                <a:schemeClr val="bg1"/>
              </a:solidFill>
              <a:latin typeface="Arial" panose="020B0604020202020204" pitchFamily="34" charset="0"/>
              <a:cs typeface="Arial" panose="020B0604020202020204" pitchFamily="34" charset="0"/>
            </a:rPr>
            <a:t>PLANS</a:t>
          </a:r>
          <a:r>
            <a:rPr lang="en-US" sz="4400" b="1" baseline="0">
              <a:solidFill>
                <a:schemeClr val="bg1"/>
              </a:solidFill>
              <a:latin typeface="Arial" panose="020B0604020202020204" pitchFamily="34" charset="0"/>
              <a:cs typeface="Arial" panose="020B0604020202020204" pitchFamily="34" charset="0"/>
            </a:rPr>
            <a:t> </a:t>
          </a:r>
          <a:r>
            <a:rPr lang="en-US" sz="4400" b="1">
              <a:solidFill>
                <a:schemeClr val="bg1"/>
              </a:solidFill>
              <a:latin typeface="Arial" panose="020B0604020202020204" pitchFamily="34" charset="0"/>
              <a:cs typeface="Arial" panose="020B0604020202020204" pitchFamily="34" charset="0"/>
            </a:rPr>
            <a:t>2026</a:t>
          </a:r>
        </a:p>
      </xdr:txBody>
    </xdr:sp>
    <xdr:clientData fPrintsWithSheet="0"/>
  </xdr:twoCellAnchor>
  <xdr:twoCellAnchor>
    <xdr:from>
      <xdr:col>3</xdr:col>
      <xdr:colOff>1576917</xdr:colOff>
      <xdr:row>42</xdr:row>
      <xdr:rowOff>202730</xdr:rowOff>
    </xdr:from>
    <xdr:to>
      <xdr:col>6</xdr:col>
      <xdr:colOff>0</xdr:colOff>
      <xdr:row>46</xdr:row>
      <xdr:rowOff>231985</xdr:rowOff>
    </xdr:to>
    <xdr:grpSp>
      <xdr:nvGrpSpPr>
        <xdr:cNvPr id="41" name="Group 40">
          <a:extLst>
            <a:ext uri="{FF2B5EF4-FFF2-40B4-BE49-F238E27FC236}">
              <a16:creationId xmlns:a16="http://schemas.microsoft.com/office/drawing/2014/main" id="{00000000-0008-0000-0000-000029000000}"/>
            </a:ext>
          </a:extLst>
        </xdr:cNvPr>
        <xdr:cNvGrpSpPr/>
      </xdr:nvGrpSpPr>
      <xdr:grpSpPr>
        <a:xfrm>
          <a:off x="7101417" y="9981730"/>
          <a:ext cx="3185583" cy="943655"/>
          <a:chOff x="6904913" y="9844800"/>
          <a:chExt cx="2673559" cy="922476"/>
        </a:xfrm>
      </xdr:grpSpPr>
      <xdr:sp macro="" textlink="">
        <xdr:nvSpPr>
          <xdr:cNvPr id="2" name="TextBox 1">
            <a:extLst>
              <a:ext uri="{FF2B5EF4-FFF2-40B4-BE49-F238E27FC236}">
                <a16:creationId xmlns:a16="http://schemas.microsoft.com/office/drawing/2014/main" id="{00000000-0008-0000-0000-000002000000}"/>
              </a:ext>
            </a:extLst>
          </xdr:cNvPr>
          <xdr:cNvSpPr txBox="1"/>
        </xdr:nvSpPr>
        <xdr:spPr>
          <a:xfrm>
            <a:off x="6904913" y="9844800"/>
            <a:ext cx="2673559" cy="922476"/>
          </a:xfrm>
          <a:prstGeom prst="rect">
            <a:avLst/>
          </a:prstGeom>
          <a:solidFill>
            <a:schemeClr val="lt1">
              <a:alpha val="85000"/>
            </a:schemeClr>
          </a:solidFill>
          <a:ln w="12700" cmpd="sng">
            <a:solidFill>
              <a:schemeClr val="tx1"/>
            </a:solidFill>
          </a:ln>
        </xdr:spPr>
        <xdr:style>
          <a:lnRef idx="0">
            <a:scrgbClr r="0" g="0" b="0"/>
          </a:lnRef>
          <a:fillRef idx="0">
            <a:scrgbClr r="0" g="0" b="0"/>
          </a:fillRef>
          <a:effectRef idx="0">
            <a:scrgbClr r="0" g="0" b="0"/>
          </a:effectRef>
          <a:fontRef idx="minor">
            <a:schemeClr val="dk1"/>
          </a:fontRef>
        </xdr:style>
        <xdr:txBody>
          <a:bodyPr vertOverflow="clip" horzOverflow="clip" wrap="square" tIns="91440" bIns="91440" rtlCol="0" anchor="ctr">
            <a:noAutofit/>
          </a:bodyPr>
          <a:lstStyle/>
          <a:p>
            <a:r>
              <a:rPr lang="en-US" sz="1400">
                <a:latin typeface="Arial" panose="020B0604020202020204" pitchFamily="34" charset="0"/>
                <a:cs typeface="Arial" panose="020B0604020202020204" pitchFamily="34" charset="0"/>
              </a:rPr>
              <a:t>Cotización</a:t>
            </a:r>
          </a:p>
          <a:p>
            <a:r>
              <a:rPr lang="en-US" sz="1400">
                <a:latin typeface="Arial" panose="020B0604020202020204" pitchFamily="34" charset="0"/>
                <a:cs typeface="Arial" panose="020B0604020202020204" pitchFamily="34" charset="0"/>
              </a:rPr>
              <a:t>para dependientes</a:t>
            </a:r>
            <a:br>
              <a:rPr lang="en-US" sz="1400">
                <a:latin typeface="Arial" panose="020B0604020202020204" pitchFamily="34" charset="0"/>
                <a:cs typeface="Arial" panose="020B0604020202020204" pitchFamily="34" charset="0"/>
              </a:rPr>
            </a:br>
            <a:r>
              <a:rPr lang="en-US" sz="1400">
                <a:latin typeface="Arial" panose="020B0604020202020204" pitchFamily="34" charset="0"/>
                <a:cs typeface="Arial" panose="020B0604020202020204" pitchFamily="34" charset="0"/>
              </a:rPr>
              <a:t>de 24 años</a:t>
            </a:r>
          </a:p>
        </xdr:txBody>
      </xdr:sp>
      <mc:AlternateContent xmlns:mc="http://schemas.openxmlformats.org/markup-compatibility/2006">
        <mc:Choice xmlns:a14="http://schemas.microsoft.com/office/drawing/2010/main" Requires="a14">
          <xdr:sp macro="" textlink="">
            <xdr:nvSpPr>
              <xdr:cNvPr id="3111" name="Check Box 39" descr="24 años" hidden="1">
                <a:extLst>
                  <a:ext uri="{63B3BB69-23CF-44E3-9099-C40C66FF867C}">
                    <a14:compatExt spid="_x0000_s3111"/>
                  </a:ext>
                  <a:ext uri="{FF2B5EF4-FFF2-40B4-BE49-F238E27FC236}">
                    <a16:creationId xmlns:a16="http://schemas.microsoft.com/office/drawing/2014/main" id="{00000000-0008-0000-0100-0000270C0000}"/>
                  </a:ext>
                </a:extLst>
              </xdr:cNvPr>
              <xdr:cNvSpPr/>
            </xdr:nvSpPr>
            <xdr:spPr bwMode="auto">
              <a:xfrm flipH="1">
                <a:off x="9175732" y="10171959"/>
                <a:ext cx="229197" cy="246925"/>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mc:Choice>
        <mc:Fallback/>
      </mc:AlternateContent>
    </xdr:grpSp>
    <xdr:clientData/>
  </xdr:twoCellAnchor>
  <xdr:twoCellAnchor>
    <xdr:from>
      <xdr:col>6</xdr:col>
      <xdr:colOff>1562543</xdr:colOff>
      <xdr:row>42</xdr:row>
      <xdr:rowOff>227657</xdr:rowOff>
    </xdr:from>
    <xdr:to>
      <xdr:col>10</xdr:col>
      <xdr:colOff>93181</xdr:colOff>
      <xdr:row>47</xdr:row>
      <xdr:rowOff>28783</xdr:rowOff>
    </xdr:to>
    <xdr:grpSp>
      <xdr:nvGrpSpPr>
        <xdr:cNvPr id="42" name="Group 41">
          <a:extLst>
            <a:ext uri="{FF2B5EF4-FFF2-40B4-BE49-F238E27FC236}">
              <a16:creationId xmlns:a16="http://schemas.microsoft.com/office/drawing/2014/main" id="{00000000-0008-0000-0000-00002A000000}"/>
            </a:ext>
          </a:extLst>
        </xdr:cNvPr>
        <xdr:cNvGrpSpPr/>
      </xdr:nvGrpSpPr>
      <xdr:grpSpPr>
        <a:xfrm>
          <a:off x="11849543" y="10006657"/>
          <a:ext cx="4880638" cy="944126"/>
          <a:chOff x="11504358" y="9618049"/>
          <a:chExt cx="2341972" cy="917533"/>
        </a:xfrm>
      </xdr:grpSpPr>
      <xdr:sp macro="" textlink="">
        <xdr:nvSpPr>
          <xdr:cNvPr id="4" name="TextBox 3">
            <a:extLst>
              <a:ext uri="{FF2B5EF4-FFF2-40B4-BE49-F238E27FC236}">
                <a16:creationId xmlns:a16="http://schemas.microsoft.com/office/drawing/2014/main" id="{00000000-0008-0000-0000-000004000000}"/>
              </a:ext>
            </a:extLst>
          </xdr:cNvPr>
          <xdr:cNvSpPr txBox="1"/>
        </xdr:nvSpPr>
        <xdr:spPr>
          <a:xfrm>
            <a:off x="11504358" y="9618049"/>
            <a:ext cx="2297167" cy="917533"/>
          </a:xfrm>
          <a:prstGeom prst="rect">
            <a:avLst/>
          </a:prstGeom>
          <a:solidFill>
            <a:schemeClr val="lt1">
              <a:alpha val="85000"/>
            </a:schemeClr>
          </a:solidFill>
          <a:ln w="12700" cmpd="sng">
            <a:solidFill>
              <a:schemeClr val="tx1"/>
            </a:solidFill>
          </a:ln>
        </xdr:spPr>
        <xdr:style>
          <a:lnRef idx="0">
            <a:scrgbClr r="0" g="0" b="0"/>
          </a:lnRef>
          <a:fillRef idx="0">
            <a:scrgbClr r="0" g="0" b="0"/>
          </a:fillRef>
          <a:effectRef idx="0">
            <a:scrgbClr r="0" g="0" b="0"/>
          </a:effectRef>
          <a:fontRef idx="minor">
            <a:schemeClr val="dk1"/>
          </a:fontRef>
        </xdr:style>
        <xdr:txBody>
          <a:bodyPr vertOverflow="clip" horzOverflow="clip" wrap="square" tIns="91440" bIns="91440" rtlCol="0" anchor="ctr">
            <a:noAutofit/>
          </a:bodyPr>
          <a:lstStyle/>
          <a:p>
            <a:r>
              <a:rPr lang="en-US" sz="1400" b="1">
                <a:solidFill>
                  <a:srgbClr val="0079C8"/>
                </a:solidFill>
                <a:latin typeface="Arial" panose="020B0604020202020204" pitchFamily="34" charset="0"/>
                <a:cs typeface="Arial" panose="020B0604020202020204" pitchFamily="34" charset="0"/>
              </a:rPr>
              <a:t>LOW OPTION</a:t>
            </a:r>
          </a:p>
          <a:p>
            <a:r>
              <a:rPr lang="en-US" sz="1400">
                <a:latin typeface="Arial" panose="020B0604020202020204" pitchFamily="34" charset="0"/>
                <a:cs typeface="Arial" panose="020B0604020202020204" pitchFamily="34" charset="0"/>
              </a:rPr>
              <a:t>Variante con coaseguro</a:t>
            </a:r>
            <a:br>
              <a:rPr lang="en-US" sz="1400">
                <a:latin typeface="Arial" panose="020B0604020202020204" pitchFamily="34" charset="0"/>
                <a:cs typeface="Arial" panose="020B0604020202020204" pitchFamily="34" charset="0"/>
              </a:rPr>
            </a:br>
            <a:r>
              <a:rPr lang="en-US" sz="1400">
                <a:latin typeface="Arial" panose="020B0604020202020204" pitchFamily="34" charset="0"/>
                <a:cs typeface="Arial" panose="020B0604020202020204" pitchFamily="34" charset="0"/>
              </a:rPr>
              <a:t>fuera del país de residencia</a:t>
            </a:r>
          </a:p>
        </xdr:txBody>
      </xdr:sp>
      <mc:AlternateContent xmlns:mc="http://schemas.openxmlformats.org/markup-compatibility/2006">
        <mc:Choice xmlns:a14="http://schemas.microsoft.com/office/drawing/2010/main" Requires="a14">
          <xdr:sp macro="" textlink="">
            <xdr:nvSpPr>
              <xdr:cNvPr id="3110" name="Check Box 38" hidden="1">
                <a:extLst>
                  <a:ext uri="{63B3BB69-23CF-44E3-9099-C40C66FF867C}">
                    <a14:compatExt spid="_x0000_s3110"/>
                  </a:ext>
                  <a:ext uri="{FF2B5EF4-FFF2-40B4-BE49-F238E27FC236}">
                    <a16:creationId xmlns:a16="http://schemas.microsoft.com/office/drawing/2014/main" id="{00000000-0008-0000-0100-0000260C0000}"/>
                  </a:ext>
                </a:extLst>
              </xdr:cNvPr>
              <xdr:cNvSpPr/>
            </xdr:nvSpPr>
            <xdr:spPr bwMode="auto">
              <a:xfrm>
                <a:off x="13572010" y="9962011"/>
                <a:ext cx="274320" cy="235438"/>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mc:Choice>
        <mc:Fallback/>
      </mc:AlternateContent>
    </xdr:grpSp>
    <xdr:clientData/>
  </xdr:twoCellAnchor>
  <xdr:twoCellAnchor>
    <xdr:from>
      <xdr:col>11</xdr:col>
      <xdr:colOff>6349</xdr:colOff>
      <xdr:row>38</xdr:row>
      <xdr:rowOff>4</xdr:rowOff>
    </xdr:from>
    <xdr:to>
      <xdr:col>14</xdr:col>
      <xdr:colOff>6350</xdr:colOff>
      <xdr:row>41</xdr:row>
      <xdr:rowOff>89797</xdr:rowOff>
    </xdr:to>
    <xdr:sp macro="" textlink="">
      <xdr:nvSpPr>
        <xdr:cNvPr id="43" name="TextBox 42">
          <a:extLst>
            <a:ext uri="{FF2B5EF4-FFF2-40B4-BE49-F238E27FC236}">
              <a16:creationId xmlns:a16="http://schemas.microsoft.com/office/drawing/2014/main" id="{00000000-0008-0000-0000-00002B000000}"/>
            </a:ext>
          </a:extLst>
        </xdr:cNvPr>
        <xdr:cNvSpPr txBox="1"/>
      </xdr:nvSpPr>
      <xdr:spPr>
        <a:xfrm>
          <a:off x="17529783" y="8954145"/>
          <a:ext cx="3925456" cy="782521"/>
        </a:xfrm>
        <a:prstGeom prst="rect">
          <a:avLst/>
        </a:prstGeom>
        <a:solidFill>
          <a:schemeClr val="lt1">
            <a:alpha val="85000"/>
          </a:schemeClr>
        </a:solidFill>
        <a:ln w="12700" cmpd="sng">
          <a:solidFill>
            <a:schemeClr val="tx1"/>
          </a:solidFill>
        </a:ln>
      </xdr:spPr>
      <xdr:style>
        <a:lnRef idx="0">
          <a:scrgbClr r="0" g="0" b="0"/>
        </a:lnRef>
        <a:fillRef idx="0">
          <a:scrgbClr r="0" g="0" b="0"/>
        </a:fillRef>
        <a:effectRef idx="0">
          <a:scrgbClr r="0" g="0" b="0"/>
        </a:effectRef>
        <a:fontRef idx="minor">
          <a:schemeClr val="dk1"/>
        </a:fontRef>
      </xdr:style>
      <xdr:txBody>
        <a:bodyPr vertOverflow="clip" horzOverflow="clip" wrap="square" tIns="91440" bIns="91440" rtlCol="0" anchor="ctr">
          <a:noAutofit/>
        </a:bodyPr>
        <a:lstStyle/>
        <a:p>
          <a:pPr algn="ctr"/>
          <a:r>
            <a:rPr lang="en-US" sz="1100" b="1">
              <a:solidFill>
                <a:srgbClr val="0079C8"/>
              </a:solidFill>
              <a:latin typeface="Arial" panose="020B0604020202020204" pitchFamily="34" charset="0"/>
              <a:cs typeface="Arial" panose="020B0604020202020204" pitchFamily="34" charset="0"/>
            </a:rPr>
            <a:t>PARA RENOVACIONES SOLAMENTE</a:t>
          </a:r>
          <a:br>
            <a:rPr lang="en-US" sz="1400">
              <a:latin typeface="Arial" panose="020B0604020202020204" pitchFamily="34" charset="0"/>
              <a:cs typeface="Arial" panose="020B0604020202020204" pitchFamily="34" charset="0"/>
            </a:rPr>
          </a:br>
          <a:r>
            <a:rPr lang="en-US" sz="1100">
              <a:latin typeface="Arial" panose="020B0604020202020204" pitchFamily="34" charset="0"/>
              <a:cs typeface="Arial" panose="020B0604020202020204" pitchFamily="34" charset="0"/>
            </a:rPr>
            <a:t>Por favor marcar que esta es una renovación</a:t>
          </a:r>
          <a:br>
            <a:rPr lang="en-US" sz="1100">
              <a:latin typeface="Arial" panose="020B0604020202020204" pitchFamily="34" charset="0"/>
              <a:cs typeface="Arial" panose="020B0604020202020204" pitchFamily="34" charset="0"/>
            </a:rPr>
          </a:br>
          <a:r>
            <a:rPr lang="en-US" sz="1100">
              <a:latin typeface="Arial" panose="020B0604020202020204" pitchFamily="34" charset="0"/>
              <a:cs typeface="Arial" panose="020B0604020202020204" pitchFamily="34" charset="0"/>
            </a:rPr>
            <a:t>y añadir</a:t>
          </a:r>
          <a:r>
            <a:rPr lang="en-US" sz="1100" baseline="0">
              <a:latin typeface="Arial" panose="020B0604020202020204" pitchFamily="34" charset="0"/>
              <a:cs typeface="Arial" panose="020B0604020202020204" pitchFamily="34" charset="0"/>
            </a:rPr>
            <a:t> la fecha de emisión de la póliza</a:t>
          </a:r>
          <a:endParaRPr lang="en-US" sz="1100">
            <a:latin typeface="Arial" panose="020B0604020202020204" pitchFamily="34" charset="0"/>
            <a:cs typeface="Arial" panose="020B0604020202020204" pitchFamily="34" charset="0"/>
          </a:endParaRPr>
        </a:p>
      </xdr:txBody>
    </xdr:sp>
    <xdr:clientData/>
  </xdr:twoCellAnchor>
  <xdr:twoCellAnchor editAs="absolute">
    <xdr:from>
      <xdr:col>7</xdr:col>
      <xdr:colOff>503137</xdr:colOff>
      <xdr:row>31</xdr:row>
      <xdr:rowOff>190843</xdr:rowOff>
    </xdr:from>
    <xdr:to>
      <xdr:col>9</xdr:col>
      <xdr:colOff>21596</xdr:colOff>
      <xdr:row>33</xdr:row>
      <xdr:rowOff>55201</xdr:rowOff>
    </xdr:to>
    <xdr:sp macro="" textlink="">
      <xdr:nvSpPr>
        <xdr:cNvPr id="11" name="Oval 24">
          <a:hlinkClick xmlns:r="http://schemas.openxmlformats.org/officeDocument/2006/relationships" r:id="rId3"/>
          <a:extLst>
            <a:ext uri="{FF2B5EF4-FFF2-40B4-BE49-F238E27FC236}">
              <a16:creationId xmlns:a16="http://schemas.microsoft.com/office/drawing/2014/main" id="{00000000-0008-0000-0000-00000B000000}"/>
            </a:ext>
          </a:extLst>
        </xdr:cNvPr>
        <xdr:cNvSpPr>
          <a:spLocks noChangeArrowheads="1"/>
        </xdr:cNvSpPr>
      </xdr:nvSpPr>
      <xdr:spPr bwMode="auto">
        <a:xfrm>
          <a:off x="12427026" y="8054259"/>
          <a:ext cx="2707570" cy="332142"/>
        </a:xfrm>
        <a:prstGeom prst="rect">
          <a:avLst/>
        </a:prstGeom>
        <a:solidFill>
          <a:srgbClr val="00335B"/>
        </a:solidFill>
        <a:ln w="12700" algn="ctr">
          <a:solidFill>
            <a:schemeClr val="bg1"/>
          </a:solidFill>
          <a:round/>
          <a:headEnd/>
          <a:tailEnd/>
        </a:ln>
        <a:effectLst/>
      </xdr:spPr>
      <xdr:txBody>
        <a:bodyPr vertOverflow="clip" wrap="square" lIns="91440" tIns="91440" rIns="91440" bIns="91440" anchor="ctr" upright="1">
          <a:spAutoFit/>
        </a:bodyPr>
        <a:lstStyle/>
        <a:p>
          <a:pPr algn="ctr" rtl="0">
            <a:defRPr sz="1000"/>
          </a:pPr>
          <a:r>
            <a:rPr lang="es-ES" sz="1000" b="1" i="0" u="none" strike="noStrike" baseline="0">
              <a:solidFill>
                <a:srgbClr val="FFFFFF"/>
              </a:solidFill>
              <a:latin typeface="Arial" panose="020B0604020202020204" pitchFamily="34" charset="0"/>
              <a:cs typeface="Arial" panose="020B0604020202020204" pitchFamily="34" charset="0"/>
            </a:rPr>
            <a:t>BUPA GLOBAL SELECT HEALTH PLAN</a:t>
          </a:r>
        </a:p>
      </xdr:txBody>
    </xdr:sp>
    <xdr:clientData fPrintsWithSheet="0"/>
  </xdr:twoCellAnchor>
  <xdr:twoCellAnchor editAs="absolute">
    <xdr:from>
      <xdr:col>3</xdr:col>
      <xdr:colOff>1015757</xdr:colOff>
      <xdr:row>31</xdr:row>
      <xdr:rowOff>190843</xdr:rowOff>
    </xdr:from>
    <xdr:to>
      <xdr:col>5</xdr:col>
      <xdr:colOff>571257</xdr:colOff>
      <xdr:row>33</xdr:row>
      <xdr:rowOff>55201</xdr:rowOff>
    </xdr:to>
    <xdr:sp macro="" textlink="">
      <xdr:nvSpPr>
        <xdr:cNvPr id="3090" name="Oval 18">
          <a:hlinkClick xmlns:r="http://schemas.openxmlformats.org/officeDocument/2006/relationships" r:id="rId4"/>
          <a:extLst>
            <a:ext uri="{FF2B5EF4-FFF2-40B4-BE49-F238E27FC236}">
              <a16:creationId xmlns:a16="http://schemas.microsoft.com/office/drawing/2014/main" id="{00000000-0008-0000-0000-0000120C0000}"/>
            </a:ext>
          </a:extLst>
        </xdr:cNvPr>
        <xdr:cNvSpPr>
          <a:spLocks noChangeArrowheads="1"/>
        </xdr:cNvSpPr>
      </xdr:nvSpPr>
      <xdr:spPr bwMode="auto">
        <a:xfrm>
          <a:off x="6561424" y="8054259"/>
          <a:ext cx="2744611" cy="332142"/>
        </a:xfrm>
        <a:prstGeom prst="rect">
          <a:avLst/>
        </a:prstGeom>
        <a:solidFill>
          <a:srgbClr val="00335B"/>
        </a:solidFill>
        <a:ln w="12700" algn="ctr">
          <a:solidFill>
            <a:schemeClr val="bg1"/>
          </a:solidFill>
          <a:round/>
          <a:headEnd/>
          <a:tailEnd/>
        </a:ln>
        <a:effectLst/>
      </xdr:spPr>
      <xdr:txBody>
        <a:bodyPr vertOverflow="clip" wrap="square" lIns="91440" tIns="91440" rIns="91440" bIns="91440" anchor="ctr" upright="1">
          <a:spAutoFit/>
        </a:bodyPr>
        <a:lstStyle/>
        <a:p>
          <a:pPr algn="ctr" rtl="0">
            <a:defRPr sz="1000"/>
          </a:pPr>
          <a:r>
            <a:rPr lang="es-ES" sz="1000" b="1" i="0" u="none" strike="noStrike" baseline="0">
              <a:solidFill>
                <a:srgbClr val="FFFFFF"/>
              </a:solidFill>
              <a:latin typeface="Arial" panose="020B0604020202020204" pitchFamily="34" charset="0"/>
              <a:cs typeface="Arial" panose="020B0604020202020204" pitchFamily="34" charset="0"/>
            </a:rPr>
            <a:t>BUPA GLOBAL ELITE HEALTH PLAN</a:t>
          </a:r>
        </a:p>
      </xdr:txBody>
    </xdr:sp>
    <xdr:clientData fPrintsWithSheet="0"/>
  </xdr:twoCellAnchor>
  <xdr:twoCellAnchor editAs="absolute">
    <xdr:from>
      <xdr:col>5</xdr:col>
      <xdr:colOff>755919</xdr:colOff>
      <xdr:row>31</xdr:row>
      <xdr:rowOff>190843</xdr:rowOff>
    </xdr:from>
    <xdr:to>
      <xdr:col>7</xdr:col>
      <xdr:colOff>318475</xdr:colOff>
      <xdr:row>33</xdr:row>
      <xdr:rowOff>55201</xdr:rowOff>
    </xdr:to>
    <xdr:sp macro="" textlink="">
      <xdr:nvSpPr>
        <xdr:cNvPr id="3096" name="Oval 24">
          <a:hlinkClick xmlns:r="http://schemas.openxmlformats.org/officeDocument/2006/relationships" r:id="rId5"/>
          <a:extLst>
            <a:ext uri="{FF2B5EF4-FFF2-40B4-BE49-F238E27FC236}">
              <a16:creationId xmlns:a16="http://schemas.microsoft.com/office/drawing/2014/main" id="{00000000-0008-0000-0000-0000180C0000}"/>
            </a:ext>
          </a:extLst>
        </xdr:cNvPr>
        <xdr:cNvSpPr>
          <a:spLocks noChangeArrowheads="1"/>
        </xdr:cNvSpPr>
      </xdr:nvSpPr>
      <xdr:spPr bwMode="auto">
        <a:xfrm>
          <a:off x="9490697" y="8054259"/>
          <a:ext cx="2751667" cy="332142"/>
        </a:xfrm>
        <a:prstGeom prst="rect">
          <a:avLst/>
        </a:prstGeom>
        <a:solidFill>
          <a:srgbClr val="00335B"/>
        </a:solidFill>
        <a:ln w="12700" algn="ctr">
          <a:solidFill>
            <a:schemeClr val="bg1"/>
          </a:solidFill>
          <a:round/>
          <a:headEnd/>
          <a:tailEnd/>
        </a:ln>
        <a:effectLst/>
      </xdr:spPr>
      <xdr:txBody>
        <a:bodyPr vertOverflow="clip" wrap="square" lIns="91440" tIns="91440" rIns="91440" bIns="91440" anchor="ctr" upright="1">
          <a:spAutoFit/>
        </a:bodyPr>
        <a:lstStyle/>
        <a:p>
          <a:pPr algn="ctr" rtl="0">
            <a:defRPr sz="1000"/>
          </a:pPr>
          <a:r>
            <a:rPr lang="es-ES" sz="1000" b="1" i="0" u="none" strike="noStrike" baseline="0">
              <a:solidFill>
                <a:srgbClr val="FFFFFF"/>
              </a:solidFill>
              <a:latin typeface="Arial" panose="020B0604020202020204" pitchFamily="34" charset="0"/>
              <a:cs typeface="Arial" panose="020B0604020202020204" pitchFamily="34" charset="0"/>
            </a:rPr>
            <a:t>BUPA GLOBAL PREMIER HEALTH PLAN</a:t>
          </a:r>
        </a:p>
      </xdr:txBody>
    </xdr:sp>
    <xdr:clientData fPrintsWithSheet="0"/>
  </xdr:twoCellAnchor>
  <xdr:twoCellAnchor editAs="absolute">
    <xdr:from>
      <xdr:col>1</xdr:col>
      <xdr:colOff>1655184</xdr:colOff>
      <xdr:row>31</xdr:row>
      <xdr:rowOff>190843</xdr:rowOff>
    </xdr:from>
    <xdr:to>
      <xdr:col>3</xdr:col>
      <xdr:colOff>831095</xdr:colOff>
      <xdr:row>33</xdr:row>
      <xdr:rowOff>55201</xdr:rowOff>
    </xdr:to>
    <xdr:sp macro="" textlink="">
      <xdr:nvSpPr>
        <xdr:cNvPr id="17" name="Oval 18">
          <a:hlinkClick xmlns:r="http://schemas.openxmlformats.org/officeDocument/2006/relationships" r:id="rId6"/>
          <a:extLst>
            <a:ext uri="{FF2B5EF4-FFF2-40B4-BE49-F238E27FC236}">
              <a16:creationId xmlns:a16="http://schemas.microsoft.com/office/drawing/2014/main" id="{00000000-0008-0000-0000-000011000000}"/>
            </a:ext>
          </a:extLst>
        </xdr:cNvPr>
        <xdr:cNvSpPr>
          <a:spLocks noChangeArrowheads="1"/>
        </xdr:cNvSpPr>
      </xdr:nvSpPr>
      <xdr:spPr bwMode="auto">
        <a:xfrm>
          <a:off x="3630740" y="8054259"/>
          <a:ext cx="2746022" cy="332142"/>
        </a:xfrm>
        <a:prstGeom prst="rect">
          <a:avLst/>
        </a:prstGeom>
        <a:solidFill>
          <a:srgbClr val="00335B"/>
        </a:solidFill>
        <a:ln w="12700" algn="ctr">
          <a:solidFill>
            <a:schemeClr val="bg1"/>
          </a:solidFill>
          <a:round/>
          <a:headEnd/>
          <a:tailEnd/>
        </a:ln>
        <a:effectLst/>
      </xdr:spPr>
      <xdr:txBody>
        <a:bodyPr vertOverflow="clip" wrap="square" lIns="91440" tIns="91440" rIns="91440" bIns="91440" anchor="ctr" upright="1">
          <a:spAutoFit/>
        </a:bodyPr>
        <a:lstStyle/>
        <a:p>
          <a:pPr algn="ctr" rtl="0">
            <a:defRPr sz="1000"/>
          </a:pPr>
          <a:r>
            <a:rPr lang="es-ES" sz="1000" b="1" i="0" u="none" strike="noStrike" baseline="0">
              <a:solidFill>
                <a:srgbClr val="FFFFFF"/>
              </a:solidFill>
              <a:latin typeface="Arial" panose="020B0604020202020204" pitchFamily="34" charset="0"/>
              <a:cs typeface="Arial" panose="020B0604020202020204" pitchFamily="34" charset="0"/>
            </a:rPr>
            <a:t>BUPA GLOBAL ULTIMATE HEALTH PLAN</a:t>
          </a:r>
        </a:p>
      </xdr:txBody>
    </xdr:sp>
    <xdr:clientData fPrintsWithSheet="0"/>
  </xdr:twoCellAnchor>
  <xdr:twoCellAnchor editAs="absolute">
    <xdr:from>
      <xdr:col>9</xdr:col>
      <xdr:colOff>206258</xdr:colOff>
      <xdr:row>31</xdr:row>
      <xdr:rowOff>190843</xdr:rowOff>
    </xdr:from>
    <xdr:to>
      <xdr:col>11</xdr:col>
      <xdr:colOff>969626</xdr:colOff>
      <xdr:row>33</xdr:row>
      <xdr:rowOff>55201</xdr:rowOff>
    </xdr:to>
    <xdr:sp macro="" textlink="">
      <xdr:nvSpPr>
        <xdr:cNvPr id="19" name="Oval 18">
          <a:hlinkClick xmlns:r="http://schemas.openxmlformats.org/officeDocument/2006/relationships" r:id="rId7"/>
          <a:extLst>
            <a:ext uri="{FF2B5EF4-FFF2-40B4-BE49-F238E27FC236}">
              <a16:creationId xmlns:a16="http://schemas.microsoft.com/office/drawing/2014/main" id="{00000000-0008-0000-0000-000013000000}"/>
            </a:ext>
          </a:extLst>
        </xdr:cNvPr>
        <xdr:cNvSpPr>
          <a:spLocks noChangeArrowheads="1"/>
        </xdr:cNvSpPr>
      </xdr:nvSpPr>
      <xdr:spPr bwMode="auto">
        <a:xfrm>
          <a:off x="15319258" y="8054259"/>
          <a:ext cx="3306190" cy="332142"/>
        </a:xfrm>
        <a:prstGeom prst="rect">
          <a:avLst/>
        </a:prstGeom>
        <a:solidFill>
          <a:srgbClr val="00335B"/>
        </a:solidFill>
        <a:ln w="12700" algn="ctr">
          <a:solidFill>
            <a:schemeClr val="bg1"/>
          </a:solidFill>
          <a:round/>
          <a:headEnd/>
          <a:tailEnd/>
        </a:ln>
        <a:effectLst/>
      </xdr:spPr>
      <xdr:txBody>
        <a:bodyPr vertOverflow="clip" wrap="square" lIns="91440" tIns="91440" rIns="91440" bIns="91440" anchor="ctr" upright="1">
          <a:spAutoFit/>
        </a:bodyPr>
        <a:lstStyle/>
        <a:p>
          <a:pPr algn="ctr" rtl="0">
            <a:defRPr sz="1000"/>
          </a:pPr>
          <a:r>
            <a:rPr lang="es-ES" sz="1000" b="1" i="0" u="none" strike="noStrike" baseline="0">
              <a:solidFill>
                <a:srgbClr val="FFFFFF"/>
              </a:solidFill>
              <a:latin typeface="Arial" panose="020B0604020202020204" pitchFamily="34" charset="0"/>
              <a:cs typeface="Arial" panose="020B0604020202020204" pitchFamily="34" charset="0"/>
            </a:rPr>
            <a:t>BUPA GLOBAL MAJOR MEDICAL HEALTH PLAN</a:t>
          </a:r>
        </a:p>
      </xdr:txBody>
    </xdr:sp>
    <xdr:clientData fPrintsWithSheet="0"/>
  </xdr:twoCellAnchor>
  <xdr:twoCellAnchor editAs="absolute">
    <xdr:from>
      <xdr:col>12</xdr:col>
      <xdr:colOff>62090</xdr:colOff>
      <xdr:row>31</xdr:row>
      <xdr:rowOff>190907</xdr:rowOff>
    </xdr:from>
    <xdr:to>
      <xdr:col>13</xdr:col>
      <xdr:colOff>1145823</xdr:colOff>
      <xdr:row>33</xdr:row>
      <xdr:rowOff>55137</xdr:rowOff>
    </xdr:to>
    <xdr:sp macro="" textlink="">
      <xdr:nvSpPr>
        <xdr:cNvPr id="29" name="Text Box 34">
          <a:hlinkClick xmlns:r="http://schemas.openxmlformats.org/officeDocument/2006/relationships" r:id="rId8"/>
          <a:extLst>
            <a:ext uri="{FF2B5EF4-FFF2-40B4-BE49-F238E27FC236}">
              <a16:creationId xmlns:a16="http://schemas.microsoft.com/office/drawing/2014/main" id="{00000000-0008-0000-0000-00001D000000}"/>
            </a:ext>
          </a:extLst>
        </xdr:cNvPr>
        <xdr:cNvSpPr txBox="1">
          <a:spLocks noChangeArrowheads="1"/>
        </xdr:cNvSpPr>
      </xdr:nvSpPr>
      <xdr:spPr bwMode="auto">
        <a:xfrm>
          <a:off x="18810112" y="8054323"/>
          <a:ext cx="2384778" cy="332014"/>
        </a:xfrm>
        <a:prstGeom prst="rect">
          <a:avLst/>
        </a:prstGeom>
        <a:solidFill>
          <a:srgbClr val="0079C8"/>
        </a:solidFill>
        <a:ln w="12700">
          <a:solidFill>
            <a:srgbClr val="AFF0FF"/>
          </a:solidFill>
          <a:miter lim="800000"/>
          <a:headEnd/>
          <a:tailEnd/>
        </a:ln>
        <a:effectLst/>
      </xdr:spPr>
      <xdr:txBody>
        <a:bodyPr vertOverflow="clip" wrap="square" lIns="91440" tIns="91440" rIns="91440" bIns="91440" anchor="ctr" upright="1">
          <a:spAutoFit/>
        </a:bodyPr>
        <a:lstStyle/>
        <a:p>
          <a:pPr algn="ctr" rtl="0">
            <a:defRPr sz="1000"/>
          </a:pPr>
          <a:r>
            <a:rPr lang="es-ES" sz="1000" b="1" i="0" u="none" strike="noStrike" baseline="0">
              <a:solidFill>
                <a:schemeClr val="bg1"/>
              </a:solidFill>
              <a:latin typeface="Arial" panose="020B0604020202020204" pitchFamily="34" charset="0"/>
              <a:cs typeface="Arial" panose="020B0604020202020204" pitchFamily="34" charset="0"/>
            </a:rPr>
            <a:t>VER RESUMEN DE TARIFAS</a:t>
          </a:r>
        </a:p>
      </xdr:txBody>
    </xdr:sp>
    <xdr:clientData fPrintsWithSheet="0"/>
  </xdr:twoCellAnchor>
  <xdr:twoCellAnchor editAs="absolute">
    <xdr:from>
      <xdr:col>0</xdr:col>
      <xdr:colOff>646289</xdr:colOff>
      <xdr:row>15</xdr:row>
      <xdr:rowOff>182738</xdr:rowOff>
    </xdr:from>
    <xdr:to>
      <xdr:col>1</xdr:col>
      <xdr:colOff>1605843</xdr:colOff>
      <xdr:row>19</xdr:row>
      <xdr:rowOff>100297</xdr:rowOff>
    </xdr:to>
    <xdr:sp macro="" textlink="">
      <xdr:nvSpPr>
        <xdr:cNvPr id="27" name="TextBox 26">
          <a:extLst>
            <a:ext uri="{FF2B5EF4-FFF2-40B4-BE49-F238E27FC236}">
              <a16:creationId xmlns:a16="http://schemas.microsoft.com/office/drawing/2014/main" id="{00000000-0008-0000-0000-00001B000000}"/>
            </a:ext>
          </a:extLst>
        </xdr:cNvPr>
        <xdr:cNvSpPr txBox="1"/>
      </xdr:nvSpPr>
      <xdr:spPr>
        <a:xfrm>
          <a:off x="646289" y="3755671"/>
          <a:ext cx="2923821" cy="865826"/>
        </a:xfrm>
        <a:prstGeom prst="rect">
          <a:avLst/>
        </a:prstGeom>
        <a:noFill/>
        <a:ln w="38100" cmpd="sng">
          <a:solidFill>
            <a:schemeClr val="bg1"/>
          </a:solidFill>
        </a:ln>
      </xdr:spPr>
      <xdr:style>
        <a:lnRef idx="0">
          <a:scrgbClr r="0" g="0" b="0"/>
        </a:lnRef>
        <a:fillRef idx="0">
          <a:scrgbClr r="0" g="0" b="0"/>
        </a:fillRef>
        <a:effectRef idx="0">
          <a:scrgbClr r="0" g="0" b="0"/>
        </a:effectRef>
        <a:fontRef idx="minor">
          <a:schemeClr val="dk1"/>
        </a:fontRef>
      </xdr:style>
      <xdr:txBody>
        <a:bodyPr vertOverflow="clip" horzOverflow="clip" wrap="square" tIns="91440" bIns="91440" rtlCol="0" anchor="ctr">
          <a:spAutoFit/>
        </a:bodyPr>
        <a:lstStyle/>
        <a:p>
          <a:pPr algn="ctr"/>
          <a:r>
            <a:rPr lang="en-US" sz="4400" b="1">
              <a:solidFill>
                <a:schemeClr val="bg1"/>
              </a:solidFill>
              <a:latin typeface="Arial" panose="020B0604020202020204" pitchFamily="34" charset="0"/>
              <a:cs typeface="Arial" panose="020B0604020202020204" pitchFamily="34" charset="0"/>
            </a:rPr>
            <a:t>PANAMÁ</a:t>
          </a:r>
        </a:p>
      </xdr:txBody>
    </xdr:sp>
    <xdr:clientData fPrintsWithSheet="0"/>
  </xdr:twoCellAnchor>
  <mc:AlternateContent xmlns:mc="http://schemas.openxmlformats.org/markup-compatibility/2006">
    <mc:Choice xmlns:a14="http://schemas.microsoft.com/office/drawing/2010/main" Requires="a14">
      <xdr:twoCellAnchor editAs="oneCell">
        <xdr:from>
          <xdr:col>12</xdr:col>
          <xdr:colOff>203200</xdr:colOff>
          <xdr:row>41</xdr:row>
          <xdr:rowOff>76200</xdr:rowOff>
        </xdr:from>
        <xdr:to>
          <xdr:col>12</xdr:col>
          <xdr:colOff>469900</xdr:colOff>
          <xdr:row>42</xdr:row>
          <xdr:rowOff>190500</xdr:rowOff>
        </xdr:to>
        <xdr:sp macro="" textlink="">
          <xdr:nvSpPr>
            <xdr:cNvPr id="3119" name="Check Box 47" descr="Renovacionesssss" hidden="1">
              <a:extLst>
                <a:ext uri="{63B3BB69-23CF-44E3-9099-C40C66FF867C}">
                  <a14:compatExt spid="_x0000_s3119"/>
                </a:ext>
                <a:ext uri="{FF2B5EF4-FFF2-40B4-BE49-F238E27FC236}">
                  <a16:creationId xmlns:a16="http://schemas.microsoft.com/office/drawing/2014/main" id="{00000000-0008-0000-0100-00002F0C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xdr:twoCellAnchor>
    <xdr:from>
      <xdr:col>12</xdr:col>
      <xdr:colOff>456686</xdr:colOff>
      <xdr:row>41</xdr:row>
      <xdr:rowOff>134698</xdr:rowOff>
    </xdr:from>
    <xdr:to>
      <xdr:col>13</xdr:col>
      <xdr:colOff>1405466</xdr:colOff>
      <xdr:row>42</xdr:row>
      <xdr:rowOff>220133</xdr:rowOff>
    </xdr:to>
    <xdr:sp macro="" textlink="">
      <xdr:nvSpPr>
        <xdr:cNvPr id="6" name="TextBox 5">
          <a:extLst>
            <a:ext uri="{FF2B5EF4-FFF2-40B4-BE49-F238E27FC236}">
              <a16:creationId xmlns:a16="http://schemas.microsoft.com/office/drawing/2014/main" id="{56E8ADF9-1063-D823-2E70-63620AF5DD0C}"/>
            </a:ext>
          </a:extLst>
        </xdr:cNvPr>
        <xdr:cNvSpPr txBox="1"/>
      </xdr:nvSpPr>
      <xdr:spPr>
        <a:xfrm>
          <a:off x="19201886" y="9905231"/>
          <a:ext cx="2201847" cy="322502"/>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en-US" sz="1050">
              <a:latin typeface="Arial" panose="020B0604020202020204" pitchFamily="34" charset="0"/>
              <a:cs typeface="Arial" panose="020B0604020202020204" pitchFamily="34" charset="0"/>
            </a:rPr>
            <a:t>RENOVACIÓN</a:t>
          </a:r>
        </a:p>
      </xdr:txBody>
    </xdr:sp>
    <xdr:clientData/>
  </xdr:twoCellAnchor>
</xdr:wsDr>
</file>

<file path=xl/drawings/drawing3.xml><?xml version="1.0" encoding="utf-8"?>
<xdr:wsDr xmlns:xdr="http://schemas.openxmlformats.org/drawingml/2006/spreadsheetDrawing" xmlns:a="http://schemas.openxmlformats.org/drawingml/2006/main">
  <xdr:twoCellAnchor editAs="oneCell">
    <xdr:from>
      <xdr:col>0</xdr:col>
      <xdr:colOff>114300</xdr:colOff>
      <xdr:row>0</xdr:row>
      <xdr:rowOff>127000</xdr:rowOff>
    </xdr:from>
    <xdr:to>
      <xdr:col>0</xdr:col>
      <xdr:colOff>1851660</xdr:colOff>
      <xdr:row>2</xdr:row>
      <xdr:rowOff>177800</xdr:rowOff>
    </xdr:to>
    <xdr:pic>
      <xdr:nvPicPr>
        <xdr:cNvPr id="2" name="Picture 1">
          <a:extLst>
            <a:ext uri="{FF2B5EF4-FFF2-40B4-BE49-F238E27FC236}">
              <a16:creationId xmlns:a16="http://schemas.microsoft.com/office/drawing/2014/main" id="{00000000-0008-0000-0100-000002000000}"/>
            </a:ext>
          </a:extLst>
        </xdr:cNvPr>
        <xdr:cNvPicPr>
          <a:picLocks noChangeAspect="1"/>
        </xdr:cNvPicPr>
      </xdr:nvPicPr>
      <xdr:blipFill>
        <a:blip xmlns:r="http://schemas.openxmlformats.org/officeDocument/2006/relationships" r:embed="rId1"/>
        <a:stretch>
          <a:fillRect/>
        </a:stretch>
      </xdr:blipFill>
      <xdr:spPr>
        <a:xfrm>
          <a:off x="114300" y="127000"/>
          <a:ext cx="1737360" cy="457200"/>
        </a:xfrm>
        <a:prstGeom prst="rect">
          <a:avLst/>
        </a:prstGeom>
      </xdr:spPr>
    </xdr:pic>
    <xdr:clientData/>
  </xdr:twoCellAnchor>
  <xdr:oneCellAnchor>
    <xdr:from>
      <xdr:col>3</xdr:col>
      <xdr:colOff>901700</xdr:colOff>
      <xdr:row>1</xdr:row>
      <xdr:rowOff>12700</xdr:rowOff>
    </xdr:from>
    <xdr:ext cx="1757214" cy="399968"/>
    <xdr:sp macro="" textlink="">
      <xdr:nvSpPr>
        <xdr:cNvPr id="3" name="Text Box 40">
          <a:hlinkClick xmlns:r="http://schemas.openxmlformats.org/officeDocument/2006/relationships" r:id="rId2"/>
          <a:extLst>
            <a:ext uri="{FF2B5EF4-FFF2-40B4-BE49-F238E27FC236}">
              <a16:creationId xmlns:a16="http://schemas.microsoft.com/office/drawing/2014/main" id="{00000000-0008-0000-0100-000003000000}"/>
            </a:ext>
          </a:extLst>
        </xdr:cNvPr>
        <xdr:cNvSpPr txBox="1">
          <a:spLocks noChangeArrowheads="1"/>
        </xdr:cNvSpPr>
      </xdr:nvSpPr>
      <xdr:spPr bwMode="auto">
        <a:xfrm>
          <a:off x="8750300" y="215900"/>
          <a:ext cx="1757214" cy="399968"/>
        </a:xfrm>
        <a:prstGeom prst="roundRect">
          <a:avLst/>
        </a:prstGeom>
        <a:noFill/>
        <a:ln w="9525">
          <a:solidFill>
            <a:srgbClr val="4D4E4C"/>
          </a:solidFill>
          <a:miter lim="800000"/>
          <a:headEnd/>
          <a:tailEnd/>
        </a:ln>
        <a:effectLst/>
      </xdr:spPr>
      <xdr:txBody>
        <a:bodyPr vertOverflow="clip" wrap="none" lIns="91440" tIns="91440" rIns="91440" bIns="91440" anchor="ctr" upright="1">
          <a:spAutoFit/>
        </a:bodyPr>
        <a:lstStyle/>
        <a:p>
          <a:pPr algn="ctr" rtl="0">
            <a:defRPr sz="1000"/>
          </a:pPr>
          <a:r>
            <a:rPr lang="es-ES" sz="1200" b="0" i="0" u="none" strike="noStrike" baseline="0">
              <a:solidFill>
                <a:srgbClr val="4D4E4C"/>
              </a:solidFill>
              <a:latin typeface="Arial" panose="020B0604020202020204" pitchFamily="34" charset="0"/>
              <a:cs typeface="Arial" panose="020B0604020202020204" pitchFamily="34" charset="0"/>
            </a:rPr>
            <a:t>INGRESO DE DATOS</a:t>
          </a:r>
        </a:p>
      </xdr:txBody>
    </xdr:sp>
    <xdr:clientData fPrintsWithSheet="0"/>
  </xdr:oneCellAnchor>
  <xdr:oneCellAnchor>
    <xdr:from>
      <xdr:col>4</xdr:col>
      <xdr:colOff>1352508</xdr:colOff>
      <xdr:row>1</xdr:row>
      <xdr:rowOff>12700</xdr:rowOff>
    </xdr:from>
    <xdr:ext cx="1617604" cy="399968"/>
    <xdr:sp macro="[0]!UltimatePDF" textlink="">
      <xdr:nvSpPr>
        <xdr:cNvPr id="5" name="Text Box 40">
          <a:extLst>
            <a:ext uri="{FF2B5EF4-FFF2-40B4-BE49-F238E27FC236}">
              <a16:creationId xmlns:a16="http://schemas.microsoft.com/office/drawing/2014/main" id="{00000000-0008-0000-0100-000005000000}"/>
            </a:ext>
          </a:extLst>
        </xdr:cNvPr>
        <xdr:cNvSpPr txBox="1">
          <a:spLocks noChangeArrowheads="1"/>
        </xdr:cNvSpPr>
      </xdr:nvSpPr>
      <xdr:spPr bwMode="auto">
        <a:xfrm>
          <a:off x="10788608" y="215900"/>
          <a:ext cx="1617604" cy="399968"/>
        </a:xfrm>
        <a:prstGeom prst="roundRect">
          <a:avLst/>
        </a:prstGeom>
        <a:solidFill>
          <a:srgbClr val="AE9962"/>
        </a:solidFill>
        <a:ln w="9525">
          <a:solidFill>
            <a:srgbClr val="4D4E4C"/>
          </a:solidFill>
          <a:miter lim="800000"/>
          <a:headEnd/>
          <a:tailEnd/>
        </a:ln>
        <a:effectLst/>
      </xdr:spPr>
      <xdr:txBody>
        <a:bodyPr vertOverflow="clip" wrap="none" lIns="91440" tIns="91440" rIns="91440" bIns="91440" anchor="ctr" upright="1">
          <a:spAutoFit/>
        </a:bodyPr>
        <a:lstStyle/>
        <a:p>
          <a:pPr algn="ctr" rtl="0">
            <a:defRPr sz="1000"/>
          </a:pPr>
          <a:r>
            <a:rPr lang="es-ES" sz="1200" b="0" i="0" u="none" strike="noStrike" baseline="0">
              <a:solidFill>
                <a:schemeClr val="bg1"/>
              </a:solidFill>
              <a:latin typeface="Arial" panose="020B0604020202020204" pitchFamily="34" charset="0"/>
              <a:cs typeface="Arial" panose="020B0604020202020204" pitchFamily="34" charset="0"/>
            </a:rPr>
            <a:t>CONVERTIR A PDF</a:t>
          </a:r>
        </a:p>
      </xdr:txBody>
    </xdr:sp>
    <xdr:clientData fPrintsWithSheet="0"/>
  </xdr:oneCellAnchor>
  <xdr:twoCellAnchor editAs="oneCell">
    <xdr:from>
      <xdr:col>8</xdr:col>
      <xdr:colOff>51835</xdr:colOff>
      <xdr:row>1</xdr:row>
      <xdr:rowOff>137845</xdr:rowOff>
    </xdr:from>
    <xdr:to>
      <xdr:col>22</xdr:col>
      <xdr:colOff>33238</xdr:colOff>
      <xdr:row>42</xdr:row>
      <xdr:rowOff>221668</xdr:rowOff>
    </xdr:to>
    <xdr:pic>
      <xdr:nvPicPr>
        <xdr:cNvPr id="25" name="Picture 24">
          <a:extLst>
            <a:ext uri="{FF2B5EF4-FFF2-40B4-BE49-F238E27FC236}">
              <a16:creationId xmlns:a16="http://schemas.microsoft.com/office/drawing/2014/main" id="{00000000-0008-0000-0100-000019000000}"/>
            </a:ext>
          </a:extLst>
        </xdr:cNvPr>
        <xdr:cNvPicPr>
          <a:picLocks noChangeAspect="1"/>
        </xdr:cNvPicPr>
      </xdr:nvPicPr>
      <xdr:blipFill>
        <a:blip xmlns:r="http://schemas.openxmlformats.org/officeDocument/2006/relationships" r:embed="rId3"/>
        <a:srcRect/>
        <a:stretch/>
      </xdr:blipFill>
      <xdr:spPr>
        <a:xfrm>
          <a:off x="13530222" y="342684"/>
          <a:ext cx="8584629" cy="8584629"/>
        </a:xfrm>
        <a:prstGeom prst="rect">
          <a:avLst/>
        </a:prstGeom>
      </xdr:spPr>
    </xdr:pic>
    <xdr:clientData/>
  </xdr:twoCellAnchor>
  <xdr:twoCellAnchor editAs="oneCell">
    <xdr:from>
      <xdr:col>23</xdr:col>
      <xdr:colOff>281651</xdr:colOff>
      <xdr:row>0</xdr:row>
      <xdr:rowOff>0</xdr:rowOff>
    </xdr:from>
    <xdr:to>
      <xdr:col>36</xdr:col>
      <xdr:colOff>518117</xdr:colOff>
      <xdr:row>41</xdr:row>
      <xdr:rowOff>175014</xdr:rowOff>
    </xdr:to>
    <xdr:pic>
      <xdr:nvPicPr>
        <xdr:cNvPr id="27" name="Picture 26">
          <a:extLst>
            <a:ext uri="{FF2B5EF4-FFF2-40B4-BE49-F238E27FC236}">
              <a16:creationId xmlns:a16="http://schemas.microsoft.com/office/drawing/2014/main" id="{00000000-0008-0000-0100-00001B000000}"/>
            </a:ext>
          </a:extLst>
        </xdr:cNvPr>
        <xdr:cNvPicPr>
          <a:picLocks noChangeAspect="1"/>
        </xdr:cNvPicPr>
      </xdr:nvPicPr>
      <xdr:blipFill>
        <a:blip xmlns:r="http://schemas.openxmlformats.org/officeDocument/2006/relationships" r:embed="rId4"/>
        <a:srcRect/>
        <a:stretch/>
      </xdr:blipFill>
      <xdr:spPr>
        <a:xfrm>
          <a:off x="22977780" y="0"/>
          <a:ext cx="8655337" cy="8655337"/>
        </a:xfrm>
        <a:prstGeom prst="rect">
          <a:avLst/>
        </a:prstGeom>
      </xdr:spPr>
    </xdr:pic>
    <xdr:clientData/>
  </xdr:twoCellAnchor>
  <xdr:twoCellAnchor editAs="oneCell">
    <xdr:from>
      <xdr:col>38</xdr:col>
      <xdr:colOff>307704</xdr:colOff>
      <xdr:row>1</xdr:row>
      <xdr:rowOff>14897</xdr:rowOff>
    </xdr:from>
    <xdr:to>
      <xdr:col>51</xdr:col>
      <xdr:colOff>170024</xdr:colOff>
      <xdr:row>42</xdr:row>
      <xdr:rowOff>163992</xdr:rowOff>
    </xdr:to>
    <xdr:pic>
      <xdr:nvPicPr>
        <xdr:cNvPr id="29" name="Picture 28">
          <a:extLst>
            <a:ext uri="{FF2B5EF4-FFF2-40B4-BE49-F238E27FC236}">
              <a16:creationId xmlns:a16="http://schemas.microsoft.com/office/drawing/2014/main" id="{00000000-0008-0000-0100-00001D000000}"/>
            </a:ext>
          </a:extLst>
        </xdr:cNvPr>
        <xdr:cNvPicPr>
          <a:picLocks noChangeAspect="1"/>
        </xdr:cNvPicPr>
      </xdr:nvPicPr>
      <xdr:blipFill>
        <a:blip xmlns:r="http://schemas.openxmlformats.org/officeDocument/2006/relationships" r:embed="rId5"/>
        <a:srcRect/>
        <a:stretch/>
      </xdr:blipFill>
      <xdr:spPr>
        <a:xfrm>
          <a:off x="32774639" y="219736"/>
          <a:ext cx="8649901" cy="8649901"/>
        </a:xfrm>
        <a:prstGeom prst="rect">
          <a:avLst/>
        </a:prstGeom>
      </xdr:spPr>
    </xdr:pic>
    <xdr:clientData/>
  </xdr:twoCellAnchor>
  <xdr:twoCellAnchor editAs="oneCell">
    <xdr:from>
      <xdr:col>38</xdr:col>
      <xdr:colOff>274081</xdr:colOff>
      <xdr:row>41</xdr:row>
      <xdr:rowOff>210047</xdr:rowOff>
    </xdr:from>
    <xdr:to>
      <xdr:col>51</xdr:col>
      <xdr:colOff>203648</xdr:colOff>
      <xdr:row>52</xdr:row>
      <xdr:rowOff>81935</xdr:rowOff>
    </xdr:to>
    <xdr:pic>
      <xdr:nvPicPr>
        <xdr:cNvPr id="31" name="Picture 30">
          <a:extLst>
            <a:ext uri="{FF2B5EF4-FFF2-40B4-BE49-F238E27FC236}">
              <a16:creationId xmlns:a16="http://schemas.microsoft.com/office/drawing/2014/main" id="{00000000-0008-0000-0100-00001F000000}"/>
            </a:ext>
          </a:extLst>
        </xdr:cNvPr>
        <xdr:cNvPicPr>
          <a:picLocks noChangeAspect="1"/>
        </xdr:cNvPicPr>
      </xdr:nvPicPr>
      <xdr:blipFill rotWithShape="1">
        <a:blip xmlns:r="http://schemas.openxmlformats.org/officeDocument/2006/relationships" r:embed="rId6"/>
        <a:srcRect l="235" t="1365" r="-235" b="73316"/>
        <a:stretch>
          <a:fillRect/>
        </a:stretch>
      </xdr:blipFill>
      <xdr:spPr>
        <a:xfrm>
          <a:off x="32741016" y="8690370"/>
          <a:ext cx="8717148" cy="2207049"/>
        </a:xfrm>
        <a:prstGeom prst="rect">
          <a:avLst/>
        </a:prstGeom>
      </xdr:spPr>
    </xdr:pic>
    <xdr:clientData/>
  </xdr:twoCellAnchor>
</xdr:wsDr>
</file>

<file path=xl/drawings/drawing4.xml><?xml version="1.0" encoding="utf-8"?>
<xdr:wsDr xmlns:xdr="http://schemas.openxmlformats.org/drawingml/2006/spreadsheetDrawing" xmlns:a="http://schemas.openxmlformats.org/drawingml/2006/main">
  <xdr:twoCellAnchor editAs="oneCell">
    <xdr:from>
      <xdr:col>0</xdr:col>
      <xdr:colOff>142240</xdr:colOff>
      <xdr:row>0</xdr:row>
      <xdr:rowOff>172720</xdr:rowOff>
    </xdr:from>
    <xdr:to>
      <xdr:col>0</xdr:col>
      <xdr:colOff>1879600</xdr:colOff>
      <xdr:row>3</xdr:row>
      <xdr:rowOff>20320</xdr:rowOff>
    </xdr:to>
    <xdr:pic>
      <xdr:nvPicPr>
        <xdr:cNvPr id="2" name="Picture 1">
          <a:extLst>
            <a:ext uri="{FF2B5EF4-FFF2-40B4-BE49-F238E27FC236}">
              <a16:creationId xmlns:a16="http://schemas.microsoft.com/office/drawing/2014/main" id="{00000000-0008-0000-0200-000002000000}"/>
            </a:ext>
          </a:extLst>
        </xdr:cNvPr>
        <xdr:cNvPicPr>
          <a:picLocks noChangeAspect="1"/>
        </xdr:cNvPicPr>
      </xdr:nvPicPr>
      <xdr:blipFill>
        <a:blip xmlns:r="http://schemas.openxmlformats.org/officeDocument/2006/relationships" r:embed="rId1"/>
        <a:stretch>
          <a:fillRect/>
        </a:stretch>
      </xdr:blipFill>
      <xdr:spPr>
        <a:xfrm>
          <a:off x="142240" y="172720"/>
          <a:ext cx="1737360" cy="457200"/>
        </a:xfrm>
        <a:prstGeom prst="rect">
          <a:avLst/>
        </a:prstGeom>
      </xdr:spPr>
    </xdr:pic>
    <xdr:clientData/>
  </xdr:twoCellAnchor>
  <xdr:oneCellAnchor>
    <xdr:from>
      <xdr:col>4</xdr:col>
      <xdr:colOff>891540</xdr:colOff>
      <xdr:row>1</xdr:row>
      <xdr:rowOff>7620</xdr:rowOff>
    </xdr:from>
    <xdr:ext cx="1757214" cy="399968"/>
    <xdr:sp macro="" textlink="">
      <xdr:nvSpPr>
        <xdr:cNvPr id="3" name="Text Box 40">
          <a:hlinkClick xmlns:r="http://schemas.openxmlformats.org/officeDocument/2006/relationships" r:id="rId2"/>
          <a:extLst>
            <a:ext uri="{FF2B5EF4-FFF2-40B4-BE49-F238E27FC236}">
              <a16:creationId xmlns:a16="http://schemas.microsoft.com/office/drawing/2014/main" id="{00000000-0008-0000-0200-000003000000}"/>
            </a:ext>
          </a:extLst>
        </xdr:cNvPr>
        <xdr:cNvSpPr txBox="1">
          <a:spLocks noChangeArrowheads="1"/>
        </xdr:cNvSpPr>
      </xdr:nvSpPr>
      <xdr:spPr bwMode="auto">
        <a:xfrm>
          <a:off x="8981440" y="210820"/>
          <a:ext cx="1757214" cy="399968"/>
        </a:xfrm>
        <a:prstGeom prst="roundRect">
          <a:avLst/>
        </a:prstGeom>
        <a:noFill/>
        <a:ln w="9525">
          <a:solidFill>
            <a:srgbClr val="4D4E4C"/>
          </a:solidFill>
          <a:miter lim="800000"/>
          <a:headEnd/>
          <a:tailEnd/>
        </a:ln>
        <a:effectLst/>
      </xdr:spPr>
      <xdr:txBody>
        <a:bodyPr vertOverflow="clip" wrap="none" lIns="91440" tIns="91440" rIns="91440" bIns="91440" anchor="ctr" upright="1">
          <a:spAutoFit/>
        </a:bodyPr>
        <a:lstStyle/>
        <a:p>
          <a:pPr algn="ctr" rtl="0">
            <a:defRPr sz="1000"/>
          </a:pPr>
          <a:r>
            <a:rPr lang="es-ES" sz="1200" b="0" i="0" u="none" strike="noStrike" baseline="0">
              <a:solidFill>
                <a:srgbClr val="4D4E4C"/>
              </a:solidFill>
              <a:latin typeface="Arial" panose="020B0604020202020204" pitchFamily="34" charset="0"/>
              <a:cs typeface="Arial" panose="020B0604020202020204" pitchFamily="34" charset="0"/>
            </a:rPr>
            <a:t>INGRESO DE DATOS</a:t>
          </a:r>
        </a:p>
      </xdr:txBody>
    </xdr:sp>
    <xdr:clientData fPrintsWithSheet="0"/>
  </xdr:oneCellAnchor>
  <xdr:oneCellAnchor>
    <xdr:from>
      <xdr:col>5</xdr:col>
      <xdr:colOff>1322028</xdr:colOff>
      <xdr:row>1</xdr:row>
      <xdr:rowOff>7620</xdr:rowOff>
    </xdr:from>
    <xdr:ext cx="1617604" cy="399968"/>
    <xdr:sp macro="[0]!ElitePDF" textlink="">
      <xdr:nvSpPr>
        <xdr:cNvPr id="4" name="Text Box 40">
          <a:extLst>
            <a:ext uri="{FF2B5EF4-FFF2-40B4-BE49-F238E27FC236}">
              <a16:creationId xmlns:a16="http://schemas.microsoft.com/office/drawing/2014/main" id="{00000000-0008-0000-0200-000004000000}"/>
            </a:ext>
          </a:extLst>
        </xdr:cNvPr>
        <xdr:cNvSpPr txBox="1">
          <a:spLocks noChangeArrowheads="1"/>
        </xdr:cNvSpPr>
      </xdr:nvSpPr>
      <xdr:spPr bwMode="auto">
        <a:xfrm>
          <a:off x="10999428" y="210820"/>
          <a:ext cx="1617604" cy="399968"/>
        </a:xfrm>
        <a:prstGeom prst="roundRect">
          <a:avLst/>
        </a:prstGeom>
        <a:solidFill>
          <a:srgbClr val="AE9962"/>
        </a:solidFill>
        <a:ln w="9525">
          <a:solidFill>
            <a:srgbClr val="4D4E4C"/>
          </a:solidFill>
          <a:miter lim="800000"/>
          <a:headEnd/>
          <a:tailEnd/>
        </a:ln>
        <a:effectLst/>
      </xdr:spPr>
      <xdr:txBody>
        <a:bodyPr vertOverflow="clip" wrap="none" lIns="91440" tIns="91440" rIns="91440" bIns="91440" anchor="ctr" upright="1">
          <a:spAutoFit/>
        </a:bodyPr>
        <a:lstStyle/>
        <a:p>
          <a:pPr algn="ctr" rtl="0">
            <a:defRPr sz="1000"/>
          </a:pPr>
          <a:r>
            <a:rPr lang="es-ES" sz="1200" b="0" i="0" u="none" strike="noStrike" baseline="0">
              <a:solidFill>
                <a:schemeClr val="bg1"/>
              </a:solidFill>
              <a:latin typeface="Arial" panose="020B0604020202020204" pitchFamily="34" charset="0"/>
              <a:cs typeface="Arial" panose="020B0604020202020204" pitchFamily="34" charset="0"/>
            </a:rPr>
            <a:t>CONVERTIR A PDF</a:t>
          </a:r>
        </a:p>
      </xdr:txBody>
    </xdr:sp>
    <xdr:clientData fPrintsWithSheet="0"/>
  </xdr:oneCellAnchor>
  <xdr:twoCellAnchor editAs="oneCell">
    <xdr:from>
      <xdr:col>11</xdr:col>
      <xdr:colOff>38727</xdr:colOff>
      <xdr:row>1</xdr:row>
      <xdr:rowOff>89615</xdr:rowOff>
    </xdr:from>
    <xdr:to>
      <xdr:col>24</xdr:col>
      <xdr:colOff>531581</xdr:colOff>
      <xdr:row>39</xdr:row>
      <xdr:rowOff>3272</xdr:rowOff>
    </xdr:to>
    <xdr:pic>
      <xdr:nvPicPr>
        <xdr:cNvPr id="5" name="Picture 4">
          <a:extLst>
            <a:ext uri="{FF2B5EF4-FFF2-40B4-BE49-F238E27FC236}">
              <a16:creationId xmlns:a16="http://schemas.microsoft.com/office/drawing/2014/main" id="{00000000-0008-0000-0200-000005000000}"/>
            </a:ext>
          </a:extLst>
        </xdr:cNvPr>
        <xdr:cNvPicPr>
          <a:picLocks noChangeAspect="1"/>
        </xdr:cNvPicPr>
      </xdr:nvPicPr>
      <xdr:blipFill>
        <a:blip xmlns:r="http://schemas.openxmlformats.org/officeDocument/2006/relationships" r:embed="rId3"/>
        <a:srcRect/>
        <a:stretch/>
      </xdr:blipFill>
      <xdr:spPr>
        <a:xfrm>
          <a:off x="16895091" y="301282"/>
          <a:ext cx="8497702" cy="8497702"/>
        </a:xfrm>
        <a:prstGeom prst="rect">
          <a:avLst/>
        </a:prstGeom>
      </xdr:spPr>
    </xdr:pic>
    <xdr:clientData/>
  </xdr:twoCellAnchor>
  <xdr:twoCellAnchor editAs="oneCell">
    <xdr:from>
      <xdr:col>26</xdr:col>
      <xdr:colOff>16543</xdr:colOff>
      <xdr:row>1</xdr:row>
      <xdr:rowOff>57117</xdr:rowOff>
    </xdr:from>
    <xdr:to>
      <xdr:col>39</xdr:col>
      <xdr:colOff>576422</xdr:colOff>
      <xdr:row>39</xdr:row>
      <xdr:rowOff>20482</xdr:rowOff>
    </xdr:to>
    <xdr:pic>
      <xdr:nvPicPr>
        <xdr:cNvPr id="6" name="Picture 5">
          <a:extLst>
            <a:ext uri="{FF2B5EF4-FFF2-40B4-BE49-F238E27FC236}">
              <a16:creationId xmlns:a16="http://schemas.microsoft.com/office/drawing/2014/main" id="{00000000-0008-0000-0200-000006000000}"/>
            </a:ext>
          </a:extLst>
        </xdr:cNvPr>
        <xdr:cNvPicPr>
          <a:picLocks noChangeAspect="1"/>
        </xdr:cNvPicPr>
      </xdr:nvPicPr>
      <xdr:blipFill>
        <a:blip xmlns:r="http://schemas.openxmlformats.org/officeDocument/2006/relationships" r:embed="rId4"/>
        <a:srcRect/>
        <a:stretch/>
      </xdr:blipFill>
      <xdr:spPr>
        <a:xfrm>
          <a:off x="26109270" y="268784"/>
          <a:ext cx="8564728" cy="8564728"/>
        </a:xfrm>
        <a:prstGeom prst="rect">
          <a:avLst/>
        </a:prstGeom>
      </xdr:spPr>
    </xdr:pic>
    <xdr:clientData/>
  </xdr:twoCellAnchor>
  <xdr:twoCellAnchor editAs="oneCell">
    <xdr:from>
      <xdr:col>41</xdr:col>
      <xdr:colOff>55021</xdr:colOff>
      <xdr:row>1</xdr:row>
      <xdr:rowOff>81867</xdr:rowOff>
    </xdr:from>
    <xdr:to>
      <xdr:col>54</xdr:col>
      <xdr:colOff>538447</xdr:colOff>
      <xdr:row>38</xdr:row>
      <xdr:rowOff>218929</xdr:rowOff>
    </xdr:to>
    <xdr:pic>
      <xdr:nvPicPr>
        <xdr:cNvPr id="7" name="Picture 6">
          <a:extLst>
            <a:ext uri="{FF2B5EF4-FFF2-40B4-BE49-F238E27FC236}">
              <a16:creationId xmlns:a16="http://schemas.microsoft.com/office/drawing/2014/main" id="{00000000-0008-0000-0200-000007000000}"/>
            </a:ext>
          </a:extLst>
        </xdr:cNvPr>
        <xdr:cNvPicPr>
          <a:picLocks noChangeAspect="1"/>
        </xdr:cNvPicPr>
      </xdr:nvPicPr>
      <xdr:blipFill>
        <a:blip xmlns:r="http://schemas.openxmlformats.org/officeDocument/2006/relationships" r:embed="rId5"/>
        <a:srcRect/>
        <a:stretch/>
      </xdr:blipFill>
      <xdr:spPr>
        <a:xfrm>
          <a:off x="35384112" y="293534"/>
          <a:ext cx="8488274" cy="8488274"/>
        </a:xfrm>
        <a:prstGeom prst="rect">
          <a:avLst/>
        </a:prstGeom>
      </xdr:spPr>
    </xdr:pic>
    <xdr:clientData/>
  </xdr:twoCellAnchor>
  <xdr:twoCellAnchor editAs="oneCell">
    <xdr:from>
      <xdr:col>41</xdr:col>
      <xdr:colOff>163106</xdr:colOff>
      <xdr:row>37</xdr:row>
      <xdr:rowOff>158313</xdr:rowOff>
    </xdr:from>
    <xdr:to>
      <xdr:col>55</xdr:col>
      <xdr:colOff>60591</xdr:colOff>
      <xdr:row>43</xdr:row>
      <xdr:rowOff>153945</xdr:rowOff>
    </xdr:to>
    <xdr:pic>
      <xdr:nvPicPr>
        <xdr:cNvPr id="8" name="Picture 7">
          <a:extLst>
            <a:ext uri="{FF2B5EF4-FFF2-40B4-BE49-F238E27FC236}">
              <a16:creationId xmlns:a16="http://schemas.microsoft.com/office/drawing/2014/main" id="{00000000-0008-0000-0200-000008000000}"/>
            </a:ext>
          </a:extLst>
        </xdr:cNvPr>
        <xdr:cNvPicPr>
          <a:picLocks noChangeAspect="1"/>
        </xdr:cNvPicPr>
      </xdr:nvPicPr>
      <xdr:blipFill rotWithShape="1">
        <a:blip xmlns:r="http://schemas.openxmlformats.org/officeDocument/2006/relationships" r:embed="rId6"/>
        <a:srcRect t="1053" b="84993"/>
        <a:stretch>
          <a:fillRect/>
        </a:stretch>
      </xdr:blipFill>
      <xdr:spPr>
        <a:xfrm>
          <a:off x="35492197" y="8490283"/>
          <a:ext cx="8518091" cy="1188662"/>
        </a:xfrm>
        <a:prstGeom prst="rect">
          <a:avLst/>
        </a:prstGeom>
      </xdr:spPr>
    </xdr:pic>
    <xdr:clientData/>
  </xdr:twoCellAnchor>
</xdr:wsDr>
</file>

<file path=xl/drawings/drawing5.xml><?xml version="1.0" encoding="utf-8"?>
<xdr:wsDr xmlns:xdr="http://schemas.openxmlformats.org/drawingml/2006/spreadsheetDrawing" xmlns:a="http://schemas.openxmlformats.org/drawingml/2006/main">
  <xdr:twoCellAnchor editAs="oneCell">
    <xdr:from>
      <xdr:col>0</xdr:col>
      <xdr:colOff>81280</xdr:colOff>
      <xdr:row>0</xdr:row>
      <xdr:rowOff>127594</xdr:rowOff>
    </xdr:from>
    <xdr:to>
      <xdr:col>0</xdr:col>
      <xdr:colOff>1818640</xdr:colOff>
      <xdr:row>2</xdr:row>
      <xdr:rowOff>178394</xdr:rowOff>
    </xdr:to>
    <xdr:pic>
      <xdr:nvPicPr>
        <xdr:cNvPr id="2" name="Picture 1">
          <a:extLst>
            <a:ext uri="{FF2B5EF4-FFF2-40B4-BE49-F238E27FC236}">
              <a16:creationId xmlns:a16="http://schemas.microsoft.com/office/drawing/2014/main" id="{00000000-0008-0000-0300-000002000000}"/>
            </a:ext>
          </a:extLst>
        </xdr:cNvPr>
        <xdr:cNvPicPr>
          <a:picLocks noChangeAspect="1"/>
        </xdr:cNvPicPr>
      </xdr:nvPicPr>
      <xdr:blipFill>
        <a:blip xmlns:r="http://schemas.openxmlformats.org/officeDocument/2006/relationships" r:embed="rId1"/>
        <a:stretch>
          <a:fillRect/>
        </a:stretch>
      </xdr:blipFill>
      <xdr:spPr>
        <a:xfrm>
          <a:off x="81280" y="127594"/>
          <a:ext cx="1737360" cy="457200"/>
        </a:xfrm>
        <a:prstGeom prst="rect">
          <a:avLst/>
        </a:prstGeom>
      </xdr:spPr>
    </xdr:pic>
    <xdr:clientData/>
  </xdr:twoCellAnchor>
  <xdr:oneCellAnchor>
    <xdr:from>
      <xdr:col>5</xdr:col>
      <xdr:colOff>754380</xdr:colOff>
      <xdr:row>0</xdr:row>
      <xdr:rowOff>156210</xdr:rowOff>
    </xdr:from>
    <xdr:ext cx="1757214" cy="399968"/>
    <xdr:sp macro="" textlink="">
      <xdr:nvSpPr>
        <xdr:cNvPr id="3" name="Text Box 40">
          <a:hlinkClick xmlns:r="http://schemas.openxmlformats.org/officeDocument/2006/relationships" r:id="rId2"/>
          <a:extLst>
            <a:ext uri="{FF2B5EF4-FFF2-40B4-BE49-F238E27FC236}">
              <a16:creationId xmlns:a16="http://schemas.microsoft.com/office/drawing/2014/main" id="{00000000-0008-0000-0300-000003000000}"/>
            </a:ext>
          </a:extLst>
        </xdr:cNvPr>
        <xdr:cNvSpPr txBox="1">
          <a:spLocks noChangeArrowheads="1"/>
        </xdr:cNvSpPr>
      </xdr:nvSpPr>
      <xdr:spPr bwMode="auto">
        <a:xfrm>
          <a:off x="10342880" y="156210"/>
          <a:ext cx="1757214" cy="399968"/>
        </a:xfrm>
        <a:prstGeom prst="roundRect">
          <a:avLst/>
        </a:prstGeom>
        <a:noFill/>
        <a:ln w="9525">
          <a:solidFill>
            <a:srgbClr val="4D4E4C"/>
          </a:solidFill>
          <a:miter lim="800000"/>
          <a:headEnd/>
          <a:tailEnd/>
        </a:ln>
        <a:effectLst/>
      </xdr:spPr>
      <xdr:txBody>
        <a:bodyPr vertOverflow="clip" wrap="none" lIns="91440" tIns="91440" rIns="91440" bIns="91440" anchor="ctr" upright="1">
          <a:spAutoFit/>
        </a:bodyPr>
        <a:lstStyle/>
        <a:p>
          <a:pPr algn="ctr" rtl="0">
            <a:defRPr sz="1000"/>
          </a:pPr>
          <a:r>
            <a:rPr lang="es-ES" sz="1200" b="0" i="0" u="none" strike="noStrike" baseline="0">
              <a:solidFill>
                <a:srgbClr val="4D4E4C"/>
              </a:solidFill>
              <a:latin typeface="Arial" panose="020B0604020202020204" pitchFamily="34" charset="0"/>
              <a:cs typeface="Arial" panose="020B0604020202020204" pitchFamily="34" charset="0"/>
            </a:rPr>
            <a:t>INGRESO DE DATOS</a:t>
          </a:r>
        </a:p>
      </xdr:txBody>
    </xdr:sp>
    <xdr:clientData fPrintsWithSheet="0"/>
  </xdr:oneCellAnchor>
  <xdr:oneCellAnchor>
    <xdr:from>
      <xdr:col>6</xdr:col>
      <xdr:colOff>1154388</xdr:colOff>
      <xdr:row>0</xdr:row>
      <xdr:rowOff>156210</xdr:rowOff>
    </xdr:from>
    <xdr:ext cx="1617604" cy="399968"/>
    <xdr:sp macro="[0]!PremierPDF" textlink="">
      <xdr:nvSpPr>
        <xdr:cNvPr id="4" name="Text Box 40">
          <a:extLst>
            <a:ext uri="{FF2B5EF4-FFF2-40B4-BE49-F238E27FC236}">
              <a16:creationId xmlns:a16="http://schemas.microsoft.com/office/drawing/2014/main" id="{00000000-0008-0000-0300-000004000000}"/>
            </a:ext>
          </a:extLst>
        </xdr:cNvPr>
        <xdr:cNvSpPr txBox="1">
          <a:spLocks noChangeArrowheads="1"/>
        </xdr:cNvSpPr>
      </xdr:nvSpPr>
      <xdr:spPr bwMode="auto">
        <a:xfrm>
          <a:off x="12330388" y="156210"/>
          <a:ext cx="1617604" cy="399968"/>
        </a:xfrm>
        <a:prstGeom prst="roundRect">
          <a:avLst/>
        </a:prstGeom>
        <a:solidFill>
          <a:srgbClr val="0079C8"/>
        </a:solidFill>
        <a:ln w="9525">
          <a:solidFill>
            <a:srgbClr val="4D4E4C"/>
          </a:solidFill>
          <a:miter lim="800000"/>
          <a:headEnd/>
          <a:tailEnd/>
        </a:ln>
        <a:effectLst/>
      </xdr:spPr>
      <xdr:txBody>
        <a:bodyPr vertOverflow="clip" wrap="none" lIns="91440" tIns="91440" rIns="91440" bIns="91440" anchor="ctr" upright="1">
          <a:spAutoFit/>
        </a:bodyPr>
        <a:lstStyle/>
        <a:p>
          <a:pPr algn="ctr" rtl="0">
            <a:defRPr sz="1000"/>
          </a:pPr>
          <a:r>
            <a:rPr lang="es-ES" sz="1200" b="0" i="0" u="none" strike="noStrike" baseline="0">
              <a:solidFill>
                <a:schemeClr val="bg1"/>
              </a:solidFill>
              <a:latin typeface="Arial" panose="020B0604020202020204" pitchFamily="34" charset="0"/>
              <a:cs typeface="Arial" panose="020B0604020202020204" pitchFamily="34" charset="0"/>
            </a:rPr>
            <a:t>CONVERTIR A PDF</a:t>
          </a:r>
        </a:p>
      </xdr:txBody>
    </xdr:sp>
    <xdr:clientData fPrintsWithSheet="0"/>
  </xdr:oneCellAnchor>
  <xdr:twoCellAnchor editAs="oneCell">
    <xdr:from>
      <xdr:col>10</xdr:col>
      <xdr:colOff>254000</xdr:colOff>
      <xdr:row>0</xdr:row>
      <xdr:rowOff>63500</xdr:rowOff>
    </xdr:from>
    <xdr:to>
      <xdr:col>23</xdr:col>
      <xdr:colOff>377825</xdr:colOff>
      <xdr:row>44</xdr:row>
      <xdr:rowOff>34925</xdr:rowOff>
    </xdr:to>
    <xdr:pic>
      <xdr:nvPicPr>
        <xdr:cNvPr id="10" name="Picture 9">
          <a:extLst>
            <a:ext uri="{FF2B5EF4-FFF2-40B4-BE49-F238E27FC236}">
              <a16:creationId xmlns:a16="http://schemas.microsoft.com/office/drawing/2014/main" id="{00000000-0008-0000-0300-00000A000000}"/>
            </a:ext>
          </a:extLst>
        </xdr:cNvPr>
        <xdr:cNvPicPr>
          <a:picLocks noChangeAspect="1"/>
        </xdr:cNvPicPr>
      </xdr:nvPicPr>
      <xdr:blipFill>
        <a:blip xmlns:r="http://schemas.openxmlformats.org/officeDocument/2006/relationships" r:embed="rId3"/>
        <a:srcRect/>
        <a:stretch/>
      </xdr:blipFill>
      <xdr:spPr>
        <a:xfrm>
          <a:off x="15468600" y="63500"/>
          <a:ext cx="9305925" cy="9305925"/>
        </a:xfrm>
        <a:prstGeom prst="rect">
          <a:avLst/>
        </a:prstGeom>
      </xdr:spPr>
    </xdr:pic>
    <xdr:clientData/>
  </xdr:twoCellAnchor>
  <xdr:twoCellAnchor editAs="oneCell">
    <xdr:from>
      <xdr:col>25</xdr:col>
      <xdr:colOff>150000</xdr:colOff>
      <xdr:row>0</xdr:row>
      <xdr:rowOff>25400</xdr:rowOff>
    </xdr:from>
    <xdr:to>
      <xdr:col>39</xdr:col>
      <xdr:colOff>775</xdr:colOff>
      <xdr:row>43</xdr:row>
      <xdr:rowOff>193675</xdr:rowOff>
    </xdr:to>
    <xdr:pic>
      <xdr:nvPicPr>
        <xdr:cNvPr id="12" name="Picture 11">
          <a:extLst>
            <a:ext uri="{FF2B5EF4-FFF2-40B4-BE49-F238E27FC236}">
              <a16:creationId xmlns:a16="http://schemas.microsoft.com/office/drawing/2014/main" id="{00000000-0008-0000-0300-00000C000000}"/>
            </a:ext>
          </a:extLst>
        </xdr:cNvPr>
        <xdr:cNvPicPr>
          <a:picLocks noChangeAspect="1"/>
        </xdr:cNvPicPr>
      </xdr:nvPicPr>
      <xdr:blipFill>
        <a:blip xmlns:r="http://schemas.openxmlformats.org/officeDocument/2006/relationships" r:embed="rId4"/>
        <a:srcRect/>
        <a:stretch/>
      </xdr:blipFill>
      <xdr:spPr>
        <a:xfrm>
          <a:off x="25892900" y="25400"/>
          <a:ext cx="9274175" cy="9274175"/>
        </a:xfrm>
        <a:prstGeom prst="rect">
          <a:avLst/>
        </a:prstGeom>
      </xdr:spPr>
    </xdr:pic>
    <xdr:clientData/>
  </xdr:twoCellAnchor>
  <xdr:twoCellAnchor editAs="oneCell">
    <xdr:from>
      <xdr:col>40</xdr:col>
      <xdr:colOff>96800</xdr:colOff>
      <xdr:row>1</xdr:row>
      <xdr:rowOff>97858</xdr:rowOff>
    </xdr:from>
    <xdr:to>
      <xdr:col>54</xdr:col>
      <xdr:colOff>4725</xdr:colOff>
      <xdr:row>45</xdr:row>
      <xdr:rowOff>56583</xdr:rowOff>
    </xdr:to>
    <xdr:pic>
      <xdr:nvPicPr>
        <xdr:cNvPr id="14" name="Picture 13">
          <a:extLst>
            <a:ext uri="{FF2B5EF4-FFF2-40B4-BE49-F238E27FC236}">
              <a16:creationId xmlns:a16="http://schemas.microsoft.com/office/drawing/2014/main" id="{00000000-0008-0000-0300-00000E000000}"/>
            </a:ext>
          </a:extLst>
        </xdr:cNvPr>
        <xdr:cNvPicPr>
          <a:picLocks noChangeAspect="1"/>
        </xdr:cNvPicPr>
      </xdr:nvPicPr>
      <xdr:blipFill>
        <a:blip xmlns:r="http://schemas.openxmlformats.org/officeDocument/2006/relationships" r:embed="rId5"/>
        <a:srcRect/>
        <a:stretch/>
      </xdr:blipFill>
      <xdr:spPr>
        <a:xfrm>
          <a:off x="35936200" y="301058"/>
          <a:ext cx="9331325" cy="9331325"/>
        </a:xfrm>
        <a:prstGeom prst="rect">
          <a:avLst/>
        </a:prstGeom>
      </xdr:spPr>
    </xdr:pic>
    <xdr:clientData/>
  </xdr:twoCellAnchor>
</xdr:wsDr>
</file>

<file path=xl/drawings/drawing6.xml><?xml version="1.0" encoding="utf-8"?>
<xdr:wsDr xmlns:xdr="http://schemas.openxmlformats.org/drawingml/2006/spreadsheetDrawing" xmlns:a="http://schemas.openxmlformats.org/drawingml/2006/main">
  <xdr:twoCellAnchor editAs="oneCell">
    <xdr:from>
      <xdr:col>0</xdr:col>
      <xdr:colOff>81280</xdr:colOff>
      <xdr:row>0</xdr:row>
      <xdr:rowOff>121920</xdr:rowOff>
    </xdr:from>
    <xdr:to>
      <xdr:col>0</xdr:col>
      <xdr:colOff>1818640</xdr:colOff>
      <xdr:row>2</xdr:row>
      <xdr:rowOff>172720</xdr:rowOff>
    </xdr:to>
    <xdr:pic>
      <xdr:nvPicPr>
        <xdr:cNvPr id="5" name="Picture 4">
          <a:extLst>
            <a:ext uri="{FF2B5EF4-FFF2-40B4-BE49-F238E27FC236}">
              <a16:creationId xmlns:a16="http://schemas.microsoft.com/office/drawing/2014/main" id="{00000000-0008-0000-0400-000005000000}"/>
            </a:ext>
          </a:extLst>
        </xdr:cNvPr>
        <xdr:cNvPicPr>
          <a:picLocks noChangeAspect="1"/>
        </xdr:cNvPicPr>
      </xdr:nvPicPr>
      <xdr:blipFill>
        <a:blip xmlns:r="http://schemas.openxmlformats.org/officeDocument/2006/relationships" r:embed="rId1"/>
        <a:stretch>
          <a:fillRect/>
        </a:stretch>
      </xdr:blipFill>
      <xdr:spPr>
        <a:xfrm>
          <a:off x="81280" y="121920"/>
          <a:ext cx="1737360" cy="457200"/>
        </a:xfrm>
        <a:prstGeom prst="rect">
          <a:avLst/>
        </a:prstGeom>
      </xdr:spPr>
    </xdr:pic>
    <xdr:clientData/>
  </xdr:twoCellAnchor>
  <xdr:oneCellAnchor>
    <xdr:from>
      <xdr:col>8</xdr:col>
      <xdr:colOff>955040</xdr:colOff>
      <xdr:row>0</xdr:row>
      <xdr:rowOff>170856</xdr:rowOff>
    </xdr:from>
    <xdr:ext cx="1757214" cy="399968"/>
    <xdr:sp macro="" textlink="">
      <xdr:nvSpPr>
        <xdr:cNvPr id="6" name="Text Box 40">
          <a:hlinkClick xmlns:r="http://schemas.openxmlformats.org/officeDocument/2006/relationships" r:id="rId2"/>
          <a:extLst>
            <a:ext uri="{FF2B5EF4-FFF2-40B4-BE49-F238E27FC236}">
              <a16:creationId xmlns:a16="http://schemas.microsoft.com/office/drawing/2014/main" id="{00000000-0008-0000-0400-000006000000}"/>
            </a:ext>
          </a:extLst>
        </xdr:cNvPr>
        <xdr:cNvSpPr txBox="1">
          <a:spLocks noChangeArrowheads="1"/>
        </xdr:cNvSpPr>
      </xdr:nvSpPr>
      <xdr:spPr bwMode="auto">
        <a:xfrm>
          <a:off x="13312140" y="170856"/>
          <a:ext cx="1757214" cy="399968"/>
        </a:xfrm>
        <a:prstGeom prst="roundRect">
          <a:avLst/>
        </a:prstGeom>
        <a:noFill/>
        <a:ln w="9525">
          <a:solidFill>
            <a:srgbClr val="4D4E4C"/>
          </a:solidFill>
          <a:miter lim="800000"/>
          <a:headEnd/>
          <a:tailEnd/>
        </a:ln>
        <a:effectLst/>
      </xdr:spPr>
      <xdr:txBody>
        <a:bodyPr vertOverflow="clip" wrap="none" lIns="91440" tIns="91440" rIns="91440" bIns="91440" anchor="ctr" upright="1">
          <a:spAutoFit/>
        </a:bodyPr>
        <a:lstStyle/>
        <a:p>
          <a:pPr algn="ctr" rtl="0">
            <a:defRPr sz="1000"/>
          </a:pPr>
          <a:r>
            <a:rPr lang="es-ES" sz="1200" b="0" i="0" u="none" strike="noStrike" baseline="0">
              <a:solidFill>
                <a:srgbClr val="4D4E4C"/>
              </a:solidFill>
              <a:latin typeface="Arial" panose="020B0604020202020204" pitchFamily="34" charset="0"/>
              <a:cs typeface="Arial" panose="020B0604020202020204" pitchFamily="34" charset="0"/>
            </a:rPr>
            <a:t>INGRESO DE DATOS</a:t>
          </a:r>
        </a:p>
      </xdr:txBody>
    </xdr:sp>
    <xdr:clientData fPrintsWithSheet="0"/>
  </xdr:oneCellAnchor>
  <xdr:oneCellAnchor>
    <xdr:from>
      <xdr:col>9</xdr:col>
      <xdr:colOff>1332188</xdr:colOff>
      <xdr:row>0</xdr:row>
      <xdr:rowOff>170856</xdr:rowOff>
    </xdr:from>
    <xdr:ext cx="1617604" cy="399968"/>
    <xdr:sp macro="[0]!SelectPDF" textlink="">
      <xdr:nvSpPr>
        <xdr:cNvPr id="7" name="Text Box 40">
          <a:extLst>
            <a:ext uri="{FF2B5EF4-FFF2-40B4-BE49-F238E27FC236}">
              <a16:creationId xmlns:a16="http://schemas.microsoft.com/office/drawing/2014/main" id="{00000000-0008-0000-0400-000007000000}"/>
            </a:ext>
          </a:extLst>
        </xdr:cNvPr>
        <xdr:cNvSpPr txBox="1">
          <a:spLocks noChangeArrowheads="1"/>
        </xdr:cNvSpPr>
      </xdr:nvSpPr>
      <xdr:spPr bwMode="auto">
        <a:xfrm>
          <a:off x="15276788" y="170856"/>
          <a:ext cx="1617604" cy="399968"/>
        </a:xfrm>
        <a:prstGeom prst="roundRect">
          <a:avLst/>
        </a:prstGeom>
        <a:solidFill>
          <a:srgbClr val="0079C8"/>
        </a:solidFill>
        <a:ln w="9525">
          <a:solidFill>
            <a:srgbClr val="4D4E4C"/>
          </a:solidFill>
          <a:miter lim="800000"/>
          <a:headEnd/>
          <a:tailEnd/>
        </a:ln>
        <a:effectLst/>
      </xdr:spPr>
      <xdr:txBody>
        <a:bodyPr vertOverflow="clip" wrap="none" lIns="91440" tIns="91440" rIns="91440" bIns="91440" anchor="ctr" upright="1">
          <a:spAutoFit/>
        </a:bodyPr>
        <a:lstStyle/>
        <a:p>
          <a:pPr algn="ctr" rtl="0">
            <a:defRPr sz="1000"/>
          </a:pPr>
          <a:r>
            <a:rPr lang="es-ES" sz="1200" b="0" i="0" u="none" strike="noStrike" baseline="0">
              <a:solidFill>
                <a:schemeClr val="bg1"/>
              </a:solidFill>
              <a:latin typeface="Arial" panose="020B0604020202020204" pitchFamily="34" charset="0"/>
              <a:cs typeface="Arial" panose="020B0604020202020204" pitchFamily="34" charset="0"/>
            </a:rPr>
            <a:t>CONVERTIR A PDF</a:t>
          </a:r>
        </a:p>
      </xdr:txBody>
    </xdr:sp>
    <xdr:clientData fPrintsWithSheet="0"/>
  </xdr:oneCellAnchor>
  <xdr:twoCellAnchor editAs="oneCell">
    <xdr:from>
      <xdr:col>13</xdr:col>
      <xdr:colOff>404440</xdr:colOff>
      <xdr:row>0</xdr:row>
      <xdr:rowOff>139347</xdr:rowOff>
    </xdr:from>
    <xdr:to>
      <xdr:col>26</xdr:col>
      <xdr:colOff>272969</xdr:colOff>
      <xdr:row>44</xdr:row>
      <xdr:rowOff>33276</xdr:rowOff>
    </xdr:to>
    <xdr:pic>
      <xdr:nvPicPr>
        <xdr:cNvPr id="9" name="Picture 8">
          <a:extLst>
            <a:ext uri="{FF2B5EF4-FFF2-40B4-BE49-F238E27FC236}">
              <a16:creationId xmlns:a16="http://schemas.microsoft.com/office/drawing/2014/main" id="{00000000-0008-0000-0400-000009000000}"/>
            </a:ext>
          </a:extLst>
        </xdr:cNvPr>
        <xdr:cNvPicPr>
          <a:picLocks noChangeAspect="1"/>
        </xdr:cNvPicPr>
      </xdr:nvPicPr>
      <xdr:blipFill>
        <a:blip xmlns:r="http://schemas.openxmlformats.org/officeDocument/2006/relationships" r:embed="rId3"/>
        <a:srcRect/>
        <a:stretch/>
      </xdr:blipFill>
      <xdr:spPr>
        <a:xfrm>
          <a:off x="19937040" y="139347"/>
          <a:ext cx="9050629" cy="9050629"/>
        </a:xfrm>
        <a:prstGeom prst="rect">
          <a:avLst/>
        </a:prstGeom>
      </xdr:spPr>
    </xdr:pic>
    <xdr:clientData/>
  </xdr:twoCellAnchor>
  <xdr:twoCellAnchor editAs="oneCell">
    <xdr:from>
      <xdr:col>28</xdr:col>
      <xdr:colOff>118642</xdr:colOff>
      <xdr:row>0</xdr:row>
      <xdr:rowOff>155218</xdr:rowOff>
    </xdr:from>
    <xdr:to>
      <xdr:col>42</xdr:col>
      <xdr:colOff>23696</xdr:colOff>
      <xdr:row>45</xdr:row>
      <xdr:rowOff>111072</xdr:rowOff>
    </xdr:to>
    <xdr:pic>
      <xdr:nvPicPr>
        <xdr:cNvPr id="11" name="Picture 10">
          <a:extLst>
            <a:ext uri="{FF2B5EF4-FFF2-40B4-BE49-F238E27FC236}">
              <a16:creationId xmlns:a16="http://schemas.microsoft.com/office/drawing/2014/main" id="{00000000-0008-0000-0400-00000B000000}"/>
            </a:ext>
          </a:extLst>
        </xdr:cNvPr>
        <xdr:cNvPicPr>
          <a:picLocks noChangeAspect="1"/>
        </xdr:cNvPicPr>
      </xdr:nvPicPr>
      <xdr:blipFill>
        <a:blip xmlns:r="http://schemas.openxmlformats.org/officeDocument/2006/relationships" r:embed="rId4"/>
        <a:srcRect/>
        <a:stretch/>
      </xdr:blipFill>
      <xdr:spPr>
        <a:xfrm>
          <a:off x="30179542" y="155218"/>
          <a:ext cx="9328454" cy="9328454"/>
        </a:xfrm>
        <a:prstGeom prst="rect">
          <a:avLst/>
        </a:prstGeom>
      </xdr:spPr>
    </xdr:pic>
    <xdr:clientData/>
  </xdr:twoCellAnchor>
</xdr:wsDr>
</file>

<file path=xl/drawings/drawing7.xml><?xml version="1.0" encoding="utf-8"?>
<xdr:wsDr xmlns:xdr="http://schemas.openxmlformats.org/drawingml/2006/spreadsheetDrawing" xmlns:a="http://schemas.openxmlformats.org/drawingml/2006/main">
  <xdr:twoCellAnchor editAs="oneCell">
    <xdr:from>
      <xdr:col>0</xdr:col>
      <xdr:colOff>91440</xdr:colOff>
      <xdr:row>0</xdr:row>
      <xdr:rowOff>111760</xdr:rowOff>
    </xdr:from>
    <xdr:to>
      <xdr:col>0</xdr:col>
      <xdr:colOff>1828800</xdr:colOff>
      <xdr:row>2</xdr:row>
      <xdr:rowOff>162560</xdr:rowOff>
    </xdr:to>
    <xdr:pic>
      <xdr:nvPicPr>
        <xdr:cNvPr id="2" name="Picture 1">
          <a:extLst>
            <a:ext uri="{FF2B5EF4-FFF2-40B4-BE49-F238E27FC236}">
              <a16:creationId xmlns:a16="http://schemas.microsoft.com/office/drawing/2014/main" id="{00000000-0008-0000-0500-000002000000}"/>
            </a:ext>
          </a:extLst>
        </xdr:cNvPr>
        <xdr:cNvPicPr>
          <a:picLocks noChangeAspect="1"/>
        </xdr:cNvPicPr>
      </xdr:nvPicPr>
      <xdr:blipFill>
        <a:blip xmlns:r="http://schemas.openxmlformats.org/officeDocument/2006/relationships" r:embed="rId1"/>
        <a:stretch>
          <a:fillRect/>
        </a:stretch>
      </xdr:blipFill>
      <xdr:spPr>
        <a:xfrm>
          <a:off x="91440" y="111760"/>
          <a:ext cx="1737360" cy="457200"/>
        </a:xfrm>
        <a:prstGeom prst="rect">
          <a:avLst/>
        </a:prstGeom>
      </xdr:spPr>
    </xdr:pic>
    <xdr:clientData/>
  </xdr:twoCellAnchor>
  <xdr:oneCellAnchor>
    <xdr:from>
      <xdr:col>1</xdr:col>
      <xdr:colOff>160020</xdr:colOff>
      <xdr:row>0</xdr:row>
      <xdr:rowOff>181016</xdr:rowOff>
    </xdr:from>
    <xdr:ext cx="1757214" cy="399968"/>
    <xdr:sp macro="" textlink="">
      <xdr:nvSpPr>
        <xdr:cNvPr id="3" name="Text Box 40">
          <a:hlinkClick xmlns:r="http://schemas.openxmlformats.org/officeDocument/2006/relationships" r:id="rId2"/>
          <a:extLst>
            <a:ext uri="{FF2B5EF4-FFF2-40B4-BE49-F238E27FC236}">
              <a16:creationId xmlns:a16="http://schemas.microsoft.com/office/drawing/2014/main" id="{00000000-0008-0000-0500-000003000000}"/>
            </a:ext>
          </a:extLst>
        </xdr:cNvPr>
        <xdr:cNvSpPr txBox="1">
          <a:spLocks noChangeArrowheads="1"/>
        </xdr:cNvSpPr>
      </xdr:nvSpPr>
      <xdr:spPr bwMode="auto">
        <a:xfrm>
          <a:off x="3398520" y="181016"/>
          <a:ext cx="1757214" cy="399968"/>
        </a:xfrm>
        <a:prstGeom prst="roundRect">
          <a:avLst/>
        </a:prstGeom>
        <a:noFill/>
        <a:ln w="9525">
          <a:solidFill>
            <a:srgbClr val="4D4E4C"/>
          </a:solidFill>
          <a:miter lim="800000"/>
          <a:headEnd/>
          <a:tailEnd/>
        </a:ln>
        <a:effectLst/>
      </xdr:spPr>
      <xdr:txBody>
        <a:bodyPr vertOverflow="clip" wrap="none" lIns="91440" tIns="91440" rIns="91440" bIns="91440" anchor="ctr" upright="1">
          <a:spAutoFit/>
        </a:bodyPr>
        <a:lstStyle/>
        <a:p>
          <a:pPr algn="ctr" rtl="0">
            <a:defRPr sz="1000"/>
          </a:pPr>
          <a:r>
            <a:rPr lang="es-ES" sz="1200" b="0" i="0" u="none" strike="noStrike" baseline="0">
              <a:solidFill>
                <a:srgbClr val="4D4E4C"/>
              </a:solidFill>
              <a:latin typeface="Arial" panose="020B0604020202020204" pitchFamily="34" charset="0"/>
              <a:cs typeface="Arial" panose="020B0604020202020204" pitchFamily="34" charset="0"/>
            </a:rPr>
            <a:t>INGRESO DE DATOS</a:t>
          </a:r>
        </a:p>
      </xdr:txBody>
    </xdr:sp>
    <xdr:clientData fPrintsWithSheet="0"/>
  </xdr:oneCellAnchor>
  <xdr:oneCellAnchor>
    <xdr:from>
      <xdr:col>2</xdr:col>
      <xdr:colOff>1299168</xdr:colOff>
      <xdr:row>0</xdr:row>
      <xdr:rowOff>181016</xdr:rowOff>
    </xdr:from>
    <xdr:ext cx="1617604" cy="399968"/>
    <xdr:sp macro="[0]!MajorMedicalPDF" textlink="">
      <xdr:nvSpPr>
        <xdr:cNvPr id="4" name="Text Box 40">
          <a:extLst>
            <a:ext uri="{FF2B5EF4-FFF2-40B4-BE49-F238E27FC236}">
              <a16:creationId xmlns:a16="http://schemas.microsoft.com/office/drawing/2014/main" id="{00000000-0008-0000-0500-000004000000}"/>
            </a:ext>
          </a:extLst>
        </xdr:cNvPr>
        <xdr:cNvSpPr txBox="1">
          <a:spLocks noChangeArrowheads="1"/>
        </xdr:cNvSpPr>
      </xdr:nvSpPr>
      <xdr:spPr bwMode="auto">
        <a:xfrm>
          <a:off x="5350468" y="181016"/>
          <a:ext cx="1617604" cy="399968"/>
        </a:xfrm>
        <a:prstGeom prst="roundRect">
          <a:avLst/>
        </a:prstGeom>
        <a:solidFill>
          <a:srgbClr val="0079C8"/>
        </a:solidFill>
        <a:ln w="9525">
          <a:solidFill>
            <a:srgbClr val="4D4E4C"/>
          </a:solidFill>
          <a:miter lim="800000"/>
          <a:headEnd/>
          <a:tailEnd/>
        </a:ln>
        <a:effectLst/>
      </xdr:spPr>
      <xdr:txBody>
        <a:bodyPr vertOverflow="clip" wrap="none" lIns="91440" tIns="91440" rIns="91440" bIns="91440" anchor="ctr" upright="1">
          <a:spAutoFit/>
        </a:bodyPr>
        <a:lstStyle/>
        <a:p>
          <a:pPr algn="ctr" rtl="0">
            <a:defRPr sz="1000"/>
          </a:pPr>
          <a:r>
            <a:rPr lang="es-ES" sz="1200" b="0" i="0" u="none" strike="noStrike" baseline="0">
              <a:solidFill>
                <a:schemeClr val="bg1"/>
              </a:solidFill>
              <a:latin typeface="Arial" panose="020B0604020202020204" pitchFamily="34" charset="0"/>
              <a:cs typeface="Arial" panose="020B0604020202020204" pitchFamily="34" charset="0"/>
            </a:rPr>
            <a:t>CONVERTIR A PDF</a:t>
          </a:r>
        </a:p>
      </xdr:txBody>
    </xdr:sp>
    <xdr:clientData fPrintsWithSheet="0"/>
  </xdr:oneCellAnchor>
  <xdr:twoCellAnchor editAs="oneCell">
    <xdr:from>
      <xdr:col>6</xdr:col>
      <xdr:colOff>100542</xdr:colOff>
      <xdr:row>1</xdr:row>
      <xdr:rowOff>84667</xdr:rowOff>
    </xdr:from>
    <xdr:to>
      <xdr:col>20</xdr:col>
      <xdr:colOff>40852</xdr:colOff>
      <xdr:row>43</xdr:row>
      <xdr:rowOff>88477</xdr:rowOff>
    </xdr:to>
    <xdr:pic>
      <xdr:nvPicPr>
        <xdr:cNvPr id="8" name="Picture 7">
          <a:extLst>
            <a:ext uri="{FF2B5EF4-FFF2-40B4-BE49-F238E27FC236}">
              <a16:creationId xmlns:a16="http://schemas.microsoft.com/office/drawing/2014/main" id="{00000000-0008-0000-0500-000008000000}"/>
            </a:ext>
          </a:extLst>
        </xdr:cNvPr>
        <xdr:cNvPicPr>
          <a:picLocks noChangeAspect="1"/>
        </xdr:cNvPicPr>
      </xdr:nvPicPr>
      <xdr:blipFill>
        <a:blip xmlns:r="http://schemas.openxmlformats.org/officeDocument/2006/relationships" r:embed="rId3"/>
        <a:srcRect/>
        <a:stretch/>
      </xdr:blipFill>
      <xdr:spPr>
        <a:xfrm>
          <a:off x="8126942" y="287867"/>
          <a:ext cx="9363710" cy="9363710"/>
        </a:xfrm>
        <a:prstGeom prst="rect">
          <a:avLst/>
        </a:prstGeom>
      </xdr:spPr>
    </xdr:pic>
    <xdr:clientData/>
  </xdr:twoCellAnchor>
  <xdr:twoCellAnchor editAs="oneCell">
    <xdr:from>
      <xdr:col>21</xdr:col>
      <xdr:colOff>36229</xdr:colOff>
      <xdr:row>1</xdr:row>
      <xdr:rowOff>78033</xdr:rowOff>
    </xdr:from>
    <xdr:to>
      <xdr:col>34</xdr:col>
      <xdr:colOff>547404</xdr:colOff>
      <xdr:row>42</xdr:row>
      <xdr:rowOff>208208</xdr:rowOff>
    </xdr:to>
    <xdr:pic>
      <xdr:nvPicPr>
        <xdr:cNvPr id="10" name="Picture 9">
          <a:extLst>
            <a:ext uri="{FF2B5EF4-FFF2-40B4-BE49-F238E27FC236}">
              <a16:creationId xmlns:a16="http://schemas.microsoft.com/office/drawing/2014/main" id="{00000000-0008-0000-0500-00000A000000}"/>
            </a:ext>
          </a:extLst>
        </xdr:cNvPr>
        <xdr:cNvPicPr>
          <a:picLocks noChangeAspect="1"/>
        </xdr:cNvPicPr>
      </xdr:nvPicPr>
      <xdr:blipFill>
        <a:blip xmlns:r="http://schemas.openxmlformats.org/officeDocument/2006/relationships" r:embed="rId4"/>
        <a:srcRect/>
        <a:stretch/>
      </xdr:blipFill>
      <xdr:spPr>
        <a:xfrm>
          <a:off x="18159129" y="281233"/>
          <a:ext cx="9261475" cy="9261475"/>
        </a:xfrm>
        <a:prstGeom prst="rect">
          <a:avLst/>
        </a:prstGeom>
      </xdr:spPr>
    </xdr:pic>
    <xdr:clientData/>
  </xdr:twoCellAnchor>
</xdr:wsDr>
</file>

<file path=xl/drawings/drawing8.xml><?xml version="1.0" encoding="utf-8"?>
<xdr:wsDr xmlns:xdr="http://schemas.openxmlformats.org/drawingml/2006/spreadsheetDrawing" xmlns:a="http://schemas.openxmlformats.org/drawingml/2006/main">
  <xdr:twoCellAnchor editAs="oneCell">
    <xdr:from>
      <xdr:col>0</xdr:col>
      <xdr:colOff>162560</xdr:colOff>
      <xdr:row>0</xdr:row>
      <xdr:rowOff>182880</xdr:rowOff>
    </xdr:from>
    <xdr:to>
      <xdr:col>0</xdr:col>
      <xdr:colOff>1899920</xdr:colOff>
      <xdr:row>2</xdr:row>
      <xdr:rowOff>172720</xdr:rowOff>
    </xdr:to>
    <xdr:pic>
      <xdr:nvPicPr>
        <xdr:cNvPr id="5" name="Picture 4">
          <a:extLst>
            <a:ext uri="{FF2B5EF4-FFF2-40B4-BE49-F238E27FC236}">
              <a16:creationId xmlns:a16="http://schemas.microsoft.com/office/drawing/2014/main" id="{00000000-0008-0000-0600-000005000000}"/>
            </a:ext>
          </a:extLst>
        </xdr:cNvPr>
        <xdr:cNvPicPr>
          <a:picLocks noChangeAspect="1"/>
        </xdr:cNvPicPr>
      </xdr:nvPicPr>
      <xdr:blipFill>
        <a:blip xmlns:r="http://schemas.openxmlformats.org/officeDocument/2006/relationships" r:embed="rId1"/>
        <a:stretch>
          <a:fillRect/>
        </a:stretch>
      </xdr:blipFill>
      <xdr:spPr>
        <a:xfrm>
          <a:off x="162560" y="182880"/>
          <a:ext cx="1737360" cy="457200"/>
        </a:xfrm>
        <a:prstGeom prst="rect">
          <a:avLst/>
        </a:prstGeom>
      </xdr:spPr>
    </xdr:pic>
    <xdr:clientData/>
  </xdr:twoCellAnchor>
  <xdr:oneCellAnchor>
    <xdr:from>
      <xdr:col>6</xdr:col>
      <xdr:colOff>1259840</xdr:colOff>
      <xdr:row>0</xdr:row>
      <xdr:rowOff>226736</xdr:rowOff>
    </xdr:from>
    <xdr:ext cx="1757214" cy="399968"/>
    <xdr:sp macro="" textlink="">
      <xdr:nvSpPr>
        <xdr:cNvPr id="6" name="Text Box 40">
          <a:hlinkClick xmlns:r="http://schemas.openxmlformats.org/officeDocument/2006/relationships" r:id="rId2"/>
          <a:extLst>
            <a:ext uri="{FF2B5EF4-FFF2-40B4-BE49-F238E27FC236}">
              <a16:creationId xmlns:a16="http://schemas.microsoft.com/office/drawing/2014/main" id="{00000000-0008-0000-0600-000006000000}"/>
            </a:ext>
          </a:extLst>
        </xdr:cNvPr>
        <xdr:cNvSpPr txBox="1">
          <a:spLocks noChangeArrowheads="1"/>
        </xdr:cNvSpPr>
      </xdr:nvSpPr>
      <xdr:spPr bwMode="auto">
        <a:xfrm>
          <a:off x="11737340" y="226736"/>
          <a:ext cx="1757214" cy="399968"/>
        </a:xfrm>
        <a:prstGeom prst="roundRect">
          <a:avLst/>
        </a:prstGeom>
        <a:noFill/>
        <a:ln w="9525">
          <a:solidFill>
            <a:srgbClr val="4D4E4C"/>
          </a:solidFill>
          <a:miter lim="800000"/>
          <a:headEnd/>
          <a:tailEnd/>
        </a:ln>
        <a:effectLst/>
      </xdr:spPr>
      <xdr:txBody>
        <a:bodyPr vertOverflow="clip" wrap="none" lIns="91440" tIns="91440" rIns="91440" bIns="91440" anchor="ctr" upright="1">
          <a:spAutoFit/>
        </a:bodyPr>
        <a:lstStyle/>
        <a:p>
          <a:pPr algn="ctr" rtl="0">
            <a:defRPr sz="1000"/>
          </a:pPr>
          <a:r>
            <a:rPr lang="es-ES" sz="1200" b="0" i="0" u="none" strike="noStrike" baseline="0">
              <a:solidFill>
                <a:srgbClr val="4D4E4C"/>
              </a:solidFill>
              <a:latin typeface="Arial" panose="020B0604020202020204" pitchFamily="34" charset="0"/>
              <a:cs typeface="Arial" panose="020B0604020202020204" pitchFamily="34" charset="0"/>
            </a:rPr>
            <a:t>INGRESO DE DATOS</a:t>
          </a:r>
        </a:p>
      </xdr:txBody>
    </xdr:sp>
    <xdr:clientData fPrintsWithSheet="0"/>
  </xdr:oneCellAnchor>
  <xdr:oneCellAnchor>
    <xdr:from>
      <xdr:col>8</xdr:col>
      <xdr:colOff>745448</xdr:colOff>
      <xdr:row>0</xdr:row>
      <xdr:rowOff>226736</xdr:rowOff>
    </xdr:from>
    <xdr:ext cx="1617604" cy="399968"/>
    <xdr:sp macro="[0]!ResumenPDF" textlink="">
      <xdr:nvSpPr>
        <xdr:cNvPr id="8" name="Text Box 40">
          <a:extLst>
            <a:ext uri="{FF2B5EF4-FFF2-40B4-BE49-F238E27FC236}">
              <a16:creationId xmlns:a16="http://schemas.microsoft.com/office/drawing/2014/main" id="{00000000-0008-0000-0600-000008000000}"/>
            </a:ext>
          </a:extLst>
        </xdr:cNvPr>
        <xdr:cNvSpPr txBox="1">
          <a:spLocks noChangeArrowheads="1"/>
        </xdr:cNvSpPr>
      </xdr:nvSpPr>
      <xdr:spPr bwMode="auto">
        <a:xfrm>
          <a:off x="13762948" y="226736"/>
          <a:ext cx="1617604" cy="399968"/>
        </a:xfrm>
        <a:prstGeom prst="roundRect">
          <a:avLst/>
        </a:prstGeom>
        <a:solidFill>
          <a:srgbClr val="0079C8"/>
        </a:solidFill>
        <a:ln w="9525">
          <a:solidFill>
            <a:srgbClr val="4D4E4C"/>
          </a:solidFill>
          <a:miter lim="800000"/>
          <a:headEnd/>
          <a:tailEnd/>
        </a:ln>
        <a:effectLst/>
      </xdr:spPr>
      <xdr:txBody>
        <a:bodyPr vertOverflow="clip" wrap="none" lIns="91440" tIns="91440" rIns="91440" bIns="91440" anchor="ctr" upright="1">
          <a:spAutoFit/>
        </a:bodyPr>
        <a:lstStyle/>
        <a:p>
          <a:pPr algn="ctr" rtl="0">
            <a:defRPr sz="1000"/>
          </a:pPr>
          <a:r>
            <a:rPr lang="es-ES" sz="1200" b="0" i="0" u="none" strike="noStrike" baseline="0">
              <a:solidFill>
                <a:schemeClr val="bg1"/>
              </a:solidFill>
              <a:latin typeface="Arial" panose="020B0604020202020204" pitchFamily="34" charset="0"/>
              <a:cs typeface="Arial" panose="020B0604020202020204" pitchFamily="34" charset="0"/>
            </a:rPr>
            <a:t>CONVERTIR A PDF</a:t>
          </a:r>
        </a:p>
      </xdr:txBody>
    </xdr:sp>
    <xdr:clientData fPrintsWithSheet="0"/>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bwMode="auto">
        <a:xfrm>
          <a:off x="0" y="0"/>
          <a:ext cx="1" cy="1"/>
        </a:xfrm>
        <a:custGeom>
          <a:avLst/>
          <a:gdLst/>
          <a:ahLst/>
          <a:cxnLst/>
          <a:rect l="0" t="0" r="0" b="0"/>
          <a:pathLst/>
        </a:custGeom>
        <a:solidFill>
          <a:srgbClr val="000000"/>
        </a:solidFill>
        <a:ln w="9525" cap="flat" cmpd="sng" algn="ctr">
          <a:solidFill>
            <a:srgbClr val="000000"/>
          </a:solidFill>
          <a:prstDash val="solid"/>
          <a:round/>
          <a:headEnd type="none" w="med" len="med"/>
          <a:tailEnd type="none" w="med" len="med"/>
        </a:ln>
        <a:effectLst/>
      </a:spPr>
      <a:bodyPr vertOverflow="clip" wrap="square" lIns="18288" tIns="0" rIns="0" bIns="0" upright="1"/>
      <a:lstStyle/>
    </a:spDef>
    <a:lnDef>
      <a:spPr bwMode="auto">
        <a:xfrm>
          <a:off x="0" y="0"/>
          <a:ext cx="1" cy="1"/>
        </a:xfrm>
        <a:custGeom>
          <a:avLst/>
          <a:gdLst/>
          <a:ahLst/>
          <a:cxnLst/>
          <a:rect l="0" t="0" r="0" b="0"/>
          <a:pathLst/>
        </a:custGeom>
        <a:solidFill>
          <a:srgbClr val="000000"/>
        </a:solidFill>
        <a:ln w="9525" cap="flat" cmpd="sng" algn="ctr">
          <a:solidFill>
            <a:srgbClr val="000000"/>
          </a:solidFill>
          <a:prstDash val="solid"/>
          <a:round/>
          <a:headEnd type="none" w="med" len="med"/>
          <a:tailEnd type="none" w="med" len="med"/>
        </a:ln>
        <a:effectLst/>
      </a:spPr>
      <a:bodyPr vertOverflow="clip" wrap="square" lIns="18288" tIns="0" rIns="0" bIns="0" upright="1"/>
      <a:lstStyle/>
    </a:lnDef>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2.xml.rels><?xml version="1.0" encoding="UTF-8" standalone="yes"?>
<Relationships xmlns="http://schemas.openxmlformats.org/package/2006/relationships"><Relationship Id="rId3" Type="http://schemas.openxmlformats.org/officeDocument/2006/relationships/vmlDrawing" Target="../drawings/vmlDrawing1.vml"/><Relationship Id="rId7" Type="http://schemas.openxmlformats.org/officeDocument/2006/relationships/comments" Target="../comments1.xml"/><Relationship Id="rId2" Type="http://schemas.openxmlformats.org/officeDocument/2006/relationships/drawing" Target="../drawings/drawing2.xml"/><Relationship Id="rId1" Type="http://schemas.openxmlformats.org/officeDocument/2006/relationships/printerSettings" Target="../printerSettings/printerSettings1.bin"/><Relationship Id="rId6" Type="http://schemas.openxmlformats.org/officeDocument/2006/relationships/ctrlProp" Target="../ctrlProps/ctrlProp3.xml"/><Relationship Id="rId5" Type="http://schemas.openxmlformats.org/officeDocument/2006/relationships/ctrlProp" Target="../ctrlProps/ctrlProp2.xml"/><Relationship Id="rId4" Type="http://schemas.openxmlformats.org/officeDocument/2006/relationships/ctrlProp" Target="../ctrlProps/ctrlProp1.xml"/></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2.bin"/></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3.bin"/></Relationships>
</file>

<file path=xl/worksheets/_rels/sheet5.xml.rels><?xml version="1.0" encoding="UTF-8" standalone="yes"?>
<Relationships xmlns="http://schemas.openxmlformats.org/package/2006/relationships"><Relationship Id="rId2" Type="http://schemas.openxmlformats.org/officeDocument/2006/relationships/drawing" Target="../drawings/drawing5.xml"/><Relationship Id="rId1" Type="http://schemas.openxmlformats.org/officeDocument/2006/relationships/printerSettings" Target="../printerSettings/printerSettings4.bin"/></Relationships>
</file>

<file path=xl/worksheets/_rels/sheet6.xml.rels><?xml version="1.0" encoding="UTF-8" standalone="yes"?>
<Relationships xmlns="http://schemas.openxmlformats.org/package/2006/relationships"><Relationship Id="rId2" Type="http://schemas.openxmlformats.org/officeDocument/2006/relationships/drawing" Target="../drawings/drawing6.xml"/><Relationship Id="rId1" Type="http://schemas.openxmlformats.org/officeDocument/2006/relationships/printerSettings" Target="../printerSettings/printerSettings5.bin"/></Relationships>
</file>

<file path=xl/worksheets/_rels/sheet7.xml.rels><?xml version="1.0" encoding="UTF-8" standalone="yes"?>
<Relationships xmlns="http://schemas.openxmlformats.org/package/2006/relationships"><Relationship Id="rId2" Type="http://schemas.openxmlformats.org/officeDocument/2006/relationships/drawing" Target="../drawings/drawing7.xml"/><Relationship Id="rId1" Type="http://schemas.openxmlformats.org/officeDocument/2006/relationships/printerSettings" Target="../printerSettings/printerSettings6.bin"/></Relationships>
</file>

<file path=xl/worksheets/_rels/sheet8.xml.rels><?xml version="1.0" encoding="UTF-8" standalone="yes"?>
<Relationships xmlns="http://schemas.openxmlformats.org/package/2006/relationships"><Relationship Id="rId2" Type="http://schemas.openxmlformats.org/officeDocument/2006/relationships/drawing" Target="../drawings/drawing8.xml"/><Relationship Id="rId1" Type="http://schemas.openxmlformats.org/officeDocument/2006/relationships/printerSettings" Target="../printerSettings/printerSettings7.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1CA4225-AB43-D043-A0DB-CFC34A191281}">
  <sheetPr codeName="Hoja1"/>
  <dimension ref="A3:S36"/>
  <sheetViews>
    <sheetView showGridLines="0" tabSelected="1" zoomScaleNormal="100" workbookViewId="0">
      <selection activeCell="B18" sqref="B18:L18"/>
    </sheetView>
  </sheetViews>
  <sheetFormatPr baseColWidth="10" defaultColWidth="11.5" defaultRowHeight="13" x14ac:dyDescent="0.15"/>
  <cols>
    <col min="1" max="1" width="4.83203125" customWidth="1"/>
  </cols>
  <sheetData>
    <row r="3" spans="1:19" s="447" customFormat="1" ht="23" x14ac:dyDescent="0.15">
      <c r="A3" s="445"/>
      <c r="B3" s="504" t="s">
        <v>0</v>
      </c>
      <c r="C3" s="504"/>
      <c r="D3" s="504"/>
      <c r="E3" s="504"/>
      <c r="F3" s="504"/>
      <c r="G3" s="504"/>
      <c r="H3" s="504"/>
      <c r="I3" s="504"/>
      <c r="J3" s="504"/>
      <c r="K3" s="504"/>
      <c r="L3" s="504"/>
      <c r="M3" s="446"/>
      <c r="N3" s="446"/>
      <c r="O3" s="446"/>
      <c r="P3" s="446"/>
      <c r="Q3" s="446"/>
      <c r="R3" s="446"/>
      <c r="S3" s="446"/>
    </row>
    <row r="4" spans="1:19" ht="18" x14ac:dyDescent="0.2">
      <c r="A4" s="6"/>
      <c r="B4" s="505" t="s">
        <v>1</v>
      </c>
      <c r="C4" s="505"/>
      <c r="D4" s="505"/>
      <c r="E4" s="505"/>
      <c r="F4" s="505"/>
      <c r="G4" s="505"/>
      <c r="H4" s="505"/>
      <c r="I4" s="505"/>
      <c r="J4" s="505"/>
      <c r="K4" s="505"/>
      <c r="L4" s="505"/>
      <c r="M4" s="4"/>
      <c r="N4" s="4"/>
      <c r="O4" s="4"/>
      <c r="P4" s="4"/>
      <c r="Q4" s="4"/>
      <c r="R4" s="4"/>
      <c r="S4" s="4"/>
    </row>
    <row r="5" spans="1:19" ht="18" x14ac:dyDescent="0.2">
      <c r="A5" s="4"/>
      <c r="B5" s="505"/>
      <c r="C5" s="505"/>
      <c r="D5" s="505"/>
      <c r="E5" s="505"/>
      <c r="F5" s="505"/>
      <c r="G5" s="505"/>
      <c r="H5" s="505"/>
      <c r="I5" s="505"/>
      <c r="J5" s="505"/>
      <c r="K5" s="505"/>
      <c r="L5" s="505"/>
      <c r="M5" s="4"/>
      <c r="N5" s="4"/>
      <c r="O5" s="4"/>
      <c r="P5" s="4"/>
      <c r="Q5" s="4"/>
      <c r="R5" s="4"/>
      <c r="S5" s="4"/>
    </row>
    <row r="6" spans="1:19" ht="68" customHeight="1" x14ac:dyDescent="0.2">
      <c r="A6" s="4"/>
      <c r="B6" s="499" t="s">
        <v>2</v>
      </c>
      <c r="C6" s="499"/>
      <c r="D6" s="499"/>
      <c r="E6" s="499"/>
      <c r="F6" s="499"/>
      <c r="G6" s="499"/>
      <c r="H6" s="499"/>
      <c r="I6" s="499"/>
      <c r="J6" s="499"/>
      <c r="K6" s="499"/>
      <c r="L6" s="499"/>
      <c r="M6" s="4"/>
      <c r="N6" s="4"/>
      <c r="O6" s="4"/>
      <c r="P6" s="4"/>
      <c r="Q6" s="4"/>
      <c r="R6" s="4"/>
      <c r="S6" s="4"/>
    </row>
    <row r="7" spans="1:19" ht="18" x14ac:dyDescent="0.2">
      <c r="A7" s="4"/>
      <c r="B7" s="4"/>
      <c r="C7" s="4"/>
      <c r="D7" s="4"/>
      <c r="E7" s="4"/>
      <c r="F7" s="4"/>
      <c r="G7" s="4"/>
      <c r="H7" s="4"/>
      <c r="I7" s="4"/>
      <c r="J7" s="4"/>
      <c r="K7" s="4"/>
      <c r="L7" s="4"/>
      <c r="M7" s="4"/>
      <c r="N7" s="4"/>
      <c r="O7" s="4"/>
      <c r="P7" s="4"/>
      <c r="Q7" s="4"/>
      <c r="R7" s="4"/>
      <c r="S7" s="4"/>
    </row>
    <row r="8" spans="1:19" ht="18" x14ac:dyDescent="0.2">
      <c r="A8" s="4"/>
      <c r="B8" s="506" t="s">
        <v>3</v>
      </c>
      <c r="C8" s="506"/>
      <c r="D8" s="507" t="s">
        <v>4</v>
      </c>
      <c r="E8" s="507"/>
      <c r="F8" s="507"/>
      <c r="G8" s="507" t="s">
        <v>5</v>
      </c>
      <c r="H8" s="507"/>
      <c r="I8" s="507" t="s">
        <v>6</v>
      </c>
      <c r="J8" s="507"/>
      <c r="K8" s="507" t="s">
        <v>7</v>
      </c>
      <c r="L8" s="507"/>
      <c r="M8" s="4"/>
      <c r="N8" s="4"/>
      <c r="O8" s="4"/>
      <c r="P8" s="4"/>
      <c r="Q8" s="4"/>
      <c r="R8" s="4"/>
      <c r="S8" s="4"/>
    </row>
    <row r="9" spans="1:19" ht="18" x14ac:dyDescent="0.2">
      <c r="A9" s="4"/>
      <c r="B9" s="4"/>
      <c r="C9" s="4"/>
      <c r="D9" s="4"/>
      <c r="E9" s="4"/>
      <c r="F9" s="4"/>
      <c r="G9" s="4"/>
      <c r="H9" s="4"/>
      <c r="I9" s="4"/>
      <c r="J9" s="4"/>
      <c r="K9" s="4"/>
      <c r="L9" s="4"/>
      <c r="M9" s="4"/>
      <c r="N9" s="4"/>
      <c r="O9" s="4"/>
      <c r="P9" s="4"/>
      <c r="Q9" s="4"/>
      <c r="R9" s="4"/>
      <c r="S9" s="4"/>
    </row>
    <row r="10" spans="1:19" ht="18" x14ac:dyDescent="0.2">
      <c r="A10" s="4"/>
      <c r="B10" s="498" t="s">
        <v>8</v>
      </c>
      <c r="C10" s="498"/>
      <c r="D10" s="498"/>
      <c r="E10" s="498"/>
      <c r="F10" s="498"/>
      <c r="G10" s="498"/>
      <c r="H10" s="498"/>
      <c r="I10" s="498"/>
      <c r="J10" s="498"/>
      <c r="K10" s="498"/>
      <c r="L10" s="498"/>
      <c r="M10" s="4"/>
      <c r="N10" s="4"/>
      <c r="O10" s="4"/>
      <c r="P10" s="4"/>
      <c r="Q10" s="4"/>
      <c r="R10" s="4"/>
      <c r="S10" s="4"/>
    </row>
    <row r="11" spans="1:19" ht="18" x14ac:dyDescent="0.2">
      <c r="A11" s="448"/>
      <c r="B11" s="499"/>
      <c r="C11" s="499"/>
      <c r="D11" s="499"/>
      <c r="E11" s="499"/>
      <c r="F11" s="499"/>
      <c r="G11" s="499"/>
      <c r="H11" s="499"/>
      <c r="I11" s="499"/>
      <c r="J11" s="499"/>
      <c r="K11" s="499"/>
      <c r="L11" s="499"/>
      <c r="M11" s="4"/>
      <c r="N11" s="4"/>
      <c r="O11" s="4"/>
      <c r="P11" s="4"/>
      <c r="Q11" s="4"/>
      <c r="R11" s="4"/>
      <c r="S11" s="4"/>
    </row>
    <row r="12" spans="1:19" ht="18" x14ac:dyDescent="0.2">
      <c r="A12" s="4"/>
      <c r="B12" s="499"/>
      <c r="C12" s="499"/>
      <c r="D12" s="499"/>
      <c r="E12" s="499"/>
      <c r="F12" s="499"/>
      <c r="G12" s="499"/>
      <c r="H12" s="499"/>
      <c r="I12" s="499"/>
      <c r="J12" s="499"/>
      <c r="K12" s="499"/>
      <c r="L12" s="499"/>
      <c r="M12" s="4"/>
      <c r="N12" s="4"/>
      <c r="O12" s="4"/>
      <c r="P12" s="4"/>
      <c r="Q12" s="4"/>
      <c r="R12" s="4"/>
      <c r="S12" s="4"/>
    </row>
    <row r="13" spans="1:19" ht="18" x14ac:dyDescent="0.2">
      <c r="A13" s="4"/>
      <c r="B13" s="499"/>
      <c r="C13" s="499"/>
      <c r="D13" s="499"/>
      <c r="E13" s="499"/>
      <c r="F13" s="499"/>
      <c r="G13" s="499"/>
      <c r="H13" s="499"/>
      <c r="I13" s="499"/>
      <c r="J13" s="499"/>
      <c r="K13" s="499"/>
      <c r="L13" s="499"/>
      <c r="M13" s="4"/>
      <c r="N13" s="4"/>
      <c r="O13" s="4"/>
      <c r="P13" s="4"/>
      <c r="Q13" s="4"/>
      <c r="R13" s="4"/>
      <c r="S13" s="4"/>
    </row>
    <row r="14" spans="1:19" ht="18" x14ac:dyDescent="0.2">
      <c r="A14" s="4"/>
      <c r="B14" s="499"/>
      <c r="C14" s="499"/>
      <c r="D14" s="499"/>
      <c r="E14" s="499"/>
      <c r="F14" s="499"/>
      <c r="G14" s="499"/>
      <c r="H14" s="499"/>
      <c r="I14" s="499"/>
      <c r="J14" s="499"/>
      <c r="K14" s="499"/>
      <c r="L14" s="499"/>
      <c r="M14" s="4"/>
      <c r="N14" s="4"/>
      <c r="O14" s="4"/>
      <c r="P14" s="4"/>
      <c r="Q14" s="4"/>
      <c r="R14" s="4"/>
      <c r="S14" s="4"/>
    </row>
    <row r="15" spans="1:19" ht="27" customHeight="1" x14ac:dyDescent="0.2">
      <c r="A15" s="4"/>
      <c r="B15" s="500"/>
      <c r="C15" s="500"/>
      <c r="D15" s="500"/>
      <c r="E15" s="500"/>
      <c r="F15" s="500"/>
      <c r="G15" s="500"/>
      <c r="H15" s="500"/>
      <c r="I15" s="500"/>
      <c r="J15" s="500"/>
      <c r="K15" s="500"/>
      <c r="L15" s="500"/>
      <c r="M15" s="4"/>
      <c r="N15" s="4"/>
      <c r="O15" s="4"/>
      <c r="P15" s="4"/>
      <c r="Q15" s="4"/>
      <c r="R15" s="4"/>
      <c r="S15" s="4"/>
    </row>
    <row r="16" spans="1:19" ht="18" x14ac:dyDescent="0.2">
      <c r="A16" s="4"/>
      <c r="B16" s="501" t="s">
        <v>9</v>
      </c>
      <c r="C16" s="501"/>
      <c r="D16" s="501"/>
      <c r="E16" s="501"/>
      <c r="F16" s="501"/>
      <c r="G16" s="501"/>
      <c r="H16" s="501"/>
      <c r="I16" s="501"/>
      <c r="J16" s="501"/>
      <c r="K16" s="501"/>
      <c r="L16" s="501"/>
      <c r="M16" s="4"/>
      <c r="N16" s="4"/>
      <c r="O16" s="4"/>
      <c r="P16" s="4"/>
      <c r="Q16" s="4"/>
      <c r="R16" s="4"/>
      <c r="S16" s="4"/>
    </row>
    <row r="17" spans="1:19" ht="18" x14ac:dyDescent="0.2">
      <c r="A17" s="4"/>
      <c r="B17" s="4"/>
      <c r="C17" s="4"/>
      <c r="D17" s="4"/>
      <c r="E17" s="4"/>
      <c r="F17" s="4"/>
      <c r="G17" s="4"/>
      <c r="H17" s="4"/>
      <c r="I17" s="4"/>
      <c r="J17" s="4"/>
      <c r="K17" s="4"/>
      <c r="L17" s="4"/>
      <c r="M17" s="4"/>
      <c r="N17" s="4"/>
      <c r="O17" s="4"/>
      <c r="P17" s="4"/>
      <c r="Q17" s="4"/>
      <c r="R17" s="4"/>
      <c r="S17" s="4"/>
    </row>
    <row r="18" spans="1:19" ht="137" customHeight="1" x14ac:dyDescent="0.2">
      <c r="A18" s="4"/>
      <c r="B18" s="502" t="s">
        <v>10</v>
      </c>
      <c r="C18" s="502"/>
      <c r="D18" s="502"/>
      <c r="E18" s="502"/>
      <c r="F18" s="502"/>
      <c r="G18" s="502"/>
      <c r="H18" s="502"/>
      <c r="I18" s="502"/>
      <c r="J18" s="502"/>
      <c r="K18" s="502"/>
      <c r="L18" s="502"/>
      <c r="M18" s="4"/>
      <c r="N18" s="4"/>
      <c r="O18" s="4"/>
      <c r="P18" s="4"/>
      <c r="Q18" s="4"/>
      <c r="R18" s="4"/>
      <c r="S18" s="4"/>
    </row>
    <row r="19" spans="1:19" ht="18" x14ac:dyDescent="0.2">
      <c r="A19" s="4"/>
      <c r="B19" s="501" t="s">
        <v>9</v>
      </c>
      <c r="C19" s="501"/>
      <c r="D19" s="501"/>
      <c r="E19" s="501"/>
      <c r="F19" s="501"/>
      <c r="G19" s="501"/>
      <c r="H19" s="501"/>
      <c r="I19" s="501"/>
      <c r="J19" s="501"/>
      <c r="K19" s="501"/>
      <c r="L19" s="501"/>
      <c r="M19" s="4"/>
      <c r="N19" s="4"/>
      <c r="O19" s="4"/>
      <c r="P19" s="4"/>
      <c r="Q19" s="4"/>
      <c r="R19" s="4"/>
      <c r="S19" s="4"/>
    </row>
    <row r="20" spans="1:19" ht="18" x14ac:dyDescent="0.2">
      <c r="A20" s="4"/>
      <c r="B20" s="4"/>
      <c r="C20" s="4"/>
      <c r="D20" s="4"/>
      <c r="E20" s="4"/>
      <c r="F20" s="4"/>
      <c r="G20" s="4"/>
      <c r="H20" s="4"/>
      <c r="I20" s="4"/>
      <c r="J20" s="4"/>
      <c r="K20" s="4"/>
      <c r="L20" s="4"/>
      <c r="M20" s="4"/>
      <c r="N20" s="4"/>
      <c r="O20" s="4"/>
      <c r="P20" s="4"/>
      <c r="Q20" s="4"/>
      <c r="R20" s="4"/>
      <c r="S20" s="4"/>
    </row>
    <row r="21" spans="1:19" ht="121" customHeight="1" x14ac:dyDescent="0.2">
      <c r="A21" s="4"/>
      <c r="B21" s="503" t="s">
        <v>11</v>
      </c>
      <c r="C21" s="503"/>
      <c r="D21" s="503"/>
      <c r="E21" s="503"/>
      <c r="F21" s="503"/>
      <c r="G21" s="503"/>
      <c r="H21" s="503"/>
      <c r="I21" s="503"/>
      <c r="J21" s="503"/>
      <c r="K21" s="503"/>
      <c r="L21" s="503"/>
      <c r="M21" s="4"/>
      <c r="N21" s="4"/>
      <c r="O21" s="4"/>
      <c r="P21" s="4"/>
      <c r="Q21" s="4"/>
      <c r="R21" s="4"/>
      <c r="S21" s="4"/>
    </row>
    <row r="22" spans="1:19" ht="18" x14ac:dyDescent="0.2">
      <c r="A22" s="4"/>
      <c r="B22" s="501" t="s">
        <v>9</v>
      </c>
      <c r="C22" s="501"/>
      <c r="D22" s="501"/>
      <c r="E22" s="501"/>
      <c r="F22" s="501"/>
      <c r="G22" s="501"/>
      <c r="H22" s="501"/>
      <c r="I22" s="501"/>
      <c r="J22" s="501"/>
      <c r="K22" s="501"/>
      <c r="L22" s="501"/>
      <c r="M22" s="4"/>
      <c r="N22" s="4"/>
      <c r="O22" s="4"/>
      <c r="P22" s="4"/>
      <c r="Q22" s="4"/>
      <c r="R22" s="4"/>
      <c r="S22" s="4"/>
    </row>
    <row r="23" spans="1:19" ht="18" x14ac:dyDescent="0.2">
      <c r="A23" s="4"/>
      <c r="B23" s="4"/>
      <c r="C23" s="4"/>
      <c r="D23" s="4"/>
      <c r="E23" s="4"/>
      <c r="F23" s="4"/>
      <c r="G23" s="4"/>
      <c r="H23" s="4"/>
      <c r="I23" s="4"/>
      <c r="J23" s="4"/>
      <c r="K23" s="4"/>
      <c r="L23" s="4"/>
      <c r="M23" s="4"/>
      <c r="N23" s="4"/>
      <c r="O23" s="4"/>
      <c r="P23" s="4"/>
      <c r="Q23" s="4"/>
      <c r="R23" s="4"/>
      <c r="S23" s="4"/>
    </row>
    <row r="24" spans="1:19" ht="18" customHeight="1" x14ac:dyDescent="0.2">
      <c r="A24" s="4"/>
      <c r="B24" s="493" t="s">
        <v>12</v>
      </c>
      <c r="C24" s="493"/>
      <c r="D24" s="493"/>
      <c r="E24" s="493"/>
      <c r="F24" s="493"/>
      <c r="G24" s="493"/>
      <c r="H24" s="493"/>
      <c r="I24" s="493"/>
      <c r="J24" s="493"/>
      <c r="K24" s="493"/>
      <c r="L24" s="493"/>
      <c r="M24" s="4"/>
      <c r="N24" s="4"/>
      <c r="O24" s="4"/>
      <c r="P24" s="4"/>
      <c r="Q24" s="4"/>
      <c r="R24" s="4"/>
      <c r="S24" s="4"/>
    </row>
    <row r="25" spans="1:19" ht="18" x14ac:dyDescent="0.2">
      <c r="A25" s="4"/>
      <c r="B25" s="494"/>
      <c r="C25" s="494"/>
      <c r="D25" s="494"/>
      <c r="E25" s="494"/>
      <c r="F25" s="494"/>
      <c r="G25" s="494"/>
      <c r="H25" s="494"/>
      <c r="I25" s="494"/>
      <c r="J25" s="494"/>
      <c r="K25" s="494"/>
      <c r="L25" s="494"/>
      <c r="M25" s="4"/>
      <c r="N25" s="4"/>
      <c r="O25" s="4"/>
      <c r="P25" s="4"/>
      <c r="Q25" s="4"/>
      <c r="R25" s="4"/>
      <c r="S25" s="4"/>
    </row>
    <row r="26" spans="1:19" ht="18" x14ac:dyDescent="0.2">
      <c r="A26" s="4"/>
      <c r="B26" s="494"/>
      <c r="C26" s="494"/>
      <c r="D26" s="494"/>
      <c r="E26" s="494"/>
      <c r="F26" s="494"/>
      <c r="G26" s="494"/>
      <c r="H26" s="494"/>
      <c r="I26" s="494"/>
      <c r="J26" s="494"/>
      <c r="K26" s="494"/>
      <c r="L26" s="494"/>
      <c r="M26" s="4"/>
      <c r="N26" s="4"/>
      <c r="O26" s="4"/>
      <c r="P26" s="4"/>
      <c r="Q26" s="4"/>
      <c r="R26" s="4"/>
      <c r="S26" s="4"/>
    </row>
    <row r="27" spans="1:19" ht="18" x14ac:dyDescent="0.2">
      <c r="A27" s="4"/>
      <c r="B27" s="494"/>
      <c r="C27" s="494"/>
      <c r="D27" s="494"/>
      <c r="E27" s="494"/>
      <c r="F27" s="494"/>
      <c r="G27" s="494"/>
      <c r="H27" s="494"/>
      <c r="I27" s="494"/>
      <c r="J27" s="494"/>
      <c r="K27" s="494"/>
      <c r="L27" s="494"/>
      <c r="M27" s="4"/>
      <c r="N27" s="4"/>
      <c r="P27" s="4"/>
      <c r="Q27" s="4"/>
      <c r="R27" s="4"/>
      <c r="S27" s="4"/>
    </row>
    <row r="28" spans="1:19" ht="18" x14ac:dyDescent="0.2">
      <c r="A28" s="4"/>
      <c r="B28" s="494"/>
      <c r="C28" s="494"/>
      <c r="D28" s="494"/>
      <c r="E28" s="494"/>
      <c r="F28" s="494"/>
      <c r="G28" s="494"/>
      <c r="H28" s="494"/>
      <c r="I28" s="494"/>
      <c r="J28" s="494"/>
      <c r="K28" s="494"/>
      <c r="L28" s="494"/>
      <c r="M28" s="4"/>
      <c r="N28" s="4"/>
      <c r="O28" s="4"/>
      <c r="P28" s="4"/>
      <c r="Q28" s="4"/>
      <c r="R28" s="4"/>
      <c r="S28" s="4"/>
    </row>
    <row r="29" spans="1:19" ht="18" x14ac:dyDescent="0.2">
      <c r="A29" s="4"/>
      <c r="B29" s="494"/>
      <c r="C29" s="494"/>
      <c r="D29" s="494"/>
      <c r="E29" s="494"/>
      <c r="F29" s="494"/>
      <c r="G29" s="494"/>
      <c r="H29" s="494"/>
      <c r="I29" s="494"/>
      <c r="J29" s="494"/>
      <c r="K29" s="494"/>
      <c r="L29" s="494"/>
      <c r="M29" s="4"/>
      <c r="N29" s="4"/>
      <c r="O29" s="4"/>
      <c r="P29" s="4"/>
      <c r="Q29" s="4"/>
      <c r="R29" s="4"/>
      <c r="S29" s="4"/>
    </row>
    <row r="30" spans="1:19" ht="18" x14ac:dyDescent="0.2">
      <c r="A30" s="4"/>
      <c r="B30" s="494"/>
      <c r="C30" s="494"/>
      <c r="D30" s="494"/>
      <c r="E30" s="494"/>
      <c r="F30" s="494"/>
      <c r="G30" s="494"/>
      <c r="H30" s="494"/>
      <c r="I30" s="494"/>
      <c r="J30" s="494"/>
      <c r="K30" s="494"/>
      <c r="L30" s="494"/>
      <c r="M30" s="4"/>
      <c r="N30" s="4"/>
      <c r="O30" s="4"/>
      <c r="P30" s="4"/>
      <c r="Q30" s="4"/>
      <c r="R30" s="4"/>
      <c r="S30" s="4"/>
    </row>
    <row r="31" spans="1:19" ht="18" x14ac:dyDescent="0.2">
      <c r="A31" s="4"/>
      <c r="B31" s="494"/>
      <c r="C31" s="494"/>
      <c r="D31" s="494"/>
      <c r="E31" s="494"/>
      <c r="F31" s="494"/>
      <c r="G31" s="494"/>
      <c r="H31" s="494"/>
      <c r="I31" s="494"/>
      <c r="J31" s="494"/>
      <c r="K31" s="494"/>
      <c r="L31" s="494"/>
      <c r="M31" s="4"/>
      <c r="N31" s="4"/>
      <c r="O31" s="4"/>
      <c r="P31" s="4"/>
      <c r="Q31" s="4"/>
      <c r="R31" s="4"/>
      <c r="S31" s="4"/>
    </row>
    <row r="32" spans="1:19" ht="18" x14ac:dyDescent="0.2">
      <c r="A32" s="4"/>
      <c r="B32" s="494"/>
      <c r="C32" s="494"/>
      <c r="D32" s="494"/>
      <c r="E32" s="494"/>
      <c r="F32" s="494"/>
      <c r="G32" s="494"/>
      <c r="H32" s="494"/>
      <c r="I32" s="494"/>
      <c r="J32" s="494"/>
      <c r="K32" s="494"/>
      <c r="L32" s="494"/>
      <c r="M32" s="4"/>
      <c r="N32" s="4"/>
      <c r="O32" s="4"/>
      <c r="P32" s="4"/>
      <c r="Q32" s="4"/>
      <c r="R32" s="4"/>
      <c r="S32" s="4"/>
    </row>
    <row r="33" spans="1:19" ht="18" x14ac:dyDescent="0.2">
      <c r="A33" s="4"/>
      <c r="B33" s="494"/>
      <c r="C33" s="494"/>
      <c r="D33" s="494"/>
      <c r="E33" s="494"/>
      <c r="F33" s="494"/>
      <c r="G33" s="494"/>
      <c r="H33" s="494"/>
      <c r="I33" s="494"/>
      <c r="J33" s="494"/>
      <c r="K33" s="494"/>
      <c r="L33" s="494"/>
      <c r="M33" s="4"/>
      <c r="N33" s="4"/>
      <c r="O33" s="4"/>
      <c r="P33" s="4"/>
      <c r="Q33" s="4"/>
      <c r="R33" s="4"/>
      <c r="S33" s="4"/>
    </row>
    <row r="34" spans="1:19" ht="18" x14ac:dyDescent="0.2">
      <c r="A34" s="4"/>
      <c r="B34" s="495"/>
      <c r="C34" s="495"/>
      <c r="D34" s="495"/>
      <c r="E34" s="495"/>
      <c r="F34" s="495"/>
      <c r="G34" s="495"/>
      <c r="H34" s="495"/>
      <c r="I34" s="495"/>
      <c r="J34" s="495"/>
      <c r="K34" s="495"/>
      <c r="L34" s="495"/>
      <c r="M34" s="4"/>
      <c r="N34" s="4"/>
      <c r="O34" s="4"/>
      <c r="P34" s="4"/>
      <c r="Q34" s="4"/>
      <c r="R34" s="4"/>
      <c r="S34" s="4"/>
    </row>
    <row r="35" spans="1:19" x14ac:dyDescent="0.15">
      <c r="B35" s="496"/>
      <c r="C35" s="496"/>
      <c r="D35" s="496"/>
      <c r="E35" s="496"/>
      <c r="F35" s="496"/>
      <c r="G35" s="496"/>
      <c r="H35" s="496"/>
      <c r="I35" s="496"/>
      <c r="J35" s="496"/>
      <c r="K35" s="496"/>
      <c r="L35" s="496"/>
    </row>
    <row r="36" spans="1:19" x14ac:dyDescent="0.15">
      <c r="B36" s="497" t="s">
        <v>9</v>
      </c>
      <c r="C36" s="497"/>
      <c r="D36" s="497"/>
      <c r="E36" s="497"/>
      <c r="F36" s="497"/>
      <c r="G36" s="497"/>
      <c r="H36" s="497"/>
      <c r="I36" s="497"/>
      <c r="J36" s="497"/>
      <c r="K36" s="497"/>
      <c r="L36" s="497"/>
    </row>
  </sheetData>
  <sheetProtection algorithmName="SHA-512" hashValue="VsaZKR1ZY+F78gOIkrj7ufIX2bt55+DJx9Auoz4ALzjtG2i14BbSQX1Byir7hmJq1gD3nis6rm/EcKrQucIqiA==" saltValue="MRTEvgxdUhSWstj7vhN+sQ==" spinCount="100000" sheet="1" objects="1" scenarios="1" selectLockedCells="1"/>
  <mergeCells count="17">
    <mergeCell ref="B3:L3"/>
    <mergeCell ref="B4:L5"/>
    <mergeCell ref="B6:L6"/>
    <mergeCell ref="B8:C8"/>
    <mergeCell ref="D8:F8"/>
    <mergeCell ref="G8:H8"/>
    <mergeCell ref="I8:J8"/>
    <mergeCell ref="K8:L8"/>
    <mergeCell ref="B24:L34"/>
    <mergeCell ref="B35:L35"/>
    <mergeCell ref="B36:L36"/>
    <mergeCell ref="B10:L15"/>
    <mergeCell ref="B16:L16"/>
    <mergeCell ref="B18:L18"/>
    <mergeCell ref="B19:L19"/>
    <mergeCell ref="B21:L21"/>
    <mergeCell ref="B22:L22"/>
  </mergeCells>
  <hyperlinks>
    <hyperlink ref="D8:F8" location="INSTRUCCIONES!B10" display="Dependientes 24 años " xr:uid="{18F1646D-6662-5940-82F0-344515C157EC}"/>
    <hyperlink ref="G8:H8" location="INSTRUCCIONES!B18" display="Renovaciones " xr:uid="{B4909B9C-C044-AE4C-BC94-BF85CE7BA3E0}"/>
    <hyperlink ref="I8:J8" location="INSTRUCCIONES!B21" display="Low Option " xr:uid="{B096BD05-4F2A-3C44-B2C7-049F5CBCBE6E}"/>
    <hyperlink ref="K8:L8" location="INSTRUCCIONES!B24" display="New Business" xr:uid="{513AC436-B68F-E343-9942-4059600BEBB0}"/>
    <hyperlink ref="B16" location="INSTRUCCIONES!B8" display="⬆️" xr:uid="{8154F3A1-36B0-EE43-8E76-583866794D6E}"/>
    <hyperlink ref="B19" location="INSTRUCCIONES!B8" display="⬆️" xr:uid="{F57233E2-2E9E-014B-A448-D67DFF600D7C}"/>
    <hyperlink ref="B22" location="INSTRUCCIONES!B8" display="⬆️" xr:uid="{6571EC5B-E375-624E-A066-DA0725180940}"/>
    <hyperlink ref="B36" location="INSTRUCCIONES!B8" display="⬆️" xr:uid="{F53C7974-A7C3-194A-85BB-4BFBEBD35D42}"/>
  </hyperlinks>
  <pageMargins left="0.7" right="0.7" top="0.75" bottom="0.75" header="0.3" footer="0.3"/>
  <pageSetup orientation="portrait" horizontalDpi="0" verticalDpi="0"/>
  <drawing r:id="rId1"/>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2">
    <pageSetUpPr fitToPage="1"/>
  </sheetPr>
  <dimension ref="A1:ZD227"/>
  <sheetViews>
    <sheetView showGridLines="0" zoomScaleNormal="100" workbookViewId="0">
      <selection activeCell="C41" sqref="C41"/>
    </sheetView>
  </sheetViews>
  <sheetFormatPr baseColWidth="10" defaultColWidth="20.5" defaultRowHeight="18" x14ac:dyDescent="0.2"/>
  <cols>
    <col min="1" max="2" width="25.83203125" style="4" customWidth="1"/>
    <col min="3" max="10" width="20.83203125" style="4" customWidth="1"/>
    <col min="11" max="11" width="11.5" style="4" customWidth="1"/>
    <col min="12" max="12" width="15.6640625" style="4" customWidth="1"/>
    <col min="13" max="13" width="16.5" style="4" customWidth="1"/>
    <col min="14" max="14" width="19.33203125" style="4" customWidth="1"/>
    <col min="15" max="15" width="4" style="4" customWidth="1"/>
    <col min="16" max="16" width="24.83203125" style="8" customWidth="1"/>
    <col min="17" max="21" width="23.6640625" style="1" hidden="1" customWidth="1"/>
    <col min="22" max="22" width="56.33203125" style="1" hidden="1" customWidth="1"/>
    <col min="23" max="23" width="55.6640625" style="1" hidden="1" customWidth="1"/>
    <col min="24" max="24" width="23.1640625" style="1" hidden="1" customWidth="1"/>
    <col min="25" max="25" width="22.83203125" style="1" hidden="1" customWidth="1"/>
    <col min="26" max="26" width="33.33203125" style="1" hidden="1" customWidth="1"/>
    <col min="27" max="34" width="20.5" style="1" hidden="1" customWidth="1"/>
    <col min="35" max="35" width="20.5" style="359" customWidth="1"/>
    <col min="36" max="680" width="20.5" style="359"/>
    <col min="681" max="16384" width="20.5" style="4"/>
  </cols>
  <sheetData>
    <row r="1" spans="1:34" ht="19" thickBot="1" x14ac:dyDescent="0.25">
      <c r="P1" s="12"/>
    </row>
    <row r="2" spans="1:34" ht="19" thickBot="1" x14ac:dyDescent="0.25">
      <c r="P2" s="13"/>
      <c r="Q2" s="419" t="s">
        <v>13</v>
      </c>
      <c r="R2" s="361" t="b">
        <v>0</v>
      </c>
      <c r="S2" s="374"/>
      <c r="T2" s="374"/>
      <c r="U2" s="374"/>
      <c r="V2" s="374"/>
      <c r="W2" s="374"/>
      <c r="X2" s="374"/>
      <c r="Y2" s="374"/>
      <c r="Z2" s="374"/>
      <c r="AA2" s="374"/>
      <c r="AB2" s="420" t="s">
        <v>14</v>
      </c>
      <c r="AC2" s="374"/>
      <c r="AD2" s="374"/>
      <c r="AE2" s="374" t="s">
        <v>15</v>
      </c>
      <c r="AF2" s="374"/>
      <c r="AG2" s="374"/>
      <c r="AH2" s="374"/>
    </row>
    <row r="3" spans="1:34" ht="19" thickBot="1" x14ac:dyDescent="0.25">
      <c r="P3" s="13"/>
      <c r="Q3" s="374" t="s">
        <v>16</v>
      </c>
      <c r="R3" s="361" t="b">
        <v>0</v>
      </c>
      <c r="S3" s="374"/>
      <c r="T3" s="374"/>
      <c r="U3" s="374"/>
      <c r="V3" s="374"/>
      <c r="W3" s="374"/>
      <c r="X3" s="421" t="s">
        <v>17</v>
      </c>
      <c r="Y3" s="421" t="s">
        <v>18</v>
      </c>
      <c r="Z3" s="421" t="s">
        <v>19</v>
      </c>
      <c r="AA3" s="421" t="s">
        <v>20</v>
      </c>
      <c r="AB3" s="421" t="s">
        <v>21</v>
      </c>
      <c r="AC3" s="421" t="s">
        <v>22</v>
      </c>
      <c r="AD3" s="374"/>
      <c r="AE3" s="421" t="s">
        <v>21</v>
      </c>
      <c r="AF3" s="421" t="s">
        <v>22</v>
      </c>
      <c r="AG3" s="374"/>
      <c r="AH3" s="374"/>
    </row>
    <row r="4" spans="1:34" ht="18" customHeight="1" x14ac:dyDescent="0.2">
      <c r="P4" s="13"/>
      <c r="Q4" s="374"/>
      <c r="R4" s="374"/>
      <c r="S4" s="374"/>
      <c r="T4" s="374"/>
      <c r="U4" s="516" t="s">
        <v>23</v>
      </c>
      <c r="V4" s="404" t="s">
        <v>24</v>
      </c>
      <c r="W4" s="422" t="s">
        <v>25</v>
      </c>
      <c r="X4" s="416">
        <v>32874</v>
      </c>
      <c r="Y4" s="416">
        <v>44104</v>
      </c>
      <c r="Z4" s="417" t="s">
        <v>26</v>
      </c>
      <c r="AA4" s="417">
        <v>1</v>
      </c>
      <c r="AB4" s="443">
        <v>0</v>
      </c>
      <c r="AC4" s="443">
        <v>0</v>
      </c>
      <c r="AD4" s="374"/>
      <c r="AE4" s="417">
        <f>IF($U$53,AB4,0)</f>
        <v>0</v>
      </c>
      <c r="AF4" s="417">
        <f>IF($U$53,AC4,0)</f>
        <v>0</v>
      </c>
      <c r="AG4" s="374"/>
      <c r="AH4" s="374"/>
    </row>
    <row r="5" spans="1:34" ht="19" x14ac:dyDescent="0.2">
      <c r="P5" s="13"/>
      <c r="Q5" s="374"/>
      <c r="R5" s="374"/>
      <c r="S5" s="374"/>
      <c r="T5" s="374"/>
      <c r="U5" s="517"/>
      <c r="V5" s="405" t="s">
        <v>27</v>
      </c>
      <c r="W5" s="374"/>
      <c r="X5" s="414">
        <v>32874</v>
      </c>
      <c r="Y5" s="414">
        <v>44104</v>
      </c>
      <c r="Z5" s="415" t="s">
        <v>26</v>
      </c>
      <c r="AA5" s="415">
        <v>2</v>
      </c>
      <c r="AB5" s="444">
        <v>0</v>
      </c>
      <c r="AC5" s="444">
        <v>0</v>
      </c>
      <c r="AD5" s="374"/>
      <c r="AE5" s="415">
        <f t="shared" ref="AE5:AE31" si="0">IF($U$53,AB5,0)</f>
        <v>0</v>
      </c>
      <c r="AF5" s="415">
        <f t="shared" ref="AF5:AF31" si="1">IF($U$53,AC5,0)</f>
        <v>0</v>
      </c>
      <c r="AG5" s="374"/>
      <c r="AH5" s="374"/>
    </row>
    <row r="6" spans="1:34" x14ac:dyDescent="0.2">
      <c r="H6" s="5"/>
      <c r="I6" s="5"/>
      <c r="J6" s="5"/>
      <c r="K6" s="5"/>
      <c r="P6" s="13"/>
      <c r="Q6" s="374"/>
      <c r="R6" s="374"/>
      <c r="S6" s="374"/>
      <c r="T6" s="374"/>
      <c r="U6" s="517"/>
      <c r="V6" s="413" t="s">
        <v>28</v>
      </c>
      <c r="W6" s="374"/>
      <c r="X6" s="414">
        <v>32874</v>
      </c>
      <c r="Y6" s="414">
        <v>44104</v>
      </c>
      <c r="Z6" s="415" t="s">
        <v>26</v>
      </c>
      <c r="AA6" s="415">
        <v>3</v>
      </c>
      <c r="AB6" s="444">
        <v>0</v>
      </c>
      <c r="AC6" s="444">
        <v>0</v>
      </c>
      <c r="AD6" s="374"/>
      <c r="AE6" s="415">
        <f t="shared" si="0"/>
        <v>0</v>
      </c>
      <c r="AF6" s="415">
        <f t="shared" si="1"/>
        <v>0</v>
      </c>
      <c r="AG6" s="374"/>
      <c r="AH6" s="374"/>
    </row>
    <row r="7" spans="1:34" ht="19" x14ac:dyDescent="0.2">
      <c r="P7" s="13"/>
      <c r="Q7" s="374"/>
      <c r="R7" s="374"/>
      <c r="S7" s="374"/>
      <c r="T7" s="374"/>
      <c r="U7" s="517"/>
      <c r="V7" s="397" t="s">
        <v>29</v>
      </c>
      <c r="W7" s="374"/>
      <c r="X7" s="414">
        <v>32874</v>
      </c>
      <c r="Y7" s="414">
        <v>44104</v>
      </c>
      <c r="Z7" s="415" t="s">
        <v>26</v>
      </c>
      <c r="AA7" s="415">
        <v>4</v>
      </c>
      <c r="AB7" s="444">
        <v>0</v>
      </c>
      <c r="AC7" s="444">
        <v>0</v>
      </c>
      <c r="AD7" s="374"/>
      <c r="AE7" s="415">
        <f t="shared" si="0"/>
        <v>0</v>
      </c>
      <c r="AF7" s="415">
        <f t="shared" si="1"/>
        <v>0</v>
      </c>
      <c r="AG7" s="374"/>
      <c r="AH7" s="374"/>
    </row>
    <row r="8" spans="1:34" x14ac:dyDescent="0.2">
      <c r="P8" s="13"/>
      <c r="Q8" s="374"/>
      <c r="R8" s="374"/>
      <c r="S8" s="374"/>
      <c r="T8" s="374"/>
      <c r="U8" s="517"/>
      <c r="V8" s="398" t="s">
        <v>30</v>
      </c>
      <c r="W8" s="374"/>
      <c r="X8" s="414">
        <v>32874</v>
      </c>
      <c r="Y8" s="414">
        <v>44104</v>
      </c>
      <c r="Z8" s="415" t="s">
        <v>31</v>
      </c>
      <c r="AA8" s="415">
        <v>1</v>
      </c>
      <c r="AB8" s="444">
        <v>0</v>
      </c>
      <c r="AC8" s="444">
        <v>0</v>
      </c>
      <c r="AD8" s="374"/>
      <c r="AE8" s="415">
        <f t="shared" si="0"/>
        <v>0</v>
      </c>
      <c r="AF8" s="415">
        <f t="shared" si="1"/>
        <v>0</v>
      </c>
      <c r="AG8" s="374"/>
      <c r="AH8" s="374"/>
    </row>
    <row r="9" spans="1:34" x14ac:dyDescent="0.2">
      <c r="P9" s="13"/>
      <c r="Q9" s="374"/>
      <c r="R9" s="374"/>
      <c r="S9" s="374"/>
      <c r="T9" s="374"/>
      <c r="U9" s="517"/>
      <c r="V9" s="398" t="s">
        <v>32</v>
      </c>
      <c r="W9" s="374"/>
      <c r="X9" s="414">
        <v>32874</v>
      </c>
      <c r="Y9" s="414">
        <v>44104</v>
      </c>
      <c r="Z9" s="415" t="s">
        <v>31</v>
      </c>
      <c r="AA9" s="415">
        <v>2</v>
      </c>
      <c r="AB9" s="444">
        <v>0</v>
      </c>
      <c r="AC9" s="444">
        <v>0</v>
      </c>
      <c r="AD9" s="374"/>
      <c r="AE9" s="415">
        <f t="shared" si="0"/>
        <v>0</v>
      </c>
      <c r="AF9" s="415">
        <f t="shared" si="1"/>
        <v>0</v>
      </c>
      <c r="AG9" s="374"/>
      <c r="AH9" s="374"/>
    </row>
    <row r="10" spans="1:34" x14ac:dyDescent="0.2">
      <c r="P10" s="13"/>
      <c r="Q10" s="374"/>
      <c r="R10" s="374"/>
      <c r="S10" s="374"/>
      <c r="T10" s="374"/>
      <c r="U10" s="517"/>
      <c r="V10" s="398" t="s">
        <v>33</v>
      </c>
      <c r="W10" s="374"/>
      <c r="X10" s="414">
        <v>32874</v>
      </c>
      <c r="Y10" s="414">
        <v>44104</v>
      </c>
      <c r="Z10" s="415" t="s">
        <v>31</v>
      </c>
      <c r="AA10" s="415">
        <v>3</v>
      </c>
      <c r="AB10" s="444">
        <v>0</v>
      </c>
      <c r="AC10" s="444">
        <v>0</v>
      </c>
      <c r="AD10" s="374"/>
      <c r="AE10" s="415">
        <f t="shared" si="0"/>
        <v>0</v>
      </c>
      <c r="AF10" s="415">
        <f t="shared" si="1"/>
        <v>0</v>
      </c>
      <c r="AG10" s="374"/>
      <c r="AH10" s="374"/>
    </row>
    <row r="11" spans="1:34" ht="20" x14ac:dyDescent="0.2">
      <c r="A11" s="521"/>
      <c r="B11" s="521"/>
      <c r="C11" s="521"/>
      <c r="D11" s="521"/>
      <c r="E11" s="521"/>
      <c r="F11" s="521"/>
      <c r="G11" s="521"/>
      <c r="H11" s="521"/>
      <c r="I11" s="521"/>
      <c r="J11" s="521"/>
      <c r="K11" s="521"/>
      <c r="L11" s="521"/>
      <c r="M11" s="521"/>
      <c r="N11" s="521"/>
      <c r="O11" s="521"/>
      <c r="P11" s="13"/>
      <c r="Q11" s="509" t="s">
        <v>34</v>
      </c>
      <c r="R11" s="510"/>
      <c r="S11" s="511"/>
      <c r="T11" s="374"/>
      <c r="U11" s="517"/>
      <c r="V11" s="398" t="s">
        <v>35</v>
      </c>
      <c r="W11" s="374"/>
      <c r="X11" s="414">
        <v>32874</v>
      </c>
      <c r="Y11" s="414">
        <v>44104</v>
      </c>
      <c r="Z11" s="415" t="s">
        <v>31</v>
      </c>
      <c r="AA11" s="415">
        <v>4</v>
      </c>
      <c r="AB11" s="444">
        <v>0</v>
      </c>
      <c r="AC11" s="444">
        <v>0</v>
      </c>
      <c r="AD11" s="374"/>
      <c r="AE11" s="415">
        <f t="shared" si="0"/>
        <v>0</v>
      </c>
      <c r="AF11" s="415">
        <f t="shared" si="1"/>
        <v>0</v>
      </c>
      <c r="AG11" s="374"/>
      <c r="AH11" s="374"/>
    </row>
    <row r="12" spans="1:34" ht="19" x14ac:dyDescent="0.2">
      <c r="P12" s="13"/>
      <c r="Q12" s="362" t="s">
        <v>36</v>
      </c>
      <c r="R12" s="363" t="s">
        <v>37</v>
      </c>
      <c r="S12" s="364" t="s">
        <v>38</v>
      </c>
      <c r="T12" s="374"/>
      <c r="U12" s="517"/>
      <c r="V12" s="397" t="s">
        <v>39</v>
      </c>
      <c r="W12" s="374"/>
      <c r="X12" s="414">
        <v>32874</v>
      </c>
      <c r="Y12" s="414">
        <v>44104</v>
      </c>
      <c r="Z12" s="415" t="s">
        <v>31</v>
      </c>
      <c r="AA12" s="415">
        <v>5</v>
      </c>
      <c r="AB12" s="444">
        <v>0</v>
      </c>
      <c r="AC12" s="444">
        <v>0</v>
      </c>
      <c r="AD12" s="374"/>
      <c r="AE12" s="415">
        <f t="shared" si="0"/>
        <v>0</v>
      </c>
      <c r="AF12" s="415">
        <f t="shared" si="1"/>
        <v>0</v>
      </c>
      <c r="AG12" s="374"/>
      <c r="AH12" s="374"/>
    </row>
    <row r="13" spans="1:34" ht="18" customHeight="1" x14ac:dyDescent="0.2">
      <c r="P13" s="13"/>
      <c r="Q13" s="365">
        <v>24</v>
      </c>
      <c r="R13" s="366">
        <v>35</v>
      </c>
      <c r="S13" s="367">
        <f>1-R13/100</f>
        <v>0.65</v>
      </c>
      <c r="T13" s="374"/>
      <c r="U13" s="517"/>
      <c r="V13" s="398"/>
      <c r="W13" s="374"/>
      <c r="X13" s="414">
        <v>32874</v>
      </c>
      <c r="Y13" s="414">
        <v>44104</v>
      </c>
      <c r="Z13" s="415" t="s">
        <v>31</v>
      </c>
      <c r="AA13" s="415">
        <v>6</v>
      </c>
      <c r="AB13" s="444">
        <v>0</v>
      </c>
      <c r="AC13" s="444">
        <v>0</v>
      </c>
      <c r="AD13" s="374"/>
      <c r="AE13" s="415">
        <f t="shared" si="0"/>
        <v>0</v>
      </c>
      <c r="AF13" s="415">
        <f t="shared" si="1"/>
        <v>0</v>
      </c>
      <c r="AG13" s="374"/>
      <c r="AH13" s="374"/>
    </row>
    <row r="14" spans="1:34" ht="18.5" customHeight="1" x14ac:dyDescent="0.2">
      <c r="P14" s="13"/>
      <c r="Q14" s="365">
        <v>25</v>
      </c>
      <c r="R14" s="366">
        <v>30</v>
      </c>
      <c r="S14" s="367">
        <f t="shared" ref="S14:S19" si="2">1-R14/100</f>
        <v>0.7</v>
      </c>
      <c r="T14" s="374"/>
      <c r="U14" s="517"/>
      <c r="V14" s="398"/>
      <c r="W14" s="374"/>
      <c r="X14" s="414">
        <v>32874</v>
      </c>
      <c r="Y14" s="414">
        <v>44104</v>
      </c>
      <c r="Z14" s="415" t="s">
        <v>31</v>
      </c>
      <c r="AA14" s="415">
        <v>7</v>
      </c>
      <c r="AB14" s="444">
        <v>0</v>
      </c>
      <c r="AC14" s="444">
        <v>0</v>
      </c>
      <c r="AD14" s="374"/>
      <c r="AE14" s="415">
        <f t="shared" si="0"/>
        <v>0</v>
      </c>
      <c r="AF14" s="415">
        <f t="shared" si="1"/>
        <v>0</v>
      </c>
      <c r="AG14" s="374"/>
      <c r="AH14" s="374"/>
    </row>
    <row r="15" spans="1:34" x14ac:dyDescent="0.2">
      <c r="L15" s="523"/>
      <c r="M15" s="523"/>
      <c r="N15" s="523"/>
      <c r="O15" s="523"/>
      <c r="P15" s="13"/>
      <c r="Q15" s="365">
        <v>26</v>
      </c>
      <c r="R15" s="366">
        <v>25</v>
      </c>
      <c r="S15" s="367">
        <f t="shared" si="2"/>
        <v>0.75</v>
      </c>
      <c r="T15" s="374"/>
      <c r="U15" s="517"/>
      <c r="V15" s="398"/>
      <c r="W15" s="374"/>
      <c r="X15" s="414">
        <v>32874</v>
      </c>
      <c r="Y15" s="414">
        <v>44104</v>
      </c>
      <c r="Z15" s="415" t="s">
        <v>40</v>
      </c>
      <c r="AA15" s="415">
        <v>1</v>
      </c>
      <c r="AB15" s="444">
        <v>0</v>
      </c>
      <c r="AC15" s="444">
        <v>0</v>
      </c>
      <c r="AD15" s="374"/>
      <c r="AE15" s="415">
        <f t="shared" si="0"/>
        <v>0</v>
      </c>
      <c r="AF15" s="415">
        <f t="shared" si="1"/>
        <v>0</v>
      </c>
      <c r="AG15" s="374"/>
      <c r="AH15" s="374"/>
    </row>
    <row r="16" spans="1:34" x14ac:dyDescent="0.2">
      <c r="P16" s="13"/>
      <c r="Q16" s="365">
        <v>27</v>
      </c>
      <c r="R16" s="366">
        <v>20</v>
      </c>
      <c r="S16" s="367">
        <f t="shared" si="2"/>
        <v>0.8</v>
      </c>
      <c r="T16" s="374"/>
      <c r="U16" s="517"/>
      <c r="V16" s="398"/>
      <c r="W16" s="374"/>
      <c r="X16" s="414">
        <v>32874</v>
      </c>
      <c r="Y16" s="414">
        <v>44104</v>
      </c>
      <c r="Z16" s="415" t="s">
        <v>40</v>
      </c>
      <c r="AA16" s="415">
        <v>2</v>
      </c>
      <c r="AB16" s="444">
        <v>0</v>
      </c>
      <c r="AC16" s="444">
        <v>0</v>
      </c>
      <c r="AD16" s="374"/>
      <c r="AE16" s="415">
        <f t="shared" si="0"/>
        <v>0</v>
      </c>
      <c r="AF16" s="415">
        <f t="shared" si="1"/>
        <v>0</v>
      </c>
      <c r="AG16" s="374"/>
      <c r="AH16" s="374"/>
    </row>
    <row r="17" spans="1:34" x14ac:dyDescent="0.2">
      <c r="J17" s="7"/>
      <c r="K17" s="7"/>
      <c r="P17" s="13"/>
      <c r="Q17" s="365">
        <v>28</v>
      </c>
      <c r="R17" s="366">
        <v>15</v>
      </c>
      <c r="S17" s="367">
        <f t="shared" si="2"/>
        <v>0.85</v>
      </c>
      <c r="T17" s="374"/>
      <c r="U17" s="517"/>
      <c r="V17" s="398"/>
      <c r="W17" s="374"/>
      <c r="X17" s="414">
        <v>32874</v>
      </c>
      <c r="Y17" s="414">
        <v>44104</v>
      </c>
      <c r="Z17" s="415" t="s">
        <v>40</v>
      </c>
      <c r="AA17" s="415">
        <v>3</v>
      </c>
      <c r="AB17" s="444">
        <v>0</v>
      </c>
      <c r="AC17" s="444">
        <v>0</v>
      </c>
      <c r="AD17" s="374"/>
      <c r="AE17" s="415">
        <f t="shared" si="0"/>
        <v>0</v>
      </c>
      <c r="AF17" s="415">
        <f t="shared" si="1"/>
        <v>0</v>
      </c>
      <c r="AG17" s="374"/>
      <c r="AH17" s="374"/>
    </row>
    <row r="18" spans="1:34" x14ac:dyDescent="0.2">
      <c r="P18" s="13"/>
      <c r="Q18" s="365">
        <v>29</v>
      </c>
      <c r="R18" s="366">
        <v>6</v>
      </c>
      <c r="S18" s="367">
        <f t="shared" si="2"/>
        <v>0.94</v>
      </c>
      <c r="T18" s="374"/>
      <c r="U18" s="518"/>
      <c r="V18" s="399"/>
      <c r="W18" s="374"/>
      <c r="X18" s="414">
        <v>32874</v>
      </c>
      <c r="Y18" s="414">
        <v>44104</v>
      </c>
      <c r="Z18" s="415" t="s">
        <v>40</v>
      </c>
      <c r="AA18" s="415">
        <v>4</v>
      </c>
      <c r="AB18" s="444">
        <v>0</v>
      </c>
      <c r="AC18" s="444">
        <v>0</v>
      </c>
      <c r="AD18" s="374"/>
      <c r="AE18" s="415">
        <f t="shared" si="0"/>
        <v>0</v>
      </c>
      <c r="AF18" s="415">
        <f t="shared" si="1"/>
        <v>0</v>
      </c>
      <c r="AG18" s="374"/>
      <c r="AH18" s="374"/>
    </row>
    <row r="19" spans="1:34" x14ac:dyDescent="0.2">
      <c r="P19" s="13"/>
      <c r="Q19" s="368" t="s">
        <v>41</v>
      </c>
      <c r="R19" s="369">
        <v>0</v>
      </c>
      <c r="S19" s="370">
        <f t="shared" si="2"/>
        <v>1</v>
      </c>
      <c r="T19" s="374"/>
      <c r="U19" s="423" t="s">
        <v>42</v>
      </c>
      <c r="V19" s="406">
        <v>3</v>
      </c>
      <c r="W19" s="374"/>
      <c r="X19" s="414">
        <v>32874</v>
      </c>
      <c r="Y19" s="414">
        <v>44104</v>
      </c>
      <c r="Z19" s="415" t="s">
        <v>40</v>
      </c>
      <c r="AA19" s="415">
        <v>5</v>
      </c>
      <c r="AB19" s="444">
        <v>0</v>
      </c>
      <c r="AC19" s="444">
        <v>0</v>
      </c>
      <c r="AD19" s="374"/>
      <c r="AE19" s="415">
        <f t="shared" si="0"/>
        <v>0</v>
      </c>
      <c r="AF19" s="415">
        <f t="shared" si="1"/>
        <v>0</v>
      </c>
      <c r="AG19" s="374"/>
      <c r="AH19" s="374"/>
    </row>
    <row r="20" spans="1:34" x14ac:dyDescent="0.2">
      <c r="P20" s="13"/>
      <c r="Q20" s="374"/>
      <c r="R20" s="374"/>
      <c r="S20" s="374"/>
      <c r="T20" s="374"/>
      <c r="U20" s="374"/>
      <c r="V20" s="374"/>
      <c r="W20" s="374"/>
      <c r="X20" s="414">
        <v>32874</v>
      </c>
      <c r="Y20" s="414">
        <v>44104</v>
      </c>
      <c r="Z20" s="415" t="s">
        <v>40</v>
      </c>
      <c r="AA20" s="415">
        <v>6</v>
      </c>
      <c r="AB20" s="444">
        <v>0</v>
      </c>
      <c r="AC20" s="444">
        <v>0</v>
      </c>
      <c r="AD20" s="374"/>
      <c r="AE20" s="415">
        <f t="shared" si="0"/>
        <v>0</v>
      </c>
      <c r="AF20" s="415">
        <f t="shared" si="1"/>
        <v>0</v>
      </c>
      <c r="AG20" s="374"/>
      <c r="AH20" s="374"/>
    </row>
    <row r="21" spans="1:34" x14ac:dyDescent="0.2">
      <c r="F21" s="1"/>
      <c r="G21" s="2"/>
      <c r="H21" s="3" t="b">
        <v>0</v>
      </c>
      <c r="P21" s="13"/>
      <c r="Q21" s="374"/>
      <c r="R21" s="374"/>
      <c r="S21" s="374"/>
      <c r="T21" s="374"/>
      <c r="U21" s="374"/>
      <c r="V21" s="374"/>
      <c r="W21" s="374"/>
      <c r="X21" s="414">
        <v>32874</v>
      </c>
      <c r="Y21" s="414">
        <v>44104</v>
      </c>
      <c r="Z21" s="415" t="s">
        <v>43</v>
      </c>
      <c r="AA21" s="415">
        <v>1</v>
      </c>
      <c r="AB21" s="444">
        <v>0</v>
      </c>
      <c r="AC21" s="444">
        <v>0</v>
      </c>
      <c r="AD21" s="374"/>
      <c r="AE21" s="415">
        <f t="shared" si="0"/>
        <v>0</v>
      </c>
      <c r="AF21" s="415">
        <f t="shared" si="1"/>
        <v>0</v>
      </c>
      <c r="AG21" s="374"/>
      <c r="AH21" s="374"/>
    </row>
    <row r="22" spans="1:34" x14ac:dyDescent="0.2">
      <c r="P22" s="13"/>
      <c r="Q22" s="514" t="s">
        <v>24</v>
      </c>
      <c r="R22" s="514"/>
      <c r="S22" s="514"/>
      <c r="T22" s="514"/>
      <c r="U22" s="514"/>
      <c r="V22" s="424"/>
      <c r="W22" s="374"/>
      <c r="X22" s="414">
        <v>32874</v>
      </c>
      <c r="Y22" s="414">
        <v>44104</v>
      </c>
      <c r="Z22" s="415" t="s">
        <v>43</v>
      </c>
      <c r="AA22" s="415">
        <v>2</v>
      </c>
      <c r="AB22" s="444">
        <v>0</v>
      </c>
      <c r="AC22" s="444">
        <v>0</v>
      </c>
      <c r="AD22" s="374"/>
      <c r="AE22" s="415">
        <f t="shared" si="0"/>
        <v>0</v>
      </c>
      <c r="AF22" s="415">
        <f t="shared" si="1"/>
        <v>0</v>
      </c>
      <c r="AG22" s="374"/>
      <c r="AH22" s="374"/>
    </row>
    <row r="23" spans="1:34" x14ac:dyDescent="0.2">
      <c r="P23" s="13"/>
      <c r="Q23" s="425" t="s">
        <v>44</v>
      </c>
      <c r="R23" s="425" t="s">
        <v>45</v>
      </c>
      <c r="S23" s="425" t="s">
        <v>46</v>
      </c>
      <c r="T23" s="425" t="s">
        <v>47</v>
      </c>
      <c r="U23" s="425" t="s">
        <v>48</v>
      </c>
      <c r="V23" s="426"/>
      <c r="W23" s="374"/>
      <c r="X23" s="414">
        <v>32874</v>
      </c>
      <c r="Y23" s="414">
        <v>44104</v>
      </c>
      <c r="Z23" s="415" t="s">
        <v>43</v>
      </c>
      <c r="AA23" s="415">
        <v>3</v>
      </c>
      <c r="AB23" s="444">
        <v>0</v>
      </c>
      <c r="AC23" s="444">
        <v>0</v>
      </c>
      <c r="AD23" s="374"/>
      <c r="AE23" s="415">
        <f t="shared" si="0"/>
        <v>0</v>
      </c>
      <c r="AF23" s="415">
        <f t="shared" si="1"/>
        <v>0</v>
      </c>
      <c r="AG23" s="374"/>
      <c r="AH23" s="374"/>
    </row>
    <row r="24" spans="1:34" x14ac:dyDescent="0.2">
      <c r="A24" s="6"/>
      <c r="P24" s="13"/>
      <c r="Q24" s="400">
        <v>15</v>
      </c>
      <c r="R24" s="401">
        <v>15</v>
      </c>
      <c r="S24" s="401">
        <v>15</v>
      </c>
      <c r="T24" s="401">
        <v>15</v>
      </c>
      <c r="U24" s="401">
        <v>15</v>
      </c>
      <c r="V24" s="371"/>
      <c r="W24" s="374"/>
      <c r="X24" s="414">
        <v>32874</v>
      </c>
      <c r="Y24" s="414">
        <v>44104</v>
      </c>
      <c r="Z24" s="415" t="s">
        <v>43</v>
      </c>
      <c r="AA24" s="415">
        <v>4</v>
      </c>
      <c r="AB24" s="444">
        <v>0</v>
      </c>
      <c r="AC24" s="444">
        <v>0</v>
      </c>
      <c r="AD24" s="374"/>
      <c r="AE24" s="415">
        <f t="shared" si="0"/>
        <v>0</v>
      </c>
      <c r="AF24" s="415">
        <f t="shared" si="1"/>
        <v>0</v>
      </c>
      <c r="AG24" s="374"/>
      <c r="AH24" s="374"/>
    </row>
    <row r="25" spans="1:34" ht="18" customHeight="1" x14ac:dyDescent="0.2">
      <c r="P25" s="13"/>
      <c r="Q25" s="374"/>
      <c r="R25" s="374"/>
      <c r="S25" s="374"/>
      <c r="T25" s="374"/>
      <c r="U25" s="374"/>
      <c r="V25" s="374"/>
      <c r="W25" s="374"/>
      <c r="X25" s="414">
        <v>32874</v>
      </c>
      <c r="Y25" s="414">
        <v>44104</v>
      </c>
      <c r="Z25" s="415" t="s">
        <v>43</v>
      </c>
      <c r="AA25" s="415">
        <v>5</v>
      </c>
      <c r="AB25" s="444">
        <v>0</v>
      </c>
      <c r="AC25" s="444">
        <v>0</v>
      </c>
      <c r="AD25" s="374"/>
      <c r="AE25" s="415">
        <f t="shared" si="0"/>
        <v>0</v>
      </c>
      <c r="AF25" s="415">
        <f t="shared" si="1"/>
        <v>0</v>
      </c>
      <c r="AG25" s="374"/>
      <c r="AH25" s="374"/>
    </row>
    <row r="26" spans="1:34" x14ac:dyDescent="0.2">
      <c r="P26" s="13"/>
      <c r="Q26" s="519"/>
      <c r="R26" s="519"/>
      <c r="S26" s="519"/>
      <c r="T26" s="519"/>
      <c r="U26" s="519"/>
      <c r="V26" s="374"/>
      <c r="W26" s="374"/>
      <c r="X26" s="414">
        <v>32874</v>
      </c>
      <c r="Y26" s="414">
        <v>44104</v>
      </c>
      <c r="Z26" s="415" t="s">
        <v>43</v>
      </c>
      <c r="AA26" s="415">
        <v>6</v>
      </c>
      <c r="AB26" s="444">
        <v>0</v>
      </c>
      <c r="AC26" s="444">
        <v>0</v>
      </c>
      <c r="AD26" s="374"/>
      <c r="AE26" s="415">
        <f t="shared" si="0"/>
        <v>0</v>
      </c>
      <c r="AF26" s="415">
        <f t="shared" si="1"/>
        <v>0</v>
      </c>
      <c r="AG26" s="374"/>
      <c r="AH26" s="374"/>
    </row>
    <row r="27" spans="1:34" x14ac:dyDescent="0.2">
      <c r="O27" s="360"/>
      <c r="P27" s="10"/>
      <c r="Q27" s="426"/>
      <c r="R27" s="426"/>
      <c r="S27" s="426"/>
      <c r="T27" s="426"/>
      <c r="U27" s="426"/>
      <c r="V27" s="374"/>
      <c r="W27" s="374"/>
      <c r="X27" s="414">
        <v>32874</v>
      </c>
      <c r="Y27" s="414">
        <v>44104</v>
      </c>
      <c r="Z27" s="415" t="s">
        <v>43</v>
      </c>
      <c r="AA27" s="415">
        <v>7</v>
      </c>
      <c r="AB27" s="444">
        <v>0</v>
      </c>
      <c r="AC27" s="444">
        <v>0</v>
      </c>
      <c r="AD27" s="374"/>
      <c r="AE27" s="415">
        <f t="shared" si="0"/>
        <v>0</v>
      </c>
      <c r="AF27" s="415">
        <f t="shared" si="1"/>
        <v>0</v>
      </c>
      <c r="AG27" s="374"/>
      <c r="AH27" s="374"/>
    </row>
    <row r="28" spans="1:34" x14ac:dyDescent="0.2">
      <c r="P28" s="13"/>
      <c r="Q28" s="407"/>
      <c r="R28" s="407"/>
      <c r="S28" s="407"/>
      <c r="T28" s="407"/>
      <c r="U28" s="407"/>
      <c r="V28" s="374"/>
      <c r="W28" s="374"/>
      <c r="X28" s="414">
        <v>32874</v>
      </c>
      <c r="Y28" s="414">
        <v>44104</v>
      </c>
      <c r="Z28" s="415" t="s">
        <v>43</v>
      </c>
      <c r="AA28" s="415">
        <v>8</v>
      </c>
      <c r="AB28" s="444">
        <v>0</v>
      </c>
      <c r="AC28" s="444">
        <v>0</v>
      </c>
      <c r="AD28" s="374"/>
      <c r="AE28" s="415">
        <f t="shared" si="0"/>
        <v>0</v>
      </c>
      <c r="AF28" s="415">
        <f t="shared" si="1"/>
        <v>0</v>
      </c>
      <c r="AG28" s="374"/>
      <c r="AH28" s="374"/>
    </row>
    <row r="29" spans="1:34" ht="19" thickBot="1" x14ac:dyDescent="0.25">
      <c r="P29" s="13"/>
      <c r="Q29" s="395"/>
      <c r="R29" s="374"/>
      <c r="S29" s="374"/>
      <c r="T29" s="374"/>
      <c r="U29" s="374"/>
      <c r="V29" s="374"/>
      <c r="W29" s="374"/>
      <c r="X29" s="414">
        <v>32874</v>
      </c>
      <c r="Y29" s="414">
        <v>44104</v>
      </c>
      <c r="Z29" s="415" t="s">
        <v>43</v>
      </c>
      <c r="AA29" s="415">
        <v>9</v>
      </c>
      <c r="AB29" s="444">
        <v>0</v>
      </c>
      <c r="AC29" s="444">
        <v>0</v>
      </c>
      <c r="AD29" s="374"/>
      <c r="AE29" s="415">
        <f t="shared" si="0"/>
        <v>0</v>
      </c>
      <c r="AF29" s="415">
        <f t="shared" si="1"/>
        <v>0</v>
      </c>
      <c r="AG29" s="374"/>
      <c r="AH29" s="374"/>
    </row>
    <row r="30" spans="1:34" ht="19" thickBot="1" x14ac:dyDescent="0.25">
      <c r="P30" s="13"/>
      <c r="Q30" s="427" t="s">
        <v>49</v>
      </c>
      <c r="R30" s="373">
        <f>IF(R2,_xlfn.SWITCH(C43,Q13,S13,Q14,S14,Q15,S15,Q16,S16,Q17,S17,Q18,S18,S19),S19)</f>
        <v>1</v>
      </c>
      <c r="S30" s="374"/>
      <c r="T30" s="374"/>
      <c r="U30" s="374"/>
      <c r="V30" s="374"/>
      <c r="W30" s="374"/>
      <c r="X30" s="414">
        <v>32874</v>
      </c>
      <c r="Y30" s="414">
        <v>44104</v>
      </c>
      <c r="Z30" s="415" t="s">
        <v>50</v>
      </c>
      <c r="AA30" s="415">
        <v>1</v>
      </c>
      <c r="AB30" s="444">
        <v>0</v>
      </c>
      <c r="AC30" s="444">
        <v>0</v>
      </c>
      <c r="AD30" s="374"/>
      <c r="AE30" s="415">
        <f t="shared" si="0"/>
        <v>0</v>
      </c>
      <c r="AF30" s="415">
        <f t="shared" si="1"/>
        <v>0</v>
      </c>
      <c r="AG30" s="374"/>
      <c r="AH30" s="374"/>
    </row>
    <row r="31" spans="1:34" ht="21.5" customHeight="1" thickBot="1" x14ac:dyDescent="0.25">
      <c r="P31" s="13"/>
      <c r="Q31" s="427"/>
      <c r="R31" s="374"/>
      <c r="S31" s="374"/>
      <c r="T31" s="374"/>
      <c r="U31" s="374"/>
      <c r="V31" s="374"/>
      <c r="W31" s="374"/>
      <c r="X31" s="414">
        <v>32874</v>
      </c>
      <c r="Y31" s="414">
        <v>44104</v>
      </c>
      <c r="Z31" s="415" t="s">
        <v>50</v>
      </c>
      <c r="AA31" s="415">
        <v>2</v>
      </c>
      <c r="AB31" s="444">
        <v>0</v>
      </c>
      <c r="AC31" s="444">
        <v>0</v>
      </c>
      <c r="AD31" s="374"/>
      <c r="AE31" s="415">
        <f t="shared" si="0"/>
        <v>0</v>
      </c>
      <c r="AF31" s="415">
        <f t="shared" si="1"/>
        <v>0</v>
      </c>
      <c r="AG31" s="374"/>
      <c r="AH31" s="374"/>
    </row>
    <row r="32" spans="1:34" ht="18.5" customHeight="1" thickBot="1" x14ac:dyDescent="0.25">
      <c r="P32" s="13"/>
      <c r="Q32" s="428" t="s">
        <v>51</v>
      </c>
      <c r="R32" s="373">
        <f>IF(R3=TRUE,0.15,1)</f>
        <v>1</v>
      </c>
      <c r="S32" s="374"/>
      <c r="T32" s="374"/>
      <c r="U32" s="374"/>
      <c r="V32" s="374"/>
      <c r="W32" s="422" t="s">
        <v>52</v>
      </c>
      <c r="X32" s="416">
        <v>44105</v>
      </c>
      <c r="Y32" s="416">
        <v>44926</v>
      </c>
      <c r="Z32" s="417" t="s">
        <v>26</v>
      </c>
      <c r="AA32" s="417">
        <v>1</v>
      </c>
      <c r="AB32" s="443">
        <v>0.15</v>
      </c>
      <c r="AC32" s="443">
        <v>0</v>
      </c>
      <c r="AD32" s="374"/>
      <c r="AE32" s="417">
        <f>IF($U$54,AB32,0)</f>
        <v>0</v>
      </c>
      <c r="AF32" s="417">
        <f>IF($U$54,AC32,0)</f>
        <v>0</v>
      </c>
      <c r="AG32" s="374"/>
      <c r="AH32" s="374"/>
    </row>
    <row r="33" spans="1:34" ht="18" customHeight="1" x14ac:dyDescent="0.2">
      <c r="P33" s="13"/>
      <c r="Q33" s="374"/>
      <c r="R33" s="374"/>
      <c r="S33" s="374"/>
      <c r="T33" s="374"/>
      <c r="U33" s="374"/>
      <c r="V33" s="374"/>
      <c r="W33" s="374"/>
      <c r="X33" s="414">
        <v>44105</v>
      </c>
      <c r="Y33" s="414">
        <v>44926</v>
      </c>
      <c r="Z33" s="415" t="s">
        <v>26</v>
      </c>
      <c r="AA33" s="415">
        <v>2</v>
      </c>
      <c r="AB33" s="444">
        <v>0.15</v>
      </c>
      <c r="AC33" s="444">
        <v>0</v>
      </c>
      <c r="AD33" s="374"/>
      <c r="AE33" s="415">
        <f t="shared" ref="AE33:AE59" si="3">IF($U$54,AB33,0)</f>
        <v>0</v>
      </c>
      <c r="AF33" s="415">
        <f t="shared" ref="AF33:AF59" si="4">IF($U$54,AC33,0)</f>
        <v>0</v>
      </c>
      <c r="AG33" s="374"/>
      <c r="AH33" s="374"/>
    </row>
    <row r="34" spans="1:34" ht="18.5" customHeight="1" x14ac:dyDescent="0.2">
      <c r="P34" s="13"/>
      <c r="Q34" s="374"/>
      <c r="R34" s="374"/>
      <c r="S34" s="374"/>
      <c r="T34" s="374"/>
      <c r="U34" s="374"/>
      <c r="V34" s="374"/>
      <c r="W34" s="374"/>
      <c r="X34" s="414">
        <v>44105</v>
      </c>
      <c r="Y34" s="414">
        <v>44926</v>
      </c>
      <c r="Z34" s="415" t="s">
        <v>26</v>
      </c>
      <c r="AA34" s="415">
        <v>3</v>
      </c>
      <c r="AB34" s="444">
        <v>0.15</v>
      </c>
      <c r="AC34" s="444">
        <v>0</v>
      </c>
      <c r="AD34" s="374"/>
      <c r="AE34" s="415">
        <f t="shared" si="3"/>
        <v>0</v>
      </c>
      <c r="AF34" s="415">
        <f t="shared" si="4"/>
        <v>0</v>
      </c>
      <c r="AG34" s="374"/>
      <c r="AH34" s="374"/>
    </row>
    <row r="35" spans="1:34" ht="19" customHeight="1" x14ac:dyDescent="0.2">
      <c r="P35" s="13"/>
      <c r="Q35" s="420" t="s">
        <v>53</v>
      </c>
      <c r="R35" s="374"/>
      <c r="S35" s="374"/>
      <c r="T35" s="374"/>
      <c r="U35" s="374"/>
      <c r="V35" s="374"/>
      <c r="W35" s="374"/>
      <c r="X35" s="414">
        <v>44105</v>
      </c>
      <c r="Y35" s="414">
        <v>44926</v>
      </c>
      <c r="Z35" s="415" t="s">
        <v>26</v>
      </c>
      <c r="AA35" s="415">
        <v>4</v>
      </c>
      <c r="AB35" s="444">
        <v>0.15</v>
      </c>
      <c r="AC35" s="444">
        <v>0</v>
      </c>
      <c r="AD35" s="374"/>
      <c r="AE35" s="415">
        <f t="shared" si="3"/>
        <v>0</v>
      </c>
      <c r="AF35" s="415">
        <f t="shared" si="4"/>
        <v>0</v>
      </c>
      <c r="AG35" s="374"/>
      <c r="AH35" s="374"/>
    </row>
    <row r="36" spans="1:34" ht="18" customHeight="1" x14ac:dyDescent="0.2">
      <c r="P36" s="13"/>
      <c r="Q36" s="374"/>
      <c r="R36" s="374"/>
      <c r="S36" s="374"/>
      <c r="T36" s="374"/>
      <c r="U36" s="374"/>
      <c r="V36" s="374"/>
      <c r="W36" s="374"/>
      <c r="X36" s="414">
        <v>44105</v>
      </c>
      <c r="Y36" s="414">
        <v>44926</v>
      </c>
      <c r="Z36" s="415" t="s">
        <v>31</v>
      </c>
      <c r="AA36" s="415">
        <v>1</v>
      </c>
      <c r="AB36" s="444">
        <v>0.15</v>
      </c>
      <c r="AC36" s="444">
        <v>0</v>
      </c>
      <c r="AD36" s="374"/>
      <c r="AE36" s="415">
        <f t="shared" si="3"/>
        <v>0</v>
      </c>
      <c r="AF36" s="415">
        <f t="shared" si="4"/>
        <v>0</v>
      </c>
      <c r="AG36" s="374"/>
      <c r="AH36" s="374"/>
    </row>
    <row r="37" spans="1:34" x14ac:dyDescent="0.2">
      <c r="A37" s="522" t="s">
        <v>54</v>
      </c>
      <c r="B37" s="522"/>
      <c r="C37" s="512" t="s">
        <v>55</v>
      </c>
      <c r="D37" s="512"/>
      <c r="E37" s="512"/>
      <c r="F37" s="512"/>
      <c r="G37" s="512"/>
      <c r="H37" s="512"/>
      <c r="I37" s="512"/>
      <c r="J37" s="512"/>
      <c r="K37" s="512"/>
      <c r="L37" s="512"/>
      <c r="M37" s="512"/>
      <c r="N37" s="512"/>
      <c r="O37" s="513"/>
      <c r="P37" s="10"/>
      <c r="Q37" s="514" t="s">
        <v>56</v>
      </c>
      <c r="R37" s="514"/>
      <c r="S37" s="514"/>
      <c r="T37" s="514"/>
      <c r="U37" s="514"/>
      <c r="V37" s="424"/>
      <c r="W37" s="374"/>
      <c r="X37" s="414">
        <v>44105</v>
      </c>
      <c r="Y37" s="414">
        <v>44926</v>
      </c>
      <c r="Z37" s="415" t="s">
        <v>31</v>
      </c>
      <c r="AA37" s="415">
        <v>2</v>
      </c>
      <c r="AB37" s="444">
        <v>0.15</v>
      </c>
      <c r="AC37" s="444">
        <v>0</v>
      </c>
      <c r="AD37" s="374"/>
      <c r="AE37" s="415">
        <f t="shared" si="3"/>
        <v>0</v>
      </c>
      <c r="AF37" s="415">
        <f t="shared" si="4"/>
        <v>0</v>
      </c>
      <c r="AG37" s="374"/>
      <c r="AH37" s="374"/>
    </row>
    <row r="38" spans="1:34" x14ac:dyDescent="0.2">
      <c r="P38" s="13"/>
      <c r="Q38" s="429" t="s">
        <v>44</v>
      </c>
      <c r="R38" s="429" t="s">
        <v>45</v>
      </c>
      <c r="S38" s="429" t="s">
        <v>46</v>
      </c>
      <c r="T38" s="429" t="s">
        <v>47</v>
      </c>
      <c r="U38" s="429" t="s">
        <v>48</v>
      </c>
      <c r="V38" s="426"/>
      <c r="W38" s="374"/>
      <c r="X38" s="414">
        <v>44105</v>
      </c>
      <c r="Y38" s="414">
        <v>44926</v>
      </c>
      <c r="Z38" s="415" t="s">
        <v>31</v>
      </c>
      <c r="AA38" s="415">
        <v>3</v>
      </c>
      <c r="AB38" s="444">
        <v>0.15</v>
      </c>
      <c r="AC38" s="444">
        <v>0</v>
      </c>
      <c r="AD38" s="374"/>
      <c r="AE38" s="415">
        <f t="shared" si="3"/>
        <v>0</v>
      </c>
      <c r="AF38" s="415">
        <f t="shared" si="4"/>
        <v>0</v>
      </c>
      <c r="AG38" s="374"/>
      <c r="AH38" s="374"/>
    </row>
    <row r="39" spans="1:34" x14ac:dyDescent="0.2">
      <c r="A39" s="522" t="s">
        <v>57</v>
      </c>
      <c r="B39" s="522"/>
      <c r="C39" s="9">
        <v>1</v>
      </c>
      <c r="E39" s="524" t="s">
        <v>58</v>
      </c>
      <c r="F39" s="525"/>
      <c r="H39" s="524" t="s">
        <v>59</v>
      </c>
      <c r="I39" s="530"/>
      <c r="J39" s="525"/>
      <c r="K39" s="403"/>
      <c r="P39" s="13"/>
      <c r="Q39" s="402">
        <f>IF($O$41=FALSE,(Q24/100),0)</f>
        <v>0.15</v>
      </c>
      <c r="R39" s="402">
        <f t="shared" ref="R39:U39" si="5">IF($O$41=FALSE,(R24/100),0)</f>
        <v>0.15</v>
      </c>
      <c r="S39" s="402">
        <f t="shared" si="5"/>
        <v>0.15</v>
      </c>
      <c r="T39" s="402">
        <f t="shared" si="5"/>
        <v>0.15</v>
      </c>
      <c r="U39" s="402">
        <f t="shared" si="5"/>
        <v>0.15</v>
      </c>
      <c r="V39" s="375"/>
      <c r="W39" s="374"/>
      <c r="X39" s="414">
        <v>44105</v>
      </c>
      <c r="Y39" s="414">
        <v>44926</v>
      </c>
      <c r="Z39" s="415" t="s">
        <v>31</v>
      </c>
      <c r="AA39" s="415">
        <v>4</v>
      </c>
      <c r="AB39" s="444">
        <v>0.15</v>
      </c>
      <c r="AC39" s="444">
        <v>0</v>
      </c>
      <c r="AD39" s="374"/>
      <c r="AE39" s="415">
        <f t="shared" si="3"/>
        <v>0</v>
      </c>
      <c r="AF39" s="415">
        <f t="shared" si="4"/>
        <v>0</v>
      </c>
      <c r="AG39" s="374"/>
      <c r="AH39" s="374"/>
    </row>
    <row r="40" spans="1:34" x14ac:dyDescent="0.2">
      <c r="E40" s="526"/>
      <c r="F40" s="527"/>
      <c r="H40" s="526"/>
      <c r="I40" s="505"/>
      <c r="J40" s="527"/>
      <c r="K40" s="403"/>
      <c r="P40" s="13"/>
      <c r="Q40" s="374"/>
      <c r="R40" s="374"/>
      <c r="S40" s="374"/>
      <c r="T40" s="374"/>
      <c r="U40" s="374"/>
      <c r="V40" s="374"/>
      <c r="W40" s="374"/>
      <c r="X40" s="414">
        <v>44105</v>
      </c>
      <c r="Y40" s="414">
        <v>44926</v>
      </c>
      <c r="Z40" s="415" t="s">
        <v>31</v>
      </c>
      <c r="AA40" s="415">
        <v>5</v>
      </c>
      <c r="AB40" s="444">
        <v>0.15</v>
      </c>
      <c r="AC40" s="444">
        <v>0</v>
      </c>
      <c r="AD40" s="374"/>
      <c r="AE40" s="415">
        <f t="shared" si="3"/>
        <v>0</v>
      </c>
      <c r="AF40" s="415">
        <f t="shared" si="4"/>
        <v>0</v>
      </c>
      <c r="AG40" s="374"/>
      <c r="AH40" s="374"/>
    </row>
    <row r="41" spans="1:34" x14ac:dyDescent="0.2">
      <c r="A41" s="522" t="s">
        <v>60</v>
      </c>
      <c r="B41" s="522"/>
      <c r="C41" s="9">
        <v>0</v>
      </c>
      <c r="E41" s="526"/>
      <c r="F41" s="527"/>
      <c r="H41" s="526"/>
      <c r="I41" s="505"/>
      <c r="J41" s="527"/>
      <c r="K41" s="403"/>
      <c r="L41" s="408"/>
      <c r="N41" s="409"/>
      <c r="O41" s="435" t="b">
        <v>0</v>
      </c>
      <c r="P41" s="13"/>
      <c r="Q41" s="374"/>
      <c r="R41" s="374"/>
      <c r="S41" s="374"/>
      <c r="T41" s="374"/>
      <c r="U41" s="374"/>
      <c r="V41" s="374"/>
      <c r="W41" s="374"/>
      <c r="X41" s="414">
        <v>44105</v>
      </c>
      <c r="Y41" s="414">
        <v>44926</v>
      </c>
      <c r="Z41" s="415" t="s">
        <v>31</v>
      </c>
      <c r="AA41" s="415">
        <v>6</v>
      </c>
      <c r="AB41" s="444">
        <v>0.15</v>
      </c>
      <c r="AC41" s="444">
        <v>0</v>
      </c>
      <c r="AD41" s="374"/>
      <c r="AE41" s="415">
        <f t="shared" si="3"/>
        <v>0</v>
      </c>
      <c r="AF41" s="415">
        <f t="shared" si="4"/>
        <v>0</v>
      </c>
      <c r="AG41" s="374"/>
      <c r="AH41" s="374"/>
    </row>
    <row r="42" spans="1:34" x14ac:dyDescent="0.2">
      <c r="E42" s="528">
        <v>2</v>
      </c>
      <c r="F42" s="529"/>
      <c r="H42" s="528">
        <v>2</v>
      </c>
      <c r="I42" s="531"/>
      <c r="J42" s="529"/>
      <c r="K42" s="403"/>
      <c r="L42" s="410"/>
      <c r="M42" s="15"/>
      <c r="N42" s="411"/>
      <c r="P42" s="13"/>
      <c r="Q42" s="515" t="s">
        <v>61</v>
      </c>
      <c r="R42" s="515"/>
      <c r="S42" s="515"/>
      <c r="T42" s="374"/>
      <c r="U42" s="374"/>
      <c r="V42" s="374"/>
      <c r="W42" s="374"/>
      <c r="X42" s="414">
        <v>44105</v>
      </c>
      <c r="Y42" s="414">
        <v>44926</v>
      </c>
      <c r="Z42" s="415" t="s">
        <v>31</v>
      </c>
      <c r="AA42" s="415">
        <v>7</v>
      </c>
      <c r="AB42" s="444">
        <v>0.15</v>
      </c>
      <c r="AC42" s="444">
        <v>0</v>
      </c>
      <c r="AD42" s="374"/>
      <c r="AE42" s="415">
        <f t="shared" si="3"/>
        <v>0</v>
      </c>
      <c r="AF42" s="415">
        <f t="shared" si="4"/>
        <v>0</v>
      </c>
      <c r="AG42" s="374"/>
      <c r="AH42" s="374"/>
    </row>
    <row r="43" spans="1:34" x14ac:dyDescent="0.2">
      <c r="A43" s="522" t="s">
        <v>62</v>
      </c>
      <c r="B43" s="522"/>
      <c r="C43" s="9">
        <v>18</v>
      </c>
      <c r="L43" s="538" t="s">
        <v>63</v>
      </c>
      <c r="M43" s="539"/>
      <c r="N43" s="540"/>
      <c r="P43" s="13"/>
      <c r="Q43" s="374"/>
      <c r="R43" s="374"/>
      <c r="S43" s="374"/>
      <c r="T43" s="374"/>
      <c r="U43" s="374"/>
      <c r="V43" s="374"/>
      <c r="W43" s="374"/>
      <c r="X43" s="414">
        <v>44105</v>
      </c>
      <c r="Y43" s="414">
        <v>44926</v>
      </c>
      <c r="Z43" s="415" t="s">
        <v>40</v>
      </c>
      <c r="AA43" s="415">
        <v>1</v>
      </c>
      <c r="AB43" s="444">
        <v>0.15</v>
      </c>
      <c r="AC43" s="444">
        <v>0</v>
      </c>
      <c r="AD43" s="374"/>
      <c r="AE43" s="415">
        <f t="shared" si="3"/>
        <v>0</v>
      </c>
      <c r="AF43" s="415">
        <f t="shared" si="4"/>
        <v>0</v>
      </c>
      <c r="AG43" s="374"/>
      <c r="AH43" s="374"/>
    </row>
    <row r="44" spans="1:34" ht="18" customHeight="1" x14ac:dyDescent="0.2">
      <c r="L44" s="538"/>
      <c r="M44" s="539"/>
      <c r="N44" s="540"/>
      <c r="O44" s="360"/>
      <c r="P44" s="13"/>
      <c r="Q44" s="374"/>
      <c r="R44" s="374"/>
      <c r="S44" s="374"/>
      <c r="T44" s="374"/>
      <c r="U44" s="374"/>
      <c r="V44" s="374"/>
      <c r="W44" s="374"/>
      <c r="X44" s="414">
        <v>44105</v>
      </c>
      <c r="Y44" s="414">
        <v>44926</v>
      </c>
      <c r="Z44" s="415" t="s">
        <v>40</v>
      </c>
      <c r="AA44" s="415">
        <v>2</v>
      </c>
      <c r="AB44" s="444">
        <v>0.15</v>
      </c>
      <c r="AC44" s="444">
        <v>0</v>
      </c>
      <c r="AD44" s="374"/>
      <c r="AE44" s="415">
        <f t="shared" si="3"/>
        <v>0</v>
      </c>
      <c r="AF44" s="415">
        <f t="shared" si="4"/>
        <v>0</v>
      </c>
      <c r="AG44" s="374"/>
      <c r="AH44" s="374"/>
    </row>
    <row r="45" spans="1:34" x14ac:dyDescent="0.2">
      <c r="A45" s="522" t="s">
        <v>64</v>
      </c>
      <c r="B45" s="522"/>
      <c r="C45" s="9">
        <v>46</v>
      </c>
      <c r="L45" s="538"/>
      <c r="M45" s="539"/>
      <c r="N45" s="540"/>
      <c r="O45" s="360"/>
      <c r="P45" s="13"/>
      <c r="Q45" s="514" t="s">
        <v>65</v>
      </c>
      <c r="R45" s="514"/>
      <c r="S45" s="514"/>
      <c r="T45" s="514"/>
      <c r="U45" s="514"/>
      <c r="V45" s="424"/>
      <c r="W45" s="374"/>
      <c r="X45" s="414">
        <v>44105</v>
      </c>
      <c r="Y45" s="414">
        <v>44926</v>
      </c>
      <c r="Z45" s="415" t="s">
        <v>40</v>
      </c>
      <c r="AA45" s="415">
        <v>3</v>
      </c>
      <c r="AB45" s="444">
        <v>0.15</v>
      </c>
      <c r="AC45" s="444">
        <v>0</v>
      </c>
      <c r="AD45" s="374"/>
      <c r="AE45" s="415">
        <f t="shared" si="3"/>
        <v>0</v>
      </c>
      <c r="AF45" s="415">
        <f t="shared" si="4"/>
        <v>0</v>
      </c>
      <c r="AG45" s="374"/>
      <c r="AH45" s="374"/>
    </row>
    <row r="46" spans="1:34" x14ac:dyDescent="0.2">
      <c r="E46" s="15"/>
      <c r="F46" s="15"/>
      <c r="G46" s="15"/>
      <c r="H46" s="15"/>
      <c r="I46" s="15"/>
      <c r="J46" s="15"/>
      <c r="K46" s="15"/>
      <c r="L46" s="535"/>
      <c r="M46" s="536"/>
      <c r="N46" s="537"/>
      <c r="O46" s="360"/>
      <c r="P46" s="13"/>
      <c r="Q46" s="429" t="s">
        <v>44</v>
      </c>
      <c r="R46" s="429" t="s">
        <v>45</v>
      </c>
      <c r="S46" s="429" t="s">
        <v>46</v>
      </c>
      <c r="T46" s="429" t="s">
        <v>47</v>
      </c>
      <c r="U46" s="429" t="s">
        <v>48</v>
      </c>
      <c r="V46" s="426"/>
      <c r="W46" s="374"/>
      <c r="X46" s="414">
        <v>44105</v>
      </c>
      <c r="Y46" s="414">
        <v>44926</v>
      </c>
      <c r="Z46" s="415" t="s">
        <v>40</v>
      </c>
      <c r="AA46" s="415">
        <v>4</v>
      </c>
      <c r="AB46" s="444">
        <v>0.15</v>
      </c>
      <c r="AC46" s="444">
        <v>0</v>
      </c>
      <c r="AD46" s="374"/>
      <c r="AE46" s="415">
        <f t="shared" si="3"/>
        <v>0</v>
      </c>
      <c r="AF46" s="415">
        <f t="shared" si="4"/>
        <v>0</v>
      </c>
      <c r="AG46" s="374"/>
      <c r="AH46" s="374"/>
    </row>
    <row r="47" spans="1:34" x14ac:dyDescent="0.2">
      <c r="A47" s="1"/>
      <c r="B47" s="1"/>
      <c r="C47" s="1"/>
      <c r="D47" s="1"/>
      <c r="E47" s="374"/>
      <c r="F47" s="374"/>
      <c r="G47" s="374"/>
      <c r="H47" s="374"/>
      <c r="I47" s="374"/>
      <c r="J47" s="374"/>
      <c r="K47" s="374"/>
      <c r="L47" s="15"/>
      <c r="O47" s="1"/>
      <c r="P47" s="491"/>
      <c r="Q47" s="402">
        <f>(1-Q39)*$R$30</f>
        <v>0.85</v>
      </c>
      <c r="R47" s="402">
        <f>(1-R39)*$R$30</f>
        <v>0.85</v>
      </c>
      <c r="S47" s="402">
        <f>(1-S39)*$R$30</f>
        <v>0.85</v>
      </c>
      <c r="T47" s="402">
        <f>(1-T39)*$R$30</f>
        <v>0.85</v>
      </c>
      <c r="U47" s="402">
        <f>(1-U39)*$R$30</f>
        <v>0.85</v>
      </c>
      <c r="V47" s="375"/>
      <c r="W47" s="374"/>
      <c r="X47" s="414">
        <v>44105</v>
      </c>
      <c r="Y47" s="414">
        <v>44926</v>
      </c>
      <c r="Z47" s="415" t="s">
        <v>40</v>
      </c>
      <c r="AA47" s="415">
        <v>5</v>
      </c>
      <c r="AB47" s="444">
        <v>0.15</v>
      </c>
      <c r="AC47" s="444">
        <v>0</v>
      </c>
      <c r="AD47" s="374"/>
      <c r="AE47" s="415">
        <f t="shared" si="3"/>
        <v>0</v>
      </c>
      <c r="AF47" s="415">
        <f t="shared" si="4"/>
        <v>0</v>
      </c>
      <c r="AG47" s="374"/>
      <c r="AH47" s="374"/>
    </row>
    <row r="48" spans="1:34" x14ac:dyDescent="0.2">
      <c r="A48" s="1"/>
      <c r="B48" s="1"/>
      <c r="C48" s="1"/>
      <c r="D48" s="1"/>
      <c r="E48" s="1"/>
      <c r="F48" s="1"/>
      <c r="G48" s="1"/>
      <c r="H48" s="1"/>
      <c r="I48" s="1"/>
      <c r="J48" s="1"/>
      <c r="K48" s="1"/>
      <c r="L48" s="1"/>
      <c r="M48" s="1"/>
      <c r="N48" s="1"/>
      <c r="O48" s="1"/>
      <c r="P48" s="13"/>
      <c r="Q48" s="374"/>
      <c r="R48" s="374"/>
      <c r="S48" s="374"/>
      <c r="T48" s="374"/>
      <c r="U48" s="374"/>
      <c r="V48" s="374"/>
      <c r="W48" s="374"/>
      <c r="X48" s="414">
        <v>44105</v>
      </c>
      <c r="Y48" s="414">
        <v>44926</v>
      </c>
      <c r="Z48" s="415" t="s">
        <v>40</v>
      </c>
      <c r="AA48" s="415">
        <v>6</v>
      </c>
      <c r="AB48" s="444">
        <v>0.15</v>
      </c>
      <c r="AC48" s="444">
        <v>0</v>
      </c>
      <c r="AD48" s="374"/>
      <c r="AE48" s="415">
        <f t="shared" si="3"/>
        <v>0</v>
      </c>
      <c r="AF48" s="415">
        <f t="shared" si="4"/>
        <v>0</v>
      </c>
      <c r="AG48" s="374"/>
      <c r="AH48" s="374"/>
    </row>
    <row r="49" spans="1:34" x14ac:dyDescent="0.2">
      <c r="A49" s="532" t="s">
        <v>66</v>
      </c>
      <c r="B49" s="533"/>
      <c r="C49" s="534"/>
      <c r="D49" s="1"/>
      <c r="E49" s="1"/>
      <c r="F49" s="1"/>
      <c r="G49" s="1"/>
      <c r="H49" s="1"/>
      <c r="I49" s="1"/>
      <c r="J49" s="1"/>
      <c r="K49" s="1"/>
      <c r="L49" s="1"/>
      <c r="M49" s="488"/>
      <c r="N49" s="1"/>
      <c r="O49" s="1"/>
      <c r="P49" s="13"/>
      <c r="Q49" s="374"/>
      <c r="R49" s="374"/>
      <c r="S49" s="374"/>
      <c r="T49" s="374"/>
      <c r="U49" s="374"/>
      <c r="V49" s="374"/>
      <c r="W49" s="374"/>
      <c r="X49" s="414">
        <v>44105</v>
      </c>
      <c r="Y49" s="414">
        <v>44926</v>
      </c>
      <c r="Z49" s="415" t="s">
        <v>43</v>
      </c>
      <c r="AA49" s="415">
        <v>1</v>
      </c>
      <c r="AB49" s="444">
        <v>0.15</v>
      </c>
      <c r="AC49" s="444">
        <v>0</v>
      </c>
      <c r="AD49" s="374"/>
      <c r="AE49" s="415">
        <f t="shared" si="3"/>
        <v>0</v>
      </c>
      <c r="AF49" s="415">
        <f t="shared" si="4"/>
        <v>0</v>
      </c>
      <c r="AG49" s="374"/>
      <c r="AH49" s="374"/>
    </row>
    <row r="50" spans="1:34" x14ac:dyDescent="0.2">
      <c r="A50" s="1"/>
      <c r="B50" s="1"/>
      <c r="C50" s="1"/>
      <c r="D50" s="1"/>
      <c r="E50" s="1"/>
      <c r="F50" s="1"/>
      <c r="G50" s="1"/>
      <c r="H50" s="1"/>
      <c r="I50" s="1"/>
      <c r="J50" s="1"/>
      <c r="K50" s="1"/>
      <c r="L50" s="1"/>
      <c r="M50" s="1"/>
      <c r="N50" s="1"/>
      <c r="O50" s="1"/>
      <c r="P50" s="13"/>
      <c r="Q50" s="374"/>
      <c r="R50" s="374"/>
      <c r="S50" s="374"/>
      <c r="T50" s="374"/>
      <c r="U50" s="374"/>
      <c r="V50" s="374"/>
      <c r="W50" s="374"/>
      <c r="X50" s="414">
        <v>44105</v>
      </c>
      <c r="Y50" s="414">
        <v>44926</v>
      </c>
      <c r="Z50" s="415" t="s">
        <v>43</v>
      </c>
      <c r="AA50" s="415">
        <v>2</v>
      </c>
      <c r="AB50" s="444">
        <v>0.15</v>
      </c>
      <c r="AC50" s="444">
        <v>0</v>
      </c>
      <c r="AD50" s="374"/>
      <c r="AE50" s="415">
        <f t="shared" si="3"/>
        <v>0</v>
      </c>
      <c r="AF50" s="415">
        <f t="shared" si="4"/>
        <v>0</v>
      </c>
      <c r="AG50" s="374"/>
      <c r="AH50" s="374"/>
    </row>
    <row r="51" spans="1:34" ht="19" thickBot="1" x14ac:dyDescent="0.25">
      <c r="A51" s="489"/>
      <c r="B51" s="489"/>
      <c r="C51" s="489"/>
      <c r="D51" s="489"/>
      <c r="E51" s="489"/>
      <c r="F51" s="489"/>
      <c r="G51" s="489"/>
      <c r="H51" s="489"/>
      <c r="I51" s="489"/>
      <c r="J51" s="489"/>
      <c r="K51" s="489"/>
      <c r="L51" s="489"/>
      <c r="M51" s="489"/>
      <c r="N51" s="489"/>
      <c r="O51" s="490"/>
      <c r="P51" s="13"/>
      <c r="Q51" s="374"/>
      <c r="R51" s="508"/>
      <c r="S51" s="508"/>
      <c r="T51" s="508"/>
      <c r="U51" s="374"/>
      <c r="V51" s="374"/>
      <c r="W51" s="374"/>
      <c r="X51" s="414">
        <v>44105</v>
      </c>
      <c r="Y51" s="414">
        <v>44926</v>
      </c>
      <c r="Z51" s="415" t="s">
        <v>43</v>
      </c>
      <c r="AA51" s="415">
        <v>3</v>
      </c>
      <c r="AB51" s="444">
        <v>0.15</v>
      </c>
      <c r="AC51" s="444">
        <v>0</v>
      </c>
      <c r="AD51" s="374"/>
      <c r="AE51" s="415">
        <f t="shared" si="3"/>
        <v>0</v>
      </c>
      <c r="AF51" s="415">
        <f t="shared" si="4"/>
        <v>0</v>
      </c>
      <c r="AG51" s="374"/>
      <c r="AH51" s="374"/>
    </row>
    <row r="52" spans="1:34" x14ac:dyDescent="0.2">
      <c r="A52" s="10"/>
      <c r="B52" s="10"/>
      <c r="C52" s="10"/>
      <c r="D52" s="10"/>
      <c r="E52" s="10"/>
      <c r="F52" s="10"/>
      <c r="G52" s="10"/>
      <c r="H52" s="10"/>
      <c r="I52" s="10"/>
      <c r="J52" s="10"/>
      <c r="K52" s="10"/>
      <c r="L52" s="10"/>
      <c r="M52" s="10"/>
      <c r="N52" s="10"/>
      <c r="O52" s="10"/>
      <c r="P52" s="13"/>
      <c r="Q52" s="426"/>
      <c r="R52" s="426"/>
      <c r="S52" s="426"/>
      <c r="T52" s="426"/>
      <c r="U52" s="430" t="s">
        <v>67</v>
      </c>
      <c r="V52" s="431"/>
      <c r="W52" s="374"/>
      <c r="X52" s="414">
        <v>44105</v>
      </c>
      <c r="Y52" s="414">
        <v>44926</v>
      </c>
      <c r="Z52" s="415" t="s">
        <v>43</v>
      </c>
      <c r="AA52" s="415">
        <v>4</v>
      </c>
      <c r="AB52" s="444">
        <v>0.15</v>
      </c>
      <c r="AC52" s="444">
        <v>0</v>
      </c>
      <c r="AD52" s="374"/>
      <c r="AE52" s="415">
        <f t="shared" si="3"/>
        <v>0</v>
      </c>
      <c r="AF52" s="415">
        <f t="shared" si="4"/>
        <v>0</v>
      </c>
      <c r="AG52" s="374"/>
      <c r="AH52" s="374"/>
    </row>
    <row r="53" spans="1:34" x14ac:dyDescent="0.2">
      <c r="A53" s="10"/>
      <c r="B53" s="10"/>
      <c r="C53" s="10"/>
      <c r="D53" s="10"/>
      <c r="E53" s="10"/>
      <c r="F53" s="10"/>
      <c r="G53" s="10"/>
      <c r="H53" s="10"/>
      <c r="I53" s="10"/>
      <c r="J53" s="10"/>
      <c r="K53" s="10"/>
      <c r="L53" s="10"/>
      <c r="M53" s="10"/>
      <c r="N53" s="10"/>
      <c r="O53" s="10"/>
      <c r="P53" s="13"/>
      <c r="Q53" s="374"/>
      <c r="R53" s="432" t="s">
        <v>25</v>
      </c>
      <c r="S53" s="414">
        <v>32874</v>
      </c>
      <c r="T53" s="414">
        <v>44104</v>
      </c>
      <c r="U53" s="415" t="b">
        <v>0</v>
      </c>
      <c r="V53" s="433"/>
      <c r="W53" s="374"/>
      <c r="X53" s="414">
        <v>44105</v>
      </c>
      <c r="Y53" s="414">
        <v>44926</v>
      </c>
      <c r="Z53" s="415" t="s">
        <v>43</v>
      </c>
      <c r="AA53" s="415">
        <v>5</v>
      </c>
      <c r="AB53" s="444">
        <v>0.15</v>
      </c>
      <c r="AC53" s="444">
        <v>0</v>
      </c>
      <c r="AD53" s="374"/>
      <c r="AE53" s="415">
        <f t="shared" si="3"/>
        <v>0</v>
      </c>
      <c r="AF53" s="415">
        <f t="shared" si="4"/>
        <v>0</v>
      </c>
      <c r="AG53" s="374"/>
      <c r="AH53" s="374"/>
    </row>
    <row r="54" spans="1:34" x14ac:dyDescent="0.2">
      <c r="A54" s="10"/>
      <c r="B54" s="10"/>
      <c r="C54" s="10"/>
      <c r="D54" s="10"/>
      <c r="E54" s="10"/>
      <c r="F54" s="10"/>
      <c r="G54" s="10"/>
      <c r="H54" s="10"/>
      <c r="I54" s="10"/>
      <c r="J54" s="10"/>
      <c r="K54" s="10"/>
      <c r="L54" s="10"/>
      <c r="M54" s="10"/>
      <c r="N54" s="10"/>
      <c r="O54" s="10"/>
      <c r="P54" s="13"/>
      <c r="Q54" s="374"/>
      <c r="R54" s="432" t="s">
        <v>52</v>
      </c>
      <c r="S54" s="414">
        <v>44105</v>
      </c>
      <c r="T54" s="414">
        <v>44926</v>
      </c>
      <c r="U54" s="415" t="b">
        <v>0</v>
      </c>
      <c r="V54" s="433"/>
      <c r="W54" s="374"/>
      <c r="X54" s="414">
        <v>44105</v>
      </c>
      <c r="Y54" s="414">
        <v>44926</v>
      </c>
      <c r="Z54" s="415" t="s">
        <v>43</v>
      </c>
      <c r="AA54" s="415">
        <v>6</v>
      </c>
      <c r="AB54" s="444">
        <v>0.15</v>
      </c>
      <c r="AC54" s="444">
        <v>0</v>
      </c>
      <c r="AD54" s="374"/>
      <c r="AE54" s="415">
        <f t="shared" si="3"/>
        <v>0</v>
      </c>
      <c r="AF54" s="415">
        <f t="shared" si="4"/>
        <v>0</v>
      </c>
      <c r="AG54" s="374"/>
      <c r="AH54" s="374"/>
    </row>
    <row r="55" spans="1:34" x14ac:dyDescent="0.2">
      <c r="A55" s="10"/>
      <c r="B55" s="10"/>
      <c r="C55" s="10"/>
      <c r="D55" s="10"/>
      <c r="E55" s="10"/>
      <c r="F55" s="10"/>
      <c r="G55" s="10"/>
      <c r="H55" s="10"/>
      <c r="I55" s="10"/>
      <c r="J55" s="10"/>
      <c r="K55" s="10"/>
      <c r="L55" s="10"/>
      <c r="M55" s="10"/>
      <c r="N55" s="10"/>
      <c r="O55" s="10"/>
      <c r="P55" s="13"/>
      <c r="Q55" s="374"/>
      <c r="R55" s="432" t="s">
        <v>68</v>
      </c>
      <c r="S55" s="414">
        <v>44927</v>
      </c>
      <c r="T55" s="414">
        <v>45046</v>
      </c>
      <c r="U55" s="415" t="b">
        <v>0</v>
      </c>
      <c r="V55" s="433"/>
      <c r="W55" s="374"/>
      <c r="X55" s="414">
        <v>44105</v>
      </c>
      <c r="Y55" s="414">
        <v>44926</v>
      </c>
      <c r="Z55" s="415" t="s">
        <v>43</v>
      </c>
      <c r="AA55" s="415">
        <v>7</v>
      </c>
      <c r="AB55" s="444">
        <v>0.15</v>
      </c>
      <c r="AC55" s="444">
        <v>0</v>
      </c>
      <c r="AD55" s="374"/>
      <c r="AE55" s="415">
        <f t="shared" si="3"/>
        <v>0</v>
      </c>
      <c r="AF55" s="415">
        <f t="shared" si="4"/>
        <v>0</v>
      </c>
      <c r="AG55" s="374"/>
      <c r="AH55" s="374"/>
    </row>
    <row r="56" spans="1:34" x14ac:dyDescent="0.2">
      <c r="A56" s="10"/>
      <c r="B56" s="10"/>
      <c r="C56" s="10"/>
      <c r="D56" s="520"/>
      <c r="E56" s="520"/>
      <c r="F56" s="10"/>
      <c r="G56" s="520"/>
      <c r="H56" s="520"/>
      <c r="I56" s="10"/>
      <c r="J56" s="10"/>
      <c r="K56" s="10"/>
      <c r="L56" s="10"/>
      <c r="M56" s="10"/>
      <c r="N56" s="10"/>
      <c r="O56" s="10"/>
      <c r="P56" s="13"/>
      <c r="Q56" s="420"/>
      <c r="R56" s="432" t="s">
        <v>69</v>
      </c>
      <c r="S56" s="414">
        <v>45047</v>
      </c>
      <c r="T56" s="414">
        <v>45291</v>
      </c>
      <c r="U56" s="415" t="b">
        <v>0</v>
      </c>
      <c r="V56" s="433"/>
      <c r="W56" s="374"/>
      <c r="X56" s="414">
        <v>44105</v>
      </c>
      <c r="Y56" s="414">
        <v>44926</v>
      </c>
      <c r="Z56" s="415" t="s">
        <v>43</v>
      </c>
      <c r="AA56" s="415">
        <v>8</v>
      </c>
      <c r="AB56" s="444">
        <v>0.15</v>
      </c>
      <c r="AC56" s="444">
        <v>0</v>
      </c>
      <c r="AD56" s="374"/>
      <c r="AE56" s="415">
        <f t="shared" si="3"/>
        <v>0</v>
      </c>
      <c r="AF56" s="415">
        <f t="shared" si="4"/>
        <v>0</v>
      </c>
      <c r="AG56" s="374"/>
      <c r="AH56" s="374"/>
    </row>
    <row r="57" spans="1:34" x14ac:dyDescent="0.2">
      <c r="A57" s="10"/>
      <c r="B57" s="10"/>
      <c r="C57" s="10"/>
      <c r="D57" s="10"/>
      <c r="E57" s="10"/>
      <c r="F57" s="10"/>
      <c r="G57" s="10"/>
      <c r="H57" s="10"/>
      <c r="I57" s="10"/>
      <c r="J57" s="10"/>
      <c r="K57" s="10"/>
      <c r="L57" s="10"/>
      <c r="M57" s="10"/>
      <c r="N57" s="10"/>
      <c r="O57" s="10"/>
      <c r="P57" s="13"/>
      <c r="Q57" s="374"/>
      <c r="R57" s="432" t="s">
        <v>70</v>
      </c>
      <c r="S57" s="414">
        <v>45292</v>
      </c>
      <c r="T57" s="414">
        <v>45412</v>
      </c>
      <c r="U57" s="415" t="b">
        <v>0</v>
      </c>
      <c r="V57" s="433"/>
      <c r="W57" s="374"/>
      <c r="X57" s="414">
        <v>44105</v>
      </c>
      <c r="Y57" s="414">
        <v>44926</v>
      </c>
      <c r="Z57" s="415" t="s">
        <v>43</v>
      </c>
      <c r="AA57" s="415">
        <v>9</v>
      </c>
      <c r="AB57" s="444">
        <v>0.15</v>
      </c>
      <c r="AC57" s="444">
        <v>0</v>
      </c>
      <c r="AD57" s="374"/>
      <c r="AE57" s="415">
        <f t="shared" si="3"/>
        <v>0</v>
      </c>
      <c r="AF57" s="415">
        <f t="shared" si="4"/>
        <v>0</v>
      </c>
      <c r="AG57" s="374"/>
      <c r="AH57" s="374"/>
    </row>
    <row r="58" spans="1:34" x14ac:dyDescent="0.2">
      <c r="A58" s="10"/>
      <c r="B58" s="10"/>
      <c r="C58" s="10"/>
      <c r="D58" s="10"/>
      <c r="E58" s="10"/>
      <c r="F58" s="10"/>
      <c r="G58" s="10"/>
      <c r="H58" s="10"/>
      <c r="I58" s="10"/>
      <c r="J58" s="10"/>
      <c r="K58" s="10"/>
      <c r="L58" s="10"/>
      <c r="M58" s="10"/>
      <c r="N58" s="10"/>
      <c r="O58" s="10"/>
      <c r="P58" s="13"/>
      <c r="Q58" s="374"/>
      <c r="R58" s="432" t="s">
        <v>71</v>
      </c>
      <c r="S58" s="414">
        <v>45413</v>
      </c>
      <c r="T58" s="414">
        <v>45426</v>
      </c>
      <c r="U58" s="415" t="b">
        <v>0</v>
      </c>
      <c r="V58" s="433"/>
      <c r="W58" s="374"/>
      <c r="X58" s="414">
        <v>44105</v>
      </c>
      <c r="Y58" s="414">
        <v>44926</v>
      </c>
      <c r="Z58" s="415" t="s">
        <v>50</v>
      </c>
      <c r="AA58" s="415">
        <v>1</v>
      </c>
      <c r="AB58" s="444">
        <v>0.15</v>
      </c>
      <c r="AC58" s="444">
        <v>0</v>
      </c>
      <c r="AD58" s="374"/>
      <c r="AE58" s="415">
        <f t="shared" si="3"/>
        <v>0</v>
      </c>
      <c r="AF58" s="415">
        <f t="shared" si="4"/>
        <v>0</v>
      </c>
      <c r="AG58" s="374"/>
      <c r="AH58" s="374"/>
    </row>
    <row r="59" spans="1:34" x14ac:dyDescent="0.2">
      <c r="A59" s="10"/>
      <c r="B59" s="10"/>
      <c r="C59" s="10"/>
      <c r="D59" s="10"/>
      <c r="E59" s="10"/>
      <c r="F59" s="10"/>
      <c r="G59" s="10"/>
      <c r="H59" s="10"/>
      <c r="I59" s="10"/>
      <c r="J59" s="10"/>
      <c r="K59" s="10"/>
      <c r="L59" s="10"/>
      <c r="M59" s="10"/>
      <c r="N59" s="10"/>
      <c r="O59" s="10"/>
      <c r="P59" s="13"/>
      <c r="Q59" s="374"/>
      <c r="R59" s="432" t="s">
        <v>72</v>
      </c>
      <c r="S59" s="414">
        <v>45427</v>
      </c>
      <c r="T59" s="414">
        <v>45657</v>
      </c>
      <c r="U59" s="415" t="b">
        <v>0</v>
      </c>
      <c r="V59" s="433"/>
      <c r="W59" s="374"/>
      <c r="X59" s="414">
        <v>44105</v>
      </c>
      <c r="Y59" s="414">
        <v>44926</v>
      </c>
      <c r="Z59" s="415" t="s">
        <v>50</v>
      </c>
      <c r="AA59" s="415">
        <v>2</v>
      </c>
      <c r="AB59" s="444">
        <v>0.15</v>
      </c>
      <c r="AC59" s="444">
        <v>0</v>
      </c>
      <c r="AD59" s="374"/>
      <c r="AE59" s="415">
        <f t="shared" si="3"/>
        <v>0</v>
      </c>
      <c r="AF59" s="415">
        <f t="shared" si="4"/>
        <v>0</v>
      </c>
      <c r="AG59" s="374"/>
      <c r="AH59" s="374"/>
    </row>
    <row r="60" spans="1:34" x14ac:dyDescent="0.2">
      <c r="A60" s="10"/>
      <c r="B60" s="10"/>
      <c r="C60" s="10"/>
      <c r="D60" s="10"/>
      <c r="E60" s="10"/>
      <c r="F60" s="10"/>
      <c r="G60" s="10"/>
      <c r="H60" s="10"/>
      <c r="I60" s="10"/>
      <c r="J60" s="10"/>
      <c r="K60" s="10"/>
      <c r="L60" s="10"/>
      <c r="M60" s="10"/>
      <c r="N60" s="10"/>
      <c r="O60" s="10"/>
      <c r="P60" s="13"/>
      <c r="Q60" s="374"/>
      <c r="R60" s="432" t="s">
        <v>73</v>
      </c>
      <c r="S60" s="414">
        <v>45658</v>
      </c>
      <c r="T60" s="414">
        <v>46022</v>
      </c>
      <c r="U60" s="415" t="b">
        <v>0</v>
      </c>
      <c r="V60" s="374"/>
      <c r="W60" s="422" t="s">
        <v>68</v>
      </c>
      <c r="X60" s="416">
        <v>44927</v>
      </c>
      <c r="Y60" s="416">
        <v>45046</v>
      </c>
      <c r="Z60" s="417" t="s">
        <v>26</v>
      </c>
      <c r="AA60" s="417">
        <v>1</v>
      </c>
      <c r="AB60" s="443">
        <v>0.15</v>
      </c>
      <c r="AC60" s="443">
        <v>0</v>
      </c>
      <c r="AD60" s="374"/>
      <c r="AE60" s="417">
        <f>IF($U$55,AB60,0)</f>
        <v>0</v>
      </c>
      <c r="AF60" s="417">
        <f>IF($U$55,AC60,0)</f>
        <v>0</v>
      </c>
      <c r="AG60" s="374"/>
      <c r="AH60" s="374"/>
    </row>
    <row r="61" spans="1:34" x14ac:dyDescent="0.2">
      <c r="A61" s="10"/>
      <c r="B61" s="10"/>
      <c r="C61" s="10"/>
      <c r="D61" s="10"/>
      <c r="E61" s="10"/>
      <c r="F61" s="10"/>
      <c r="G61" s="10"/>
      <c r="H61" s="10"/>
      <c r="I61" s="10"/>
      <c r="J61" s="10"/>
      <c r="K61" s="10"/>
      <c r="L61" s="10"/>
      <c r="M61" s="10"/>
      <c r="N61" s="10"/>
      <c r="O61" s="10"/>
      <c r="P61" s="13"/>
      <c r="Q61" s="374"/>
      <c r="R61" s="374"/>
      <c r="S61" s="374"/>
      <c r="T61" s="415" t="s">
        <v>21</v>
      </c>
      <c r="U61" s="415" t="s">
        <v>22</v>
      </c>
      <c r="V61" s="374"/>
      <c r="W61" s="374"/>
      <c r="X61" s="414">
        <v>44927</v>
      </c>
      <c r="Y61" s="414">
        <v>45046</v>
      </c>
      <c r="Z61" s="415" t="s">
        <v>26</v>
      </c>
      <c r="AA61" s="415">
        <v>2</v>
      </c>
      <c r="AB61" s="444">
        <v>0.15</v>
      </c>
      <c r="AC61" s="444">
        <v>0</v>
      </c>
      <c r="AD61" s="374"/>
      <c r="AE61" s="415">
        <f t="shared" ref="AE61:AE87" si="6">IF($U$55,AB61,0)</f>
        <v>0</v>
      </c>
      <c r="AF61" s="415">
        <f t="shared" ref="AF61:AF87" si="7">IF($U$55,AC61,0)</f>
        <v>0</v>
      </c>
      <c r="AG61" s="374"/>
      <c r="AH61" s="374"/>
    </row>
    <row r="62" spans="1:34" x14ac:dyDescent="0.2">
      <c r="A62" s="10"/>
      <c r="B62" s="10"/>
      <c r="C62" s="10"/>
      <c r="D62" s="10"/>
      <c r="E62" s="10"/>
      <c r="F62" s="10"/>
      <c r="G62" s="10"/>
      <c r="H62" s="10"/>
      <c r="I62" s="10"/>
      <c r="J62" s="10"/>
      <c r="K62" s="10"/>
      <c r="L62" s="10"/>
      <c r="M62" s="10"/>
      <c r="N62" s="10"/>
      <c r="O62" s="10"/>
      <c r="P62" s="13"/>
      <c r="Q62" s="374"/>
      <c r="R62" s="412" t="s">
        <v>26</v>
      </c>
      <c r="S62" s="412">
        <v>1</v>
      </c>
      <c r="T62" s="438">
        <f t="shared" ref="T62:T89" si="8">AE4+AE32+AE60+AE88+AE116+AE144+AE172+AE200</f>
        <v>0</v>
      </c>
      <c r="U62" s="438">
        <f t="shared" ref="U62:U89" si="9">AF4+AF32+AF60+AF88+AF116+AF144+AF172+AF200</f>
        <v>0</v>
      </c>
      <c r="V62" s="374"/>
      <c r="W62" s="374"/>
      <c r="X62" s="414">
        <v>44927</v>
      </c>
      <c r="Y62" s="414">
        <v>45046</v>
      </c>
      <c r="Z62" s="415" t="s">
        <v>26</v>
      </c>
      <c r="AA62" s="415">
        <v>3</v>
      </c>
      <c r="AB62" s="444">
        <v>0.15</v>
      </c>
      <c r="AC62" s="444">
        <v>0</v>
      </c>
      <c r="AD62" s="374"/>
      <c r="AE62" s="415">
        <f t="shared" si="6"/>
        <v>0</v>
      </c>
      <c r="AF62" s="415">
        <f t="shared" si="7"/>
        <v>0</v>
      </c>
      <c r="AG62" s="374"/>
      <c r="AH62" s="374"/>
    </row>
    <row r="63" spans="1:34" x14ac:dyDescent="0.2">
      <c r="A63" s="10"/>
      <c r="B63" s="10"/>
      <c r="C63" s="10"/>
      <c r="D63" s="10"/>
      <c r="E63" s="10"/>
      <c r="F63" s="10"/>
      <c r="G63" s="10"/>
      <c r="H63" s="10"/>
      <c r="I63" s="10"/>
      <c r="J63" s="10"/>
      <c r="K63" s="10"/>
      <c r="L63" s="10"/>
      <c r="M63" s="10"/>
      <c r="N63" s="10"/>
      <c r="O63" s="10"/>
      <c r="P63" s="13"/>
      <c r="Q63" s="374"/>
      <c r="R63" s="412" t="s">
        <v>26</v>
      </c>
      <c r="S63" s="412">
        <v>2</v>
      </c>
      <c r="T63" s="438">
        <f t="shared" si="8"/>
        <v>0</v>
      </c>
      <c r="U63" s="438">
        <f t="shared" si="9"/>
        <v>0</v>
      </c>
      <c r="V63" s="374"/>
      <c r="W63" s="374"/>
      <c r="X63" s="414">
        <v>44927</v>
      </c>
      <c r="Y63" s="414">
        <v>45046</v>
      </c>
      <c r="Z63" s="415" t="s">
        <v>26</v>
      </c>
      <c r="AA63" s="415">
        <v>4</v>
      </c>
      <c r="AB63" s="444">
        <v>0.15</v>
      </c>
      <c r="AC63" s="444">
        <v>0</v>
      </c>
      <c r="AD63" s="374"/>
      <c r="AE63" s="415">
        <f t="shared" si="6"/>
        <v>0</v>
      </c>
      <c r="AF63" s="415">
        <f t="shared" si="7"/>
        <v>0</v>
      </c>
      <c r="AG63" s="374"/>
      <c r="AH63" s="374"/>
    </row>
    <row r="64" spans="1:34" x14ac:dyDescent="0.2">
      <c r="A64" s="10"/>
      <c r="B64" s="10"/>
      <c r="C64" s="11"/>
      <c r="D64" s="11"/>
      <c r="E64" s="11"/>
      <c r="F64" s="11"/>
      <c r="G64" s="10"/>
      <c r="H64" s="10"/>
      <c r="I64" s="10"/>
      <c r="J64" s="10"/>
      <c r="K64" s="10"/>
      <c r="L64" s="10"/>
      <c r="M64" s="10"/>
      <c r="N64" s="10"/>
      <c r="O64" s="10"/>
      <c r="P64" s="13"/>
      <c r="Q64" s="374"/>
      <c r="R64" s="412" t="s">
        <v>26</v>
      </c>
      <c r="S64" s="412">
        <v>3</v>
      </c>
      <c r="T64" s="438">
        <f t="shared" si="8"/>
        <v>0</v>
      </c>
      <c r="U64" s="438">
        <f t="shared" si="9"/>
        <v>0</v>
      </c>
      <c r="V64" s="374"/>
      <c r="W64" s="374"/>
      <c r="X64" s="414">
        <v>44927</v>
      </c>
      <c r="Y64" s="414">
        <v>45046</v>
      </c>
      <c r="Z64" s="415" t="s">
        <v>31</v>
      </c>
      <c r="AA64" s="415">
        <v>1</v>
      </c>
      <c r="AB64" s="444">
        <v>0.15</v>
      </c>
      <c r="AC64" s="444">
        <v>0</v>
      </c>
      <c r="AD64" s="374"/>
      <c r="AE64" s="415">
        <f t="shared" si="6"/>
        <v>0</v>
      </c>
      <c r="AF64" s="415">
        <f t="shared" si="7"/>
        <v>0</v>
      </c>
      <c r="AG64" s="374"/>
      <c r="AH64" s="374"/>
    </row>
    <row r="65" spans="1:34" x14ac:dyDescent="0.2">
      <c r="A65" s="10"/>
      <c r="B65" s="10"/>
      <c r="C65" s="10"/>
      <c r="D65" s="10"/>
      <c r="E65" s="10"/>
      <c r="F65" s="10"/>
      <c r="G65" s="10"/>
      <c r="H65" s="10"/>
      <c r="I65" s="10"/>
      <c r="J65" s="10"/>
      <c r="K65" s="10"/>
      <c r="L65" s="10"/>
      <c r="M65" s="10"/>
      <c r="N65" s="10"/>
      <c r="O65" s="10"/>
      <c r="P65" s="13"/>
      <c r="Q65" s="374"/>
      <c r="R65" s="412" t="s">
        <v>26</v>
      </c>
      <c r="S65" s="412">
        <v>4</v>
      </c>
      <c r="T65" s="438">
        <f t="shared" si="8"/>
        <v>0</v>
      </c>
      <c r="U65" s="438">
        <f t="shared" si="9"/>
        <v>0</v>
      </c>
      <c r="V65" s="374"/>
      <c r="W65" s="374"/>
      <c r="X65" s="414">
        <v>44927</v>
      </c>
      <c r="Y65" s="414">
        <v>45046</v>
      </c>
      <c r="Z65" s="415" t="s">
        <v>31</v>
      </c>
      <c r="AA65" s="415">
        <v>2</v>
      </c>
      <c r="AB65" s="444">
        <v>0.15</v>
      </c>
      <c r="AC65" s="444">
        <v>0</v>
      </c>
      <c r="AD65" s="374"/>
      <c r="AE65" s="415">
        <f t="shared" si="6"/>
        <v>0</v>
      </c>
      <c r="AF65" s="415">
        <f t="shared" si="7"/>
        <v>0</v>
      </c>
      <c r="AG65" s="374"/>
      <c r="AH65" s="374"/>
    </row>
    <row r="66" spans="1:34" x14ac:dyDescent="0.2">
      <c r="A66" s="10"/>
      <c r="B66" s="10"/>
      <c r="C66" s="10"/>
      <c r="D66" s="10"/>
      <c r="E66" s="10"/>
      <c r="F66" s="10"/>
      <c r="G66" s="10"/>
      <c r="H66" s="10"/>
      <c r="I66" s="10"/>
      <c r="J66" s="10"/>
      <c r="K66" s="10"/>
      <c r="L66" s="10"/>
      <c r="M66" s="10"/>
      <c r="N66" s="10"/>
      <c r="O66" s="10"/>
      <c r="P66" s="13"/>
      <c r="Q66" s="374"/>
      <c r="R66" s="412" t="s">
        <v>31</v>
      </c>
      <c r="S66" s="412">
        <v>1</v>
      </c>
      <c r="T66" s="438">
        <f t="shared" si="8"/>
        <v>0</v>
      </c>
      <c r="U66" s="438">
        <f t="shared" si="9"/>
        <v>0</v>
      </c>
      <c r="V66" s="374"/>
      <c r="W66" s="374"/>
      <c r="X66" s="414">
        <v>44927</v>
      </c>
      <c r="Y66" s="414">
        <v>45046</v>
      </c>
      <c r="Z66" s="415" t="s">
        <v>31</v>
      </c>
      <c r="AA66" s="415">
        <v>3</v>
      </c>
      <c r="AB66" s="444">
        <v>0.15</v>
      </c>
      <c r="AC66" s="444">
        <v>0</v>
      </c>
      <c r="AD66" s="374"/>
      <c r="AE66" s="415">
        <f t="shared" si="6"/>
        <v>0</v>
      </c>
      <c r="AF66" s="415">
        <f t="shared" si="7"/>
        <v>0</v>
      </c>
      <c r="AG66" s="374"/>
      <c r="AH66" s="374"/>
    </row>
    <row r="67" spans="1:34" x14ac:dyDescent="0.2">
      <c r="A67" s="10"/>
      <c r="B67" s="10"/>
      <c r="C67" s="10"/>
      <c r="D67" s="10"/>
      <c r="E67" s="10"/>
      <c r="F67" s="10"/>
      <c r="G67" s="10"/>
      <c r="H67" s="10"/>
      <c r="I67" s="10"/>
      <c r="J67" s="10"/>
      <c r="K67" s="10"/>
      <c r="L67" s="10"/>
      <c r="M67" s="10"/>
      <c r="N67" s="10"/>
      <c r="O67" s="10"/>
      <c r="P67" s="13"/>
      <c r="Q67" s="374"/>
      <c r="R67" s="412" t="s">
        <v>31</v>
      </c>
      <c r="S67" s="412">
        <v>2</v>
      </c>
      <c r="T67" s="438">
        <f t="shared" si="8"/>
        <v>0</v>
      </c>
      <c r="U67" s="438">
        <f t="shared" si="9"/>
        <v>0</v>
      </c>
      <c r="V67" s="374"/>
      <c r="W67" s="374"/>
      <c r="X67" s="414">
        <v>44927</v>
      </c>
      <c r="Y67" s="414">
        <v>45046</v>
      </c>
      <c r="Z67" s="415" t="s">
        <v>31</v>
      </c>
      <c r="AA67" s="415">
        <v>4</v>
      </c>
      <c r="AB67" s="444">
        <v>0.15</v>
      </c>
      <c r="AC67" s="444">
        <v>0</v>
      </c>
      <c r="AD67" s="374"/>
      <c r="AE67" s="415">
        <f t="shared" si="6"/>
        <v>0</v>
      </c>
      <c r="AF67" s="415">
        <f t="shared" si="7"/>
        <v>0</v>
      </c>
      <c r="AG67" s="374"/>
      <c r="AH67" s="374"/>
    </row>
    <row r="68" spans="1:34" x14ac:dyDescent="0.2">
      <c r="A68" s="10"/>
      <c r="B68" s="10"/>
      <c r="C68" s="10"/>
      <c r="D68" s="10"/>
      <c r="E68" s="10"/>
      <c r="F68" s="10"/>
      <c r="G68" s="10"/>
      <c r="H68" s="10"/>
      <c r="I68" s="10"/>
      <c r="J68" s="10"/>
      <c r="K68" s="10"/>
      <c r="L68" s="10"/>
      <c r="M68" s="10"/>
      <c r="N68" s="10"/>
      <c r="O68" s="10"/>
      <c r="P68" s="13"/>
      <c r="Q68" s="374"/>
      <c r="R68" s="412" t="s">
        <v>31</v>
      </c>
      <c r="S68" s="412">
        <v>3</v>
      </c>
      <c r="T68" s="438">
        <f t="shared" si="8"/>
        <v>0</v>
      </c>
      <c r="U68" s="438">
        <f t="shared" si="9"/>
        <v>0</v>
      </c>
      <c r="V68" s="374"/>
      <c r="W68" s="374"/>
      <c r="X68" s="414">
        <v>44927</v>
      </c>
      <c r="Y68" s="414">
        <v>45046</v>
      </c>
      <c r="Z68" s="415" t="s">
        <v>31</v>
      </c>
      <c r="AA68" s="415">
        <v>5</v>
      </c>
      <c r="AB68" s="444">
        <v>0.15</v>
      </c>
      <c r="AC68" s="444">
        <v>0</v>
      </c>
      <c r="AD68" s="374"/>
      <c r="AE68" s="415">
        <f t="shared" si="6"/>
        <v>0</v>
      </c>
      <c r="AF68" s="415">
        <f t="shared" si="7"/>
        <v>0</v>
      </c>
      <c r="AG68" s="374"/>
      <c r="AH68" s="374"/>
    </row>
    <row r="69" spans="1:34" x14ac:dyDescent="0.2">
      <c r="A69" s="10"/>
      <c r="B69" s="10"/>
      <c r="C69" s="10"/>
      <c r="D69" s="10"/>
      <c r="E69" s="10"/>
      <c r="F69" s="10"/>
      <c r="G69" s="10"/>
      <c r="H69" s="10"/>
      <c r="I69" s="10"/>
      <c r="J69" s="10"/>
      <c r="K69" s="10"/>
      <c r="L69" s="10"/>
      <c r="M69" s="10"/>
      <c r="N69" s="10"/>
      <c r="O69" s="10"/>
      <c r="P69" s="13"/>
      <c r="Q69" s="374"/>
      <c r="R69" s="412" t="s">
        <v>31</v>
      </c>
      <c r="S69" s="412">
        <v>4</v>
      </c>
      <c r="T69" s="438">
        <f t="shared" si="8"/>
        <v>0</v>
      </c>
      <c r="U69" s="438">
        <f t="shared" si="9"/>
        <v>0</v>
      </c>
      <c r="V69" s="374"/>
      <c r="W69" s="374"/>
      <c r="X69" s="414">
        <v>44927</v>
      </c>
      <c r="Y69" s="414">
        <v>45046</v>
      </c>
      <c r="Z69" s="415" t="s">
        <v>31</v>
      </c>
      <c r="AA69" s="415">
        <v>6</v>
      </c>
      <c r="AB69" s="444">
        <v>0.15</v>
      </c>
      <c r="AC69" s="444">
        <v>0</v>
      </c>
      <c r="AD69" s="374"/>
      <c r="AE69" s="415">
        <f t="shared" si="6"/>
        <v>0</v>
      </c>
      <c r="AF69" s="415">
        <f t="shared" si="7"/>
        <v>0</v>
      </c>
      <c r="AG69" s="374"/>
      <c r="AH69" s="374"/>
    </row>
    <row r="70" spans="1:34" x14ac:dyDescent="0.2">
      <c r="A70" s="10"/>
      <c r="B70" s="10"/>
      <c r="C70" s="10"/>
      <c r="D70" s="10"/>
      <c r="E70" s="10"/>
      <c r="F70" s="10"/>
      <c r="G70" s="10"/>
      <c r="H70" s="10"/>
      <c r="I70" s="10"/>
      <c r="J70" s="10"/>
      <c r="K70" s="10"/>
      <c r="L70" s="10"/>
      <c r="M70" s="10"/>
      <c r="N70" s="10"/>
      <c r="O70" s="10"/>
      <c r="P70" s="13"/>
      <c r="Q70" s="374"/>
      <c r="R70" s="412" t="s">
        <v>31</v>
      </c>
      <c r="S70" s="412">
        <v>5</v>
      </c>
      <c r="T70" s="438">
        <f t="shared" si="8"/>
        <v>0</v>
      </c>
      <c r="U70" s="438">
        <f t="shared" si="9"/>
        <v>0</v>
      </c>
      <c r="V70" s="374"/>
      <c r="W70" s="374"/>
      <c r="X70" s="414">
        <v>44927</v>
      </c>
      <c r="Y70" s="414">
        <v>45046</v>
      </c>
      <c r="Z70" s="415" t="s">
        <v>31</v>
      </c>
      <c r="AA70" s="415">
        <v>7</v>
      </c>
      <c r="AB70" s="444">
        <v>0.15</v>
      </c>
      <c r="AC70" s="444">
        <v>0</v>
      </c>
      <c r="AD70" s="374"/>
      <c r="AE70" s="415">
        <f t="shared" si="6"/>
        <v>0</v>
      </c>
      <c r="AF70" s="415">
        <f t="shared" si="7"/>
        <v>0</v>
      </c>
      <c r="AG70" s="374"/>
      <c r="AH70" s="374"/>
    </row>
    <row r="71" spans="1:34" x14ac:dyDescent="0.2">
      <c r="A71" s="10"/>
      <c r="B71" s="10"/>
      <c r="C71" s="10"/>
      <c r="D71" s="10"/>
      <c r="E71" s="10"/>
      <c r="F71" s="10"/>
      <c r="G71" s="10"/>
      <c r="H71" s="10"/>
      <c r="I71" s="10"/>
      <c r="J71" s="10"/>
      <c r="K71" s="10"/>
      <c r="L71" s="10"/>
      <c r="M71" s="10"/>
      <c r="N71" s="10"/>
      <c r="O71" s="10"/>
      <c r="P71" s="13"/>
      <c r="Q71" s="374"/>
      <c r="R71" s="412" t="s">
        <v>31</v>
      </c>
      <c r="S71" s="412">
        <v>6</v>
      </c>
      <c r="T71" s="438">
        <f t="shared" si="8"/>
        <v>0</v>
      </c>
      <c r="U71" s="438">
        <f t="shared" si="9"/>
        <v>0</v>
      </c>
      <c r="V71" s="374"/>
      <c r="W71" s="374"/>
      <c r="X71" s="414">
        <v>44927</v>
      </c>
      <c r="Y71" s="414">
        <v>45046</v>
      </c>
      <c r="Z71" s="415" t="s">
        <v>40</v>
      </c>
      <c r="AA71" s="415">
        <v>1</v>
      </c>
      <c r="AB71" s="444">
        <v>0.15</v>
      </c>
      <c r="AC71" s="444">
        <v>0</v>
      </c>
      <c r="AD71" s="374"/>
      <c r="AE71" s="415">
        <f t="shared" si="6"/>
        <v>0</v>
      </c>
      <c r="AF71" s="415">
        <f t="shared" si="7"/>
        <v>0</v>
      </c>
      <c r="AG71" s="374"/>
      <c r="AH71" s="374"/>
    </row>
    <row r="72" spans="1:34" x14ac:dyDescent="0.2">
      <c r="A72" s="10"/>
      <c r="B72" s="10"/>
      <c r="C72" s="10"/>
      <c r="D72" s="10"/>
      <c r="E72" s="10"/>
      <c r="F72" s="10"/>
      <c r="G72" s="10"/>
      <c r="H72" s="10"/>
      <c r="I72" s="10"/>
      <c r="J72" s="10"/>
      <c r="K72" s="10"/>
      <c r="L72" s="10"/>
      <c r="M72" s="10"/>
      <c r="N72" s="10"/>
      <c r="O72" s="10"/>
      <c r="P72" s="13"/>
      <c r="Q72" s="374"/>
      <c r="R72" s="412" t="s">
        <v>31</v>
      </c>
      <c r="S72" s="412">
        <v>4</v>
      </c>
      <c r="T72" s="438">
        <f t="shared" si="8"/>
        <v>0</v>
      </c>
      <c r="U72" s="438">
        <f t="shared" si="9"/>
        <v>0</v>
      </c>
      <c r="V72" s="374"/>
      <c r="W72" s="374"/>
      <c r="X72" s="414">
        <v>44927</v>
      </c>
      <c r="Y72" s="414">
        <v>45046</v>
      </c>
      <c r="Z72" s="415" t="s">
        <v>40</v>
      </c>
      <c r="AA72" s="415">
        <v>2</v>
      </c>
      <c r="AB72" s="444">
        <v>0.15</v>
      </c>
      <c r="AC72" s="444">
        <v>0</v>
      </c>
      <c r="AD72" s="374"/>
      <c r="AE72" s="415">
        <f t="shared" si="6"/>
        <v>0</v>
      </c>
      <c r="AF72" s="415">
        <f t="shared" si="7"/>
        <v>0</v>
      </c>
      <c r="AG72" s="374"/>
      <c r="AH72" s="374"/>
    </row>
    <row r="73" spans="1:34" x14ac:dyDescent="0.2">
      <c r="A73" s="10"/>
      <c r="B73" s="10"/>
      <c r="C73" s="10"/>
      <c r="D73" s="10"/>
      <c r="E73" s="10"/>
      <c r="F73" s="10"/>
      <c r="G73" s="10"/>
      <c r="H73" s="10"/>
      <c r="I73" s="10"/>
      <c r="J73" s="10"/>
      <c r="K73" s="10"/>
      <c r="L73" s="10"/>
      <c r="M73" s="10"/>
      <c r="N73" s="10"/>
      <c r="O73" s="10"/>
      <c r="P73" s="13"/>
      <c r="Q73" s="374"/>
      <c r="R73" s="412" t="s">
        <v>40</v>
      </c>
      <c r="S73" s="412">
        <v>1</v>
      </c>
      <c r="T73" s="438">
        <f t="shared" si="8"/>
        <v>0</v>
      </c>
      <c r="U73" s="438">
        <f t="shared" si="9"/>
        <v>0</v>
      </c>
      <c r="V73" s="374"/>
      <c r="W73" s="374"/>
      <c r="X73" s="414">
        <v>44927</v>
      </c>
      <c r="Y73" s="414">
        <v>45046</v>
      </c>
      <c r="Z73" s="415" t="s">
        <v>40</v>
      </c>
      <c r="AA73" s="415">
        <v>3</v>
      </c>
      <c r="AB73" s="444">
        <v>0.15</v>
      </c>
      <c r="AC73" s="444">
        <v>0</v>
      </c>
      <c r="AD73" s="374"/>
      <c r="AE73" s="415">
        <f t="shared" si="6"/>
        <v>0</v>
      </c>
      <c r="AF73" s="415">
        <f t="shared" si="7"/>
        <v>0</v>
      </c>
      <c r="AG73" s="374"/>
      <c r="AH73" s="374"/>
    </row>
    <row r="74" spans="1:34" x14ac:dyDescent="0.2">
      <c r="A74" s="10"/>
      <c r="B74" s="10"/>
      <c r="C74" s="10"/>
      <c r="D74" s="10"/>
      <c r="E74" s="10"/>
      <c r="F74" s="10"/>
      <c r="G74" s="10"/>
      <c r="H74" s="10"/>
      <c r="I74" s="10"/>
      <c r="J74" s="10"/>
      <c r="K74" s="10"/>
      <c r="L74" s="10"/>
      <c r="M74" s="10"/>
      <c r="N74" s="10"/>
      <c r="O74" s="10"/>
      <c r="P74" s="13"/>
      <c r="Q74" s="374"/>
      <c r="R74" s="412" t="s">
        <v>40</v>
      </c>
      <c r="S74" s="412">
        <v>2</v>
      </c>
      <c r="T74" s="438">
        <f t="shared" si="8"/>
        <v>0</v>
      </c>
      <c r="U74" s="438">
        <f t="shared" si="9"/>
        <v>0</v>
      </c>
      <c r="V74" s="374"/>
      <c r="W74" s="374"/>
      <c r="X74" s="414">
        <v>44927</v>
      </c>
      <c r="Y74" s="414">
        <v>45046</v>
      </c>
      <c r="Z74" s="415" t="s">
        <v>40</v>
      </c>
      <c r="AA74" s="415">
        <v>4</v>
      </c>
      <c r="AB74" s="444">
        <v>0.15</v>
      </c>
      <c r="AC74" s="444">
        <v>0</v>
      </c>
      <c r="AD74" s="374"/>
      <c r="AE74" s="415">
        <f t="shared" si="6"/>
        <v>0</v>
      </c>
      <c r="AF74" s="415">
        <f t="shared" si="7"/>
        <v>0</v>
      </c>
      <c r="AG74" s="374"/>
      <c r="AH74" s="374"/>
    </row>
    <row r="75" spans="1:34" x14ac:dyDescent="0.2">
      <c r="A75" s="10"/>
      <c r="B75" s="10"/>
      <c r="C75" s="10"/>
      <c r="D75" s="10"/>
      <c r="E75" s="10"/>
      <c r="F75" s="10"/>
      <c r="G75" s="10"/>
      <c r="H75" s="10"/>
      <c r="I75" s="10"/>
      <c r="J75" s="10"/>
      <c r="K75" s="10"/>
      <c r="L75" s="10"/>
      <c r="M75" s="10"/>
      <c r="N75" s="10"/>
      <c r="O75" s="10"/>
      <c r="P75" s="13"/>
      <c r="Q75" s="374"/>
      <c r="R75" s="412" t="s">
        <v>40</v>
      </c>
      <c r="S75" s="412">
        <v>3</v>
      </c>
      <c r="T75" s="438">
        <f t="shared" si="8"/>
        <v>0</v>
      </c>
      <c r="U75" s="438">
        <f t="shared" si="9"/>
        <v>0</v>
      </c>
      <c r="V75" s="374"/>
      <c r="W75" s="374"/>
      <c r="X75" s="414">
        <v>44927</v>
      </c>
      <c r="Y75" s="414">
        <v>45046</v>
      </c>
      <c r="Z75" s="415" t="s">
        <v>40</v>
      </c>
      <c r="AA75" s="415">
        <v>5</v>
      </c>
      <c r="AB75" s="444">
        <v>0.15</v>
      </c>
      <c r="AC75" s="444">
        <v>0</v>
      </c>
      <c r="AD75" s="374"/>
      <c r="AE75" s="415">
        <f t="shared" si="6"/>
        <v>0</v>
      </c>
      <c r="AF75" s="415">
        <f t="shared" si="7"/>
        <v>0</v>
      </c>
      <c r="AG75" s="374"/>
      <c r="AH75" s="374"/>
    </row>
    <row r="76" spans="1:34" x14ac:dyDescent="0.2">
      <c r="A76" s="10"/>
      <c r="B76" s="10"/>
      <c r="C76" s="10"/>
      <c r="D76" s="10"/>
      <c r="E76" s="10"/>
      <c r="F76" s="10"/>
      <c r="G76" s="10"/>
      <c r="H76" s="10"/>
      <c r="I76" s="10"/>
      <c r="J76" s="10"/>
      <c r="K76" s="10"/>
      <c r="L76" s="10"/>
      <c r="M76" s="10"/>
      <c r="N76" s="10"/>
      <c r="O76" s="10"/>
      <c r="P76" s="13"/>
      <c r="Q76" s="374"/>
      <c r="R76" s="412" t="s">
        <v>40</v>
      </c>
      <c r="S76" s="412">
        <v>4</v>
      </c>
      <c r="T76" s="438">
        <f t="shared" si="8"/>
        <v>0</v>
      </c>
      <c r="U76" s="438">
        <f t="shared" si="9"/>
        <v>0</v>
      </c>
      <c r="V76" s="374"/>
      <c r="W76" s="374"/>
      <c r="X76" s="414">
        <v>44927</v>
      </c>
      <c r="Y76" s="414">
        <v>45046</v>
      </c>
      <c r="Z76" s="415" t="s">
        <v>40</v>
      </c>
      <c r="AA76" s="415">
        <v>6</v>
      </c>
      <c r="AB76" s="444">
        <v>0.15</v>
      </c>
      <c r="AC76" s="444">
        <v>0</v>
      </c>
      <c r="AD76" s="374"/>
      <c r="AE76" s="415">
        <f t="shared" si="6"/>
        <v>0</v>
      </c>
      <c r="AF76" s="415">
        <f t="shared" si="7"/>
        <v>0</v>
      </c>
      <c r="AG76" s="374"/>
      <c r="AH76" s="374"/>
    </row>
    <row r="77" spans="1:34" x14ac:dyDescent="0.2">
      <c r="A77" s="10"/>
      <c r="B77" s="10"/>
      <c r="C77" s="10"/>
      <c r="D77" s="10"/>
      <c r="E77" s="10"/>
      <c r="F77" s="10"/>
      <c r="G77" s="10"/>
      <c r="H77" s="10"/>
      <c r="I77" s="10"/>
      <c r="J77" s="10"/>
      <c r="K77" s="10"/>
      <c r="L77" s="10"/>
      <c r="M77" s="10"/>
      <c r="N77" s="10"/>
      <c r="O77" s="10"/>
      <c r="P77" s="13"/>
      <c r="Q77" s="374"/>
      <c r="R77" s="412" t="s">
        <v>40</v>
      </c>
      <c r="S77" s="412">
        <v>5</v>
      </c>
      <c r="T77" s="438">
        <f t="shared" si="8"/>
        <v>0</v>
      </c>
      <c r="U77" s="438">
        <f t="shared" si="9"/>
        <v>0</v>
      </c>
      <c r="V77" s="374"/>
      <c r="W77" s="374"/>
      <c r="X77" s="414">
        <v>44927</v>
      </c>
      <c r="Y77" s="414">
        <v>45046</v>
      </c>
      <c r="Z77" s="415" t="s">
        <v>43</v>
      </c>
      <c r="AA77" s="415">
        <v>1</v>
      </c>
      <c r="AB77" s="444">
        <v>0.15</v>
      </c>
      <c r="AC77" s="444">
        <v>0</v>
      </c>
      <c r="AD77" s="374"/>
      <c r="AE77" s="415">
        <f t="shared" si="6"/>
        <v>0</v>
      </c>
      <c r="AF77" s="415">
        <f t="shared" si="7"/>
        <v>0</v>
      </c>
      <c r="AG77" s="374"/>
      <c r="AH77" s="374"/>
    </row>
    <row r="78" spans="1:34" x14ac:dyDescent="0.2">
      <c r="A78" s="10"/>
      <c r="B78" s="10"/>
      <c r="C78" s="10"/>
      <c r="D78" s="10"/>
      <c r="E78" s="10"/>
      <c r="F78" s="10"/>
      <c r="G78" s="10"/>
      <c r="H78" s="10"/>
      <c r="I78" s="10"/>
      <c r="J78" s="10"/>
      <c r="K78" s="10"/>
      <c r="L78" s="10"/>
      <c r="M78" s="10"/>
      <c r="N78" s="10"/>
      <c r="O78" s="10"/>
      <c r="P78" s="13"/>
      <c r="Q78" s="374"/>
      <c r="R78" s="412" t="s">
        <v>40</v>
      </c>
      <c r="S78" s="412">
        <v>6</v>
      </c>
      <c r="T78" s="438">
        <f t="shared" si="8"/>
        <v>0</v>
      </c>
      <c r="U78" s="438">
        <f t="shared" si="9"/>
        <v>0</v>
      </c>
      <c r="V78" s="374"/>
      <c r="W78" s="374"/>
      <c r="X78" s="414">
        <v>44927</v>
      </c>
      <c r="Y78" s="414">
        <v>45046</v>
      </c>
      <c r="Z78" s="415" t="s">
        <v>43</v>
      </c>
      <c r="AA78" s="415">
        <v>2</v>
      </c>
      <c r="AB78" s="444">
        <v>0.15</v>
      </c>
      <c r="AC78" s="444">
        <v>0</v>
      </c>
      <c r="AD78" s="374"/>
      <c r="AE78" s="415">
        <f t="shared" si="6"/>
        <v>0</v>
      </c>
      <c r="AF78" s="415">
        <f t="shared" si="7"/>
        <v>0</v>
      </c>
      <c r="AG78" s="374"/>
      <c r="AH78" s="374"/>
    </row>
    <row r="79" spans="1:34" x14ac:dyDescent="0.2">
      <c r="A79" s="10"/>
      <c r="B79" s="10"/>
      <c r="C79" s="10"/>
      <c r="D79" s="10"/>
      <c r="E79" s="10"/>
      <c r="F79" s="10"/>
      <c r="G79" s="10"/>
      <c r="H79" s="10"/>
      <c r="I79" s="10"/>
      <c r="J79" s="10"/>
      <c r="K79" s="10"/>
      <c r="L79" s="10"/>
      <c r="M79" s="10"/>
      <c r="N79" s="10"/>
      <c r="O79" s="10"/>
      <c r="P79" s="13"/>
      <c r="Q79" s="374"/>
      <c r="R79" s="412" t="s">
        <v>43</v>
      </c>
      <c r="S79" s="412">
        <v>1</v>
      </c>
      <c r="T79" s="438">
        <f t="shared" si="8"/>
        <v>0</v>
      </c>
      <c r="U79" s="438">
        <f t="shared" si="9"/>
        <v>0</v>
      </c>
      <c r="V79" s="374"/>
      <c r="W79" s="374"/>
      <c r="X79" s="414">
        <v>44927</v>
      </c>
      <c r="Y79" s="414">
        <v>45046</v>
      </c>
      <c r="Z79" s="415" t="s">
        <v>43</v>
      </c>
      <c r="AA79" s="415">
        <v>3</v>
      </c>
      <c r="AB79" s="444">
        <v>0.15</v>
      </c>
      <c r="AC79" s="444">
        <v>0</v>
      </c>
      <c r="AD79" s="374"/>
      <c r="AE79" s="415">
        <f t="shared" si="6"/>
        <v>0</v>
      </c>
      <c r="AF79" s="415">
        <f t="shared" si="7"/>
        <v>0</v>
      </c>
      <c r="AG79" s="374"/>
      <c r="AH79" s="374"/>
    </row>
    <row r="80" spans="1:34" x14ac:dyDescent="0.2">
      <c r="A80" s="10"/>
      <c r="B80" s="10"/>
      <c r="C80" s="10"/>
      <c r="D80" s="10"/>
      <c r="E80" s="10"/>
      <c r="F80" s="10"/>
      <c r="G80" s="10"/>
      <c r="H80" s="10"/>
      <c r="I80" s="10"/>
      <c r="J80" s="10"/>
      <c r="K80" s="10"/>
      <c r="L80" s="10"/>
      <c r="M80" s="10"/>
      <c r="N80" s="10"/>
      <c r="O80" s="10"/>
      <c r="P80" s="13"/>
      <c r="Q80" s="374"/>
      <c r="R80" s="412" t="s">
        <v>43</v>
      </c>
      <c r="S80" s="412">
        <v>2</v>
      </c>
      <c r="T80" s="438">
        <f t="shared" si="8"/>
        <v>0</v>
      </c>
      <c r="U80" s="438">
        <f t="shared" si="9"/>
        <v>0</v>
      </c>
      <c r="V80" s="374"/>
      <c r="W80" s="374"/>
      <c r="X80" s="414">
        <v>44927</v>
      </c>
      <c r="Y80" s="414">
        <v>45046</v>
      </c>
      <c r="Z80" s="415" t="s">
        <v>43</v>
      </c>
      <c r="AA80" s="415">
        <v>4</v>
      </c>
      <c r="AB80" s="444">
        <v>0.15</v>
      </c>
      <c r="AC80" s="444">
        <v>0</v>
      </c>
      <c r="AD80" s="374"/>
      <c r="AE80" s="415">
        <f t="shared" si="6"/>
        <v>0</v>
      </c>
      <c r="AF80" s="415">
        <f t="shared" si="7"/>
        <v>0</v>
      </c>
      <c r="AG80" s="374"/>
      <c r="AH80" s="374"/>
    </row>
    <row r="81" spans="1:34" x14ac:dyDescent="0.2">
      <c r="A81" s="10"/>
      <c r="B81" s="10"/>
      <c r="C81" s="10"/>
      <c r="D81" s="10"/>
      <c r="E81" s="10"/>
      <c r="F81" s="10"/>
      <c r="G81" s="10"/>
      <c r="H81" s="10"/>
      <c r="I81" s="10"/>
      <c r="J81" s="10"/>
      <c r="K81" s="10"/>
      <c r="L81" s="10"/>
      <c r="M81" s="10"/>
      <c r="N81" s="10"/>
      <c r="O81" s="10"/>
      <c r="P81" s="13"/>
      <c r="Q81" s="374"/>
      <c r="R81" s="412" t="s">
        <v>43</v>
      </c>
      <c r="S81" s="412">
        <v>3</v>
      </c>
      <c r="T81" s="438">
        <f t="shared" si="8"/>
        <v>0</v>
      </c>
      <c r="U81" s="438">
        <f t="shared" si="9"/>
        <v>0</v>
      </c>
      <c r="V81" s="374"/>
      <c r="W81" s="374"/>
      <c r="X81" s="414">
        <v>44927</v>
      </c>
      <c r="Y81" s="414">
        <v>45046</v>
      </c>
      <c r="Z81" s="415" t="s">
        <v>43</v>
      </c>
      <c r="AA81" s="415">
        <v>5</v>
      </c>
      <c r="AB81" s="444">
        <v>0.15</v>
      </c>
      <c r="AC81" s="444">
        <v>0</v>
      </c>
      <c r="AD81" s="374"/>
      <c r="AE81" s="415">
        <f t="shared" si="6"/>
        <v>0</v>
      </c>
      <c r="AF81" s="415">
        <f t="shared" si="7"/>
        <v>0</v>
      </c>
      <c r="AG81" s="374"/>
      <c r="AH81" s="374"/>
    </row>
    <row r="82" spans="1:34" x14ac:dyDescent="0.2">
      <c r="A82" s="10"/>
      <c r="B82" s="10"/>
      <c r="C82" s="10"/>
      <c r="D82" s="10"/>
      <c r="E82" s="10"/>
      <c r="F82" s="10"/>
      <c r="G82" s="10"/>
      <c r="H82" s="10"/>
      <c r="I82" s="10"/>
      <c r="J82" s="10"/>
      <c r="K82" s="10"/>
      <c r="L82" s="10"/>
      <c r="M82" s="10"/>
      <c r="N82" s="10"/>
      <c r="O82" s="10"/>
      <c r="P82" s="13"/>
      <c r="Q82" s="374"/>
      <c r="R82" s="412" t="s">
        <v>43</v>
      </c>
      <c r="S82" s="412">
        <v>4</v>
      </c>
      <c r="T82" s="438">
        <f t="shared" si="8"/>
        <v>0</v>
      </c>
      <c r="U82" s="438">
        <f t="shared" si="9"/>
        <v>0</v>
      </c>
      <c r="V82" s="374"/>
      <c r="W82" s="374"/>
      <c r="X82" s="414">
        <v>44927</v>
      </c>
      <c r="Y82" s="414">
        <v>45046</v>
      </c>
      <c r="Z82" s="415" t="s">
        <v>43</v>
      </c>
      <c r="AA82" s="415">
        <v>6</v>
      </c>
      <c r="AB82" s="444">
        <v>0.15</v>
      </c>
      <c r="AC82" s="444">
        <v>0</v>
      </c>
      <c r="AD82" s="374"/>
      <c r="AE82" s="415">
        <f t="shared" si="6"/>
        <v>0</v>
      </c>
      <c r="AF82" s="415">
        <f t="shared" si="7"/>
        <v>0</v>
      </c>
      <c r="AG82" s="374"/>
      <c r="AH82" s="374"/>
    </row>
    <row r="83" spans="1:34" x14ac:dyDescent="0.2">
      <c r="A83" s="10"/>
      <c r="B83" s="10"/>
      <c r="C83" s="10"/>
      <c r="D83" s="10"/>
      <c r="E83" s="10"/>
      <c r="F83" s="10"/>
      <c r="G83" s="10"/>
      <c r="H83" s="10"/>
      <c r="I83" s="10"/>
      <c r="J83" s="10"/>
      <c r="K83" s="10"/>
      <c r="L83" s="10"/>
      <c r="M83" s="10"/>
      <c r="N83" s="10"/>
      <c r="O83" s="10"/>
      <c r="P83" s="13"/>
      <c r="Q83" s="374"/>
      <c r="R83" s="412" t="s">
        <v>43</v>
      </c>
      <c r="S83" s="412">
        <v>5</v>
      </c>
      <c r="T83" s="438">
        <f t="shared" si="8"/>
        <v>0</v>
      </c>
      <c r="U83" s="438">
        <f t="shared" si="9"/>
        <v>0</v>
      </c>
      <c r="V83" s="374"/>
      <c r="W83" s="374"/>
      <c r="X83" s="414">
        <v>44927</v>
      </c>
      <c r="Y83" s="414">
        <v>45046</v>
      </c>
      <c r="Z83" s="415" t="s">
        <v>43</v>
      </c>
      <c r="AA83" s="415">
        <v>7</v>
      </c>
      <c r="AB83" s="444">
        <v>0.15</v>
      </c>
      <c r="AC83" s="444">
        <v>0</v>
      </c>
      <c r="AD83" s="374"/>
      <c r="AE83" s="415">
        <f t="shared" si="6"/>
        <v>0</v>
      </c>
      <c r="AF83" s="415">
        <f t="shared" si="7"/>
        <v>0</v>
      </c>
      <c r="AG83" s="374"/>
      <c r="AH83" s="374"/>
    </row>
    <row r="84" spans="1:34" x14ac:dyDescent="0.2">
      <c r="A84" s="10"/>
      <c r="B84" s="10"/>
      <c r="C84" s="10"/>
      <c r="D84" s="10"/>
      <c r="E84" s="10"/>
      <c r="F84" s="10"/>
      <c r="G84" s="10"/>
      <c r="H84" s="10"/>
      <c r="I84" s="10"/>
      <c r="J84" s="10"/>
      <c r="K84" s="10"/>
      <c r="L84" s="10"/>
      <c r="M84" s="10"/>
      <c r="N84" s="10"/>
      <c r="O84" s="10"/>
      <c r="P84" s="13"/>
      <c r="Q84" s="374"/>
      <c r="R84" s="412" t="s">
        <v>43</v>
      </c>
      <c r="S84" s="412"/>
      <c r="T84" s="438">
        <f t="shared" si="8"/>
        <v>0</v>
      </c>
      <c r="U84" s="438">
        <f t="shared" si="9"/>
        <v>0</v>
      </c>
      <c r="V84" s="374"/>
      <c r="W84" s="374"/>
      <c r="X84" s="414">
        <v>44927</v>
      </c>
      <c r="Y84" s="414">
        <v>45046</v>
      </c>
      <c r="Z84" s="415" t="s">
        <v>43</v>
      </c>
      <c r="AA84" s="415">
        <v>8</v>
      </c>
      <c r="AB84" s="444">
        <v>0.15</v>
      </c>
      <c r="AC84" s="444">
        <v>0</v>
      </c>
      <c r="AD84" s="374"/>
      <c r="AE84" s="415">
        <f t="shared" si="6"/>
        <v>0</v>
      </c>
      <c r="AF84" s="415">
        <f t="shared" si="7"/>
        <v>0</v>
      </c>
      <c r="AG84" s="374"/>
      <c r="AH84" s="374"/>
    </row>
    <row r="85" spans="1:34" x14ac:dyDescent="0.2">
      <c r="A85" s="10"/>
      <c r="B85" s="10"/>
      <c r="C85" s="10"/>
      <c r="D85" s="10"/>
      <c r="E85" s="10"/>
      <c r="F85" s="10"/>
      <c r="G85" s="10"/>
      <c r="H85" s="10"/>
      <c r="I85" s="10"/>
      <c r="J85" s="10"/>
      <c r="K85" s="10"/>
      <c r="L85" s="10"/>
      <c r="M85" s="10"/>
      <c r="N85" s="10"/>
      <c r="O85" s="10"/>
      <c r="P85" s="13"/>
      <c r="Q85" s="374"/>
      <c r="R85" s="412" t="s">
        <v>43</v>
      </c>
      <c r="S85" s="412"/>
      <c r="T85" s="438">
        <f t="shared" si="8"/>
        <v>0</v>
      </c>
      <c r="U85" s="438">
        <f t="shared" si="9"/>
        <v>0</v>
      </c>
      <c r="V85" s="374"/>
      <c r="W85" s="374"/>
      <c r="X85" s="414">
        <v>44927</v>
      </c>
      <c r="Y85" s="414">
        <v>45046</v>
      </c>
      <c r="Z85" s="415" t="s">
        <v>43</v>
      </c>
      <c r="AA85" s="415">
        <v>9</v>
      </c>
      <c r="AB85" s="444">
        <v>0.15</v>
      </c>
      <c r="AC85" s="444">
        <v>0</v>
      </c>
      <c r="AD85" s="374"/>
      <c r="AE85" s="415">
        <f t="shared" si="6"/>
        <v>0</v>
      </c>
      <c r="AF85" s="415">
        <f t="shared" si="7"/>
        <v>0</v>
      </c>
      <c r="AG85" s="374"/>
      <c r="AH85" s="374"/>
    </row>
    <row r="86" spans="1:34" x14ac:dyDescent="0.2">
      <c r="A86" s="10"/>
      <c r="B86" s="10"/>
      <c r="C86" s="10"/>
      <c r="D86" s="10"/>
      <c r="E86" s="10"/>
      <c r="F86" s="10"/>
      <c r="G86" s="10"/>
      <c r="H86" s="10"/>
      <c r="I86" s="10"/>
      <c r="J86" s="10"/>
      <c r="K86" s="10"/>
      <c r="L86" s="10"/>
      <c r="M86" s="10"/>
      <c r="N86" s="10"/>
      <c r="O86" s="10"/>
      <c r="P86" s="13"/>
      <c r="Q86" s="374"/>
      <c r="R86" s="412" t="s">
        <v>43</v>
      </c>
      <c r="S86" s="412"/>
      <c r="T86" s="438">
        <f t="shared" si="8"/>
        <v>0</v>
      </c>
      <c r="U86" s="438">
        <f t="shared" si="9"/>
        <v>0</v>
      </c>
      <c r="V86" s="374"/>
      <c r="W86" s="374"/>
      <c r="X86" s="414">
        <v>44927</v>
      </c>
      <c r="Y86" s="414">
        <v>45046</v>
      </c>
      <c r="Z86" s="415" t="s">
        <v>50</v>
      </c>
      <c r="AA86" s="415">
        <v>1</v>
      </c>
      <c r="AB86" s="444">
        <v>0.15</v>
      </c>
      <c r="AC86" s="444">
        <v>0</v>
      </c>
      <c r="AD86" s="374"/>
      <c r="AE86" s="415">
        <f t="shared" si="6"/>
        <v>0</v>
      </c>
      <c r="AF86" s="415">
        <f t="shared" si="7"/>
        <v>0</v>
      </c>
      <c r="AG86" s="374"/>
      <c r="AH86" s="374"/>
    </row>
    <row r="87" spans="1:34" x14ac:dyDescent="0.2">
      <c r="A87" s="10"/>
      <c r="B87" s="10"/>
      <c r="C87" s="10"/>
      <c r="D87" s="10"/>
      <c r="E87" s="10"/>
      <c r="F87" s="10"/>
      <c r="G87" s="10"/>
      <c r="H87" s="10"/>
      <c r="I87" s="10"/>
      <c r="J87" s="10"/>
      <c r="K87" s="10"/>
      <c r="L87" s="10"/>
      <c r="M87" s="10"/>
      <c r="N87" s="10"/>
      <c r="O87" s="10"/>
      <c r="P87" s="13"/>
      <c r="Q87" s="374"/>
      <c r="R87" s="412" t="s">
        <v>43</v>
      </c>
      <c r="S87" s="412"/>
      <c r="T87" s="438">
        <f t="shared" si="8"/>
        <v>0</v>
      </c>
      <c r="U87" s="438">
        <f t="shared" si="9"/>
        <v>0</v>
      </c>
      <c r="V87" s="374"/>
      <c r="W87" s="374"/>
      <c r="X87" s="414">
        <v>44927</v>
      </c>
      <c r="Y87" s="414">
        <v>45046</v>
      </c>
      <c r="Z87" s="415" t="s">
        <v>50</v>
      </c>
      <c r="AA87" s="415">
        <v>2</v>
      </c>
      <c r="AB87" s="444">
        <v>0.15</v>
      </c>
      <c r="AC87" s="444">
        <v>0</v>
      </c>
      <c r="AD87" s="374"/>
      <c r="AE87" s="415">
        <f t="shared" si="6"/>
        <v>0</v>
      </c>
      <c r="AF87" s="415">
        <f t="shared" si="7"/>
        <v>0</v>
      </c>
      <c r="AG87" s="374"/>
      <c r="AH87" s="374"/>
    </row>
    <row r="88" spans="1:34" x14ac:dyDescent="0.2">
      <c r="A88" s="10"/>
      <c r="B88" s="10"/>
      <c r="C88" s="10"/>
      <c r="D88" s="10"/>
      <c r="E88" s="10"/>
      <c r="F88" s="10"/>
      <c r="G88" s="10"/>
      <c r="H88" s="10"/>
      <c r="I88" s="10"/>
      <c r="J88" s="10"/>
      <c r="K88" s="10"/>
      <c r="L88" s="10"/>
      <c r="M88" s="10"/>
      <c r="N88" s="10"/>
      <c r="O88" s="10"/>
      <c r="P88" s="13"/>
      <c r="Q88" s="374"/>
      <c r="R88" s="412" t="s">
        <v>50</v>
      </c>
      <c r="S88" s="412">
        <v>1</v>
      </c>
      <c r="T88" s="438">
        <f t="shared" si="8"/>
        <v>0</v>
      </c>
      <c r="U88" s="438">
        <f t="shared" si="9"/>
        <v>0</v>
      </c>
      <c r="V88" s="374"/>
      <c r="W88" s="422" t="s">
        <v>74</v>
      </c>
      <c r="X88" s="416">
        <v>45047</v>
      </c>
      <c r="Y88" s="416">
        <v>45291</v>
      </c>
      <c r="Z88" s="417" t="s">
        <v>26</v>
      </c>
      <c r="AA88" s="417">
        <v>1</v>
      </c>
      <c r="AB88" s="443">
        <v>0.15</v>
      </c>
      <c r="AC88" s="443">
        <v>0</v>
      </c>
      <c r="AD88" s="374"/>
      <c r="AE88" s="417">
        <f>IF($U$56,AB88,0)</f>
        <v>0</v>
      </c>
      <c r="AF88" s="417">
        <f>IF($U$56,AC88,0)</f>
        <v>0</v>
      </c>
      <c r="AG88" s="374"/>
      <c r="AH88" s="374"/>
    </row>
    <row r="89" spans="1:34" x14ac:dyDescent="0.2">
      <c r="A89" s="10"/>
      <c r="B89" s="10"/>
      <c r="C89" s="10"/>
      <c r="D89" s="10"/>
      <c r="E89" s="10"/>
      <c r="F89" s="10"/>
      <c r="G89" s="10"/>
      <c r="H89" s="10"/>
      <c r="I89" s="10"/>
      <c r="J89" s="10"/>
      <c r="K89" s="10"/>
      <c r="L89" s="10"/>
      <c r="M89" s="10"/>
      <c r="N89" s="10"/>
      <c r="O89" s="10"/>
      <c r="P89" s="13"/>
      <c r="Q89" s="374"/>
      <c r="R89" s="412" t="s">
        <v>50</v>
      </c>
      <c r="S89" s="412">
        <v>2</v>
      </c>
      <c r="T89" s="438">
        <f t="shared" si="8"/>
        <v>0</v>
      </c>
      <c r="U89" s="438">
        <f t="shared" si="9"/>
        <v>0</v>
      </c>
      <c r="V89" s="374"/>
      <c r="W89" s="434"/>
      <c r="X89" s="414">
        <v>45047</v>
      </c>
      <c r="Y89" s="414">
        <v>45291</v>
      </c>
      <c r="Z89" s="415" t="s">
        <v>26</v>
      </c>
      <c r="AA89" s="415">
        <v>2</v>
      </c>
      <c r="AB89" s="444">
        <v>0.15</v>
      </c>
      <c r="AC89" s="444">
        <v>0</v>
      </c>
      <c r="AD89" s="374"/>
      <c r="AE89" s="415">
        <f t="shared" ref="AE89:AE115" si="10">IF($U$56,AB89,0)</f>
        <v>0</v>
      </c>
      <c r="AF89" s="415">
        <f t="shared" ref="AF89:AF115" si="11">IF($U$56,AC89,0)</f>
        <v>0</v>
      </c>
      <c r="AG89" s="374"/>
      <c r="AH89" s="374"/>
    </row>
    <row r="90" spans="1:34" x14ac:dyDescent="0.2">
      <c r="A90" s="10"/>
      <c r="B90" s="10"/>
      <c r="C90" s="10"/>
      <c r="D90" s="10"/>
      <c r="E90" s="10"/>
      <c r="F90" s="10"/>
      <c r="G90" s="10"/>
      <c r="H90" s="10"/>
      <c r="I90" s="10"/>
      <c r="J90" s="10"/>
      <c r="K90" s="10"/>
      <c r="L90" s="10"/>
      <c r="M90" s="10"/>
      <c r="N90" s="10"/>
      <c r="O90" s="10"/>
      <c r="P90" s="13"/>
      <c r="Q90" s="374"/>
      <c r="R90" s="374"/>
      <c r="S90" s="374"/>
      <c r="T90" s="374"/>
      <c r="U90" s="374"/>
      <c r="V90" s="374"/>
      <c r="W90" s="374"/>
      <c r="X90" s="414">
        <v>45047</v>
      </c>
      <c r="Y90" s="414">
        <v>45291</v>
      </c>
      <c r="Z90" s="415" t="s">
        <v>26</v>
      </c>
      <c r="AA90" s="415">
        <v>3</v>
      </c>
      <c r="AB90" s="444">
        <v>0.15</v>
      </c>
      <c r="AC90" s="444">
        <v>0</v>
      </c>
      <c r="AD90" s="374"/>
      <c r="AE90" s="415">
        <f t="shared" si="10"/>
        <v>0</v>
      </c>
      <c r="AF90" s="415">
        <f t="shared" si="11"/>
        <v>0</v>
      </c>
      <c r="AG90" s="374"/>
      <c r="AH90" s="374"/>
    </row>
    <row r="91" spans="1:34" x14ac:dyDescent="0.2">
      <c r="A91" s="10"/>
      <c r="B91" s="10"/>
      <c r="C91" s="10"/>
      <c r="D91" s="10"/>
      <c r="E91" s="10"/>
      <c r="F91" s="10"/>
      <c r="G91" s="10"/>
      <c r="H91" s="10"/>
      <c r="I91" s="10"/>
      <c r="J91" s="10"/>
      <c r="K91" s="10"/>
      <c r="L91" s="10"/>
      <c r="M91" s="10"/>
      <c r="N91" s="10"/>
      <c r="O91" s="10"/>
      <c r="P91" s="13"/>
      <c r="Q91" s="374"/>
      <c r="R91" s="374"/>
      <c r="S91" s="374"/>
      <c r="T91" s="374"/>
      <c r="U91" s="374"/>
      <c r="V91" s="374"/>
      <c r="W91" s="374"/>
      <c r="X91" s="414">
        <v>45047</v>
      </c>
      <c r="Y91" s="414">
        <v>45291</v>
      </c>
      <c r="Z91" s="415" t="s">
        <v>26</v>
      </c>
      <c r="AA91" s="415">
        <v>4</v>
      </c>
      <c r="AB91" s="444">
        <v>0.15</v>
      </c>
      <c r="AC91" s="444">
        <v>0</v>
      </c>
      <c r="AD91" s="374"/>
      <c r="AE91" s="415">
        <f t="shared" si="10"/>
        <v>0</v>
      </c>
      <c r="AF91" s="415">
        <f t="shared" si="11"/>
        <v>0</v>
      </c>
      <c r="AG91" s="374"/>
      <c r="AH91" s="374"/>
    </row>
    <row r="92" spans="1:34" x14ac:dyDescent="0.2">
      <c r="A92" s="10"/>
      <c r="B92" s="10"/>
      <c r="C92" s="10"/>
      <c r="D92" s="10"/>
      <c r="E92" s="10"/>
      <c r="F92" s="10"/>
      <c r="G92" s="10"/>
      <c r="H92" s="10"/>
      <c r="I92" s="10"/>
      <c r="J92" s="10"/>
      <c r="K92" s="10"/>
      <c r="L92" s="10"/>
      <c r="M92" s="10"/>
      <c r="N92" s="10"/>
      <c r="O92" s="10"/>
      <c r="P92" s="13"/>
      <c r="Q92" s="374"/>
      <c r="R92" s="374"/>
      <c r="S92" s="374"/>
      <c r="T92" s="374"/>
      <c r="U92" s="374"/>
      <c r="V92" s="374"/>
      <c r="W92" s="374"/>
      <c r="X92" s="414">
        <v>45047</v>
      </c>
      <c r="Y92" s="414">
        <v>45291</v>
      </c>
      <c r="Z92" s="415" t="s">
        <v>31</v>
      </c>
      <c r="AA92" s="415">
        <v>1</v>
      </c>
      <c r="AB92" s="444">
        <v>0.15</v>
      </c>
      <c r="AC92" s="444">
        <v>0</v>
      </c>
      <c r="AD92" s="374"/>
      <c r="AE92" s="415">
        <f t="shared" si="10"/>
        <v>0</v>
      </c>
      <c r="AF92" s="415">
        <f t="shared" si="11"/>
        <v>0</v>
      </c>
      <c r="AG92" s="374"/>
      <c r="AH92" s="374"/>
    </row>
    <row r="93" spans="1:34" x14ac:dyDescent="0.2">
      <c r="A93" s="10"/>
      <c r="B93" s="10"/>
      <c r="C93" s="10"/>
      <c r="D93" s="10"/>
      <c r="E93" s="10"/>
      <c r="F93" s="10"/>
      <c r="G93" s="10"/>
      <c r="H93" s="10"/>
      <c r="I93" s="10"/>
      <c r="J93" s="10"/>
      <c r="K93" s="10"/>
      <c r="L93" s="10"/>
      <c r="M93" s="10"/>
      <c r="N93" s="10"/>
      <c r="O93" s="10"/>
      <c r="P93" s="13"/>
      <c r="Q93" s="374"/>
      <c r="R93" s="374"/>
      <c r="S93" s="374"/>
      <c r="T93" s="374"/>
      <c r="U93" s="374"/>
      <c r="V93" s="374"/>
      <c r="W93" s="374"/>
      <c r="X93" s="414">
        <v>45047</v>
      </c>
      <c r="Y93" s="414">
        <v>45291</v>
      </c>
      <c r="Z93" s="415" t="s">
        <v>31</v>
      </c>
      <c r="AA93" s="415">
        <v>2</v>
      </c>
      <c r="AB93" s="444">
        <v>0.15</v>
      </c>
      <c r="AC93" s="444">
        <v>0</v>
      </c>
      <c r="AD93" s="374"/>
      <c r="AE93" s="415">
        <f t="shared" si="10"/>
        <v>0</v>
      </c>
      <c r="AF93" s="415">
        <f t="shared" si="11"/>
        <v>0</v>
      </c>
      <c r="AG93" s="374"/>
      <c r="AH93" s="374"/>
    </row>
    <row r="94" spans="1:34" x14ac:dyDescent="0.2">
      <c r="A94" s="10"/>
      <c r="B94" s="10"/>
      <c r="C94" s="10"/>
      <c r="D94" s="10"/>
      <c r="E94" s="10"/>
      <c r="F94" s="10"/>
      <c r="G94" s="10"/>
      <c r="H94" s="10"/>
      <c r="I94" s="10"/>
      <c r="J94" s="10"/>
      <c r="K94" s="10"/>
      <c r="L94" s="10"/>
      <c r="M94" s="10"/>
      <c r="N94" s="10"/>
      <c r="O94" s="10"/>
      <c r="P94" s="13"/>
      <c r="Q94" s="374"/>
      <c r="R94" s="374"/>
      <c r="S94" s="374"/>
      <c r="T94" s="374"/>
      <c r="U94" s="374"/>
      <c r="V94" s="374"/>
      <c r="W94" s="374"/>
      <c r="X94" s="414">
        <v>45047</v>
      </c>
      <c r="Y94" s="414">
        <v>45291</v>
      </c>
      <c r="Z94" s="415" t="s">
        <v>31</v>
      </c>
      <c r="AA94" s="415">
        <v>3</v>
      </c>
      <c r="AB94" s="444">
        <v>0.15</v>
      </c>
      <c r="AC94" s="444">
        <v>0</v>
      </c>
      <c r="AD94" s="374"/>
      <c r="AE94" s="415">
        <f t="shared" si="10"/>
        <v>0</v>
      </c>
      <c r="AF94" s="415">
        <f t="shared" si="11"/>
        <v>0</v>
      </c>
      <c r="AG94" s="374"/>
      <c r="AH94" s="374"/>
    </row>
    <row r="95" spans="1:34" x14ac:dyDescent="0.2">
      <c r="A95" s="10"/>
      <c r="B95" s="10"/>
      <c r="C95" s="10"/>
      <c r="D95" s="10"/>
      <c r="E95" s="10"/>
      <c r="F95" s="10"/>
      <c r="G95" s="10"/>
      <c r="H95" s="10"/>
      <c r="I95" s="10"/>
      <c r="J95" s="10"/>
      <c r="K95" s="10"/>
      <c r="L95" s="10"/>
      <c r="M95" s="10"/>
      <c r="N95" s="10"/>
      <c r="O95" s="10"/>
      <c r="P95" s="13"/>
      <c r="Q95" s="374"/>
      <c r="R95" s="374"/>
      <c r="S95" s="374"/>
      <c r="T95" s="374"/>
      <c r="U95" s="374"/>
      <c r="V95" s="374"/>
      <c r="W95" s="374"/>
      <c r="X95" s="414">
        <v>45047</v>
      </c>
      <c r="Y95" s="414">
        <v>45291</v>
      </c>
      <c r="Z95" s="415" t="s">
        <v>31</v>
      </c>
      <c r="AA95" s="415">
        <v>4</v>
      </c>
      <c r="AB95" s="444">
        <v>0.15</v>
      </c>
      <c r="AC95" s="444">
        <v>0</v>
      </c>
      <c r="AD95" s="374"/>
      <c r="AE95" s="415">
        <f t="shared" si="10"/>
        <v>0</v>
      </c>
      <c r="AF95" s="415">
        <f t="shared" si="11"/>
        <v>0</v>
      </c>
      <c r="AG95" s="374"/>
      <c r="AH95" s="374"/>
    </row>
    <row r="96" spans="1:34" x14ac:dyDescent="0.2">
      <c r="A96" s="10"/>
      <c r="B96" s="10"/>
      <c r="C96" s="10"/>
      <c r="D96" s="10"/>
      <c r="E96" s="10"/>
      <c r="F96" s="10"/>
      <c r="G96" s="10"/>
      <c r="H96" s="10"/>
      <c r="I96" s="10"/>
      <c r="J96" s="10"/>
      <c r="K96" s="10"/>
      <c r="L96" s="10"/>
      <c r="M96" s="10"/>
      <c r="N96" s="10"/>
      <c r="O96" s="10"/>
      <c r="P96" s="13"/>
      <c r="Q96" s="374"/>
      <c r="R96" s="374"/>
      <c r="S96" s="374"/>
      <c r="T96" s="374"/>
      <c r="U96" s="374"/>
      <c r="V96" s="374"/>
      <c r="W96" s="374"/>
      <c r="X96" s="414">
        <v>45047</v>
      </c>
      <c r="Y96" s="414">
        <v>45291</v>
      </c>
      <c r="Z96" s="415" t="s">
        <v>31</v>
      </c>
      <c r="AA96" s="415">
        <v>5</v>
      </c>
      <c r="AB96" s="444">
        <v>0.15</v>
      </c>
      <c r="AC96" s="444">
        <v>0</v>
      </c>
      <c r="AD96" s="374"/>
      <c r="AE96" s="415">
        <f t="shared" si="10"/>
        <v>0</v>
      </c>
      <c r="AF96" s="415">
        <f t="shared" si="11"/>
        <v>0</v>
      </c>
      <c r="AG96" s="374"/>
      <c r="AH96" s="374"/>
    </row>
    <row r="97" spans="1:34" x14ac:dyDescent="0.2">
      <c r="A97" s="10"/>
      <c r="B97" s="10"/>
      <c r="C97" s="10"/>
      <c r="D97" s="10"/>
      <c r="E97" s="10"/>
      <c r="F97" s="10"/>
      <c r="G97" s="10"/>
      <c r="H97" s="10"/>
      <c r="I97" s="10"/>
      <c r="J97" s="10"/>
      <c r="K97" s="10"/>
      <c r="L97" s="10"/>
      <c r="M97" s="10"/>
      <c r="N97" s="10"/>
      <c r="O97" s="10"/>
      <c r="P97" s="13"/>
      <c r="Q97" s="374"/>
      <c r="R97" s="374"/>
      <c r="S97" s="374"/>
      <c r="T97" s="374"/>
      <c r="U97" s="374"/>
      <c r="V97" s="374"/>
      <c r="W97" s="374"/>
      <c r="X97" s="414">
        <v>45047</v>
      </c>
      <c r="Y97" s="414">
        <v>45291</v>
      </c>
      <c r="Z97" s="415" t="s">
        <v>31</v>
      </c>
      <c r="AA97" s="415">
        <v>6</v>
      </c>
      <c r="AB97" s="444">
        <v>0.15</v>
      </c>
      <c r="AC97" s="444">
        <v>0</v>
      </c>
      <c r="AD97" s="374"/>
      <c r="AE97" s="415">
        <f t="shared" si="10"/>
        <v>0</v>
      </c>
      <c r="AF97" s="415">
        <f t="shared" si="11"/>
        <v>0</v>
      </c>
      <c r="AG97" s="374"/>
      <c r="AH97" s="374"/>
    </row>
    <row r="98" spans="1:34" x14ac:dyDescent="0.2">
      <c r="A98" s="10"/>
      <c r="B98" s="10"/>
      <c r="C98" s="10"/>
      <c r="D98" s="10"/>
      <c r="E98" s="10"/>
      <c r="F98" s="10"/>
      <c r="G98" s="10"/>
      <c r="H98" s="10"/>
      <c r="I98" s="10"/>
      <c r="J98" s="10"/>
      <c r="K98" s="10"/>
      <c r="L98" s="10"/>
      <c r="M98" s="10"/>
      <c r="N98" s="10"/>
      <c r="O98" s="10"/>
      <c r="P98" s="13"/>
      <c r="Q98" s="374"/>
      <c r="R98" s="374"/>
      <c r="S98" s="374"/>
      <c r="T98" s="374"/>
      <c r="U98" s="374"/>
      <c r="V98" s="374"/>
      <c r="W98" s="374"/>
      <c r="X98" s="414">
        <v>45047</v>
      </c>
      <c r="Y98" s="414">
        <v>45291</v>
      </c>
      <c r="Z98" s="415" t="s">
        <v>31</v>
      </c>
      <c r="AA98" s="415">
        <v>7</v>
      </c>
      <c r="AB98" s="444">
        <v>0.15</v>
      </c>
      <c r="AC98" s="444">
        <v>0</v>
      </c>
      <c r="AD98" s="374"/>
      <c r="AE98" s="415">
        <f t="shared" si="10"/>
        <v>0</v>
      </c>
      <c r="AF98" s="415">
        <f t="shared" si="11"/>
        <v>0</v>
      </c>
      <c r="AG98" s="374"/>
      <c r="AH98" s="374"/>
    </row>
    <row r="99" spans="1:34" x14ac:dyDescent="0.2">
      <c r="A99" s="10"/>
      <c r="B99" s="10"/>
      <c r="C99" s="10"/>
      <c r="D99" s="10"/>
      <c r="E99" s="10"/>
      <c r="F99" s="10"/>
      <c r="G99" s="10"/>
      <c r="H99" s="10"/>
      <c r="I99" s="10"/>
      <c r="J99" s="10"/>
      <c r="K99" s="10"/>
      <c r="L99" s="10"/>
      <c r="M99" s="10"/>
      <c r="N99" s="10"/>
      <c r="O99" s="10"/>
      <c r="P99" s="13"/>
      <c r="Q99" s="374"/>
      <c r="R99" s="374"/>
      <c r="S99" s="374"/>
      <c r="T99" s="374"/>
      <c r="U99" s="374"/>
      <c r="V99" s="374"/>
      <c r="W99" s="374"/>
      <c r="X99" s="414">
        <v>45047</v>
      </c>
      <c r="Y99" s="414">
        <v>45291</v>
      </c>
      <c r="Z99" s="415" t="s">
        <v>40</v>
      </c>
      <c r="AA99" s="415">
        <v>1</v>
      </c>
      <c r="AB99" s="444">
        <v>0.15</v>
      </c>
      <c r="AC99" s="444">
        <v>0.1</v>
      </c>
      <c r="AD99" s="374"/>
      <c r="AE99" s="415">
        <f t="shared" si="10"/>
        <v>0</v>
      </c>
      <c r="AF99" s="415">
        <f t="shared" si="11"/>
        <v>0</v>
      </c>
      <c r="AG99" s="374"/>
      <c r="AH99" s="374"/>
    </row>
    <row r="100" spans="1:34" x14ac:dyDescent="0.2">
      <c r="A100" s="10"/>
      <c r="B100" s="10"/>
      <c r="C100" s="10"/>
      <c r="D100" s="10"/>
      <c r="E100" s="10"/>
      <c r="F100" s="10"/>
      <c r="G100" s="10"/>
      <c r="H100" s="10"/>
      <c r="I100" s="10"/>
      <c r="J100" s="10"/>
      <c r="K100" s="10"/>
      <c r="L100" s="10"/>
      <c r="M100" s="10"/>
      <c r="N100" s="10"/>
      <c r="O100" s="10"/>
      <c r="P100" s="13"/>
      <c r="Q100" s="374"/>
      <c r="R100" s="374"/>
      <c r="S100" s="374"/>
      <c r="T100" s="374"/>
      <c r="U100" s="374"/>
      <c r="V100" s="374"/>
      <c r="W100" s="374"/>
      <c r="X100" s="414">
        <v>45047</v>
      </c>
      <c r="Y100" s="414">
        <v>45291</v>
      </c>
      <c r="Z100" s="415" t="s">
        <v>40</v>
      </c>
      <c r="AA100" s="415">
        <v>2</v>
      </c>
      <c r="AB100" s="444">
        <v>0.15</v>
      </c>
      <c r="AC100" s="444">
        <v>0.1</v>
      </c>
      <c r="AD100" s="374"/>
      <c r="AE100" s="415">
        <f t="shared" si="10"/>
        <v>0</v>
      </c>
      <c r="AF100" s="415">
        <f t="shared" si="11"/>
        <v>0</v>
      </c>
      <c r="AG100" s="374"/>
      <c r="AH100" s="374"/>
    </row>
    <row r="101" spans="1:34" x14ac:dyDescent="0.2">
      <c r="A101" s="10"/>
      <c r="B101" s="10"/>
      <c r="C101" s="10"/>
      <c r="D101" s="10"/>
      <c r="E101" s="10"/>
      <c r="F101" s="10"/>
      <c r="G101" s="10"/>
      <c r="H101" s="10"/>
      <c r="I101" s="10"/>
      <c r="J101" s="10"/>
      <c r="K101" s="10"/>
      <c r="L101" s="10"/>
      <c r="M101" s="10"/>
      <c r="N101" s="10"/>
      <c r="O101" s="10"/>
      <c r="P101" s="13"/>
      <c r="Q101" s="374"/>
      <c r="R101" s="374"/>
      <c r="S101" s="374"/>
      <c r="T101" s="374"/>
      <c r="U101" s="374"/>
      <c r="V101" s="374"/>
      <c r="W101" s="374"/>
      <c r="X101" s="414">
        <v>45047</v>
      </c>
      <c r="Y101" s="414">
        <v>45291</v>
      </c>
      <c r="Z101" s="415" t="s">
        <v>40</v>
      </c>
      <c r="AA101" s="415">
        <v>3</v>
      </c>
      <c r="AB101" s="444">
        <v>0.15</v>
      </c>
      <c r="AC101" s="444">
        <v>0.1</v>
      </c>
      <c r="AD101" s="374"/>
      <c r="AE101" s="415">
        <f t="shared" si="10"/>
        <v>0</v>
      </c>
      <c r="AF101" s="415">
        <f t="shared" si="11"/>
        <v>0</v>
      </c>
      <c r="AG101" s="374"/>
      <c r="AH101" s="374"/>
    </row>
    <row r="102" spans="1:34" x14ac:dyDescent="0.2">
      <c r="A102" s="10"/>
      <c r="B102" s="10"/>
      <c r="C102" s="10"/>
      <c r="D102" s="10"/>
      <c r="E102" s="10"/>
      <c r="F102" s="10"/>
      <c r="G102" s="10"/>
      <c r="H102" s="10"/>
      <c r="I102" s="10"/>
      <c r="J102" s="10"/>
      <c r="K102" s="10"/>
      <c r="L102" s="10"/>
      <c r="M102" s="10"/>
      <c r="N102" s="10"/>
      <c r="O102" s="10"/>
      <c r="P102" s="13"/>
      <c r="Q102" s="374"/>
      <c r="R102" s="374"/>
      <c r="S102" s="374"/>
      <c r="T102" s="374"/>
      <c r="U102" s="374"/>
      <c r="V102" s="374"/>
      <c r="W102" s="374"/>
      <c r="X102" s="414">
        <v>45047</v>
      </c>
      <c r="Y102" s="414">
        <v>45291</v>
      </c>
      <c r="Z102" s="415" t="s">
        <v>40</v>
      </c>
      <c r="AA102" s="415">
        <v>4</v>
      </c>
      <c r="AB102" s="444">
        <v>0.15</v>
      </c>
      <c r="AC102" s="444">
        <v>0.1</v>
      </c>
      <c r="AD102" s="374"/>
      <c r="AE102" s="415">
        <f t="shared" si="10"/>
        <v>0</v>
      </c>
      <c r="AF102" s="415">
        <f t="shared" si="11"/>
        <v>0</v>
      </c>
      <c r="AG102" s="374"/>
      <c r="AH102" s="374"/>
    </row>
    <row r="103" spans="1:34" x14ac:dyDescent="0.2">
      <c r="A103" s="10"/>
      <c r="B103" s="10"/>
      <c r="C103" s="10"/>
      <c r="D103" s="10"/>
      <c r="E103" s="10"/>
      <c r="F103" s="10"/>
      <c r="G103" s="10"/>
      <c r="H103" s="10"/>
      <c r="I103" s="10"/>
      <c r="J103" s="10"/>
      <c r="K103" s="10"/>
      <c r="L103" s="10"/>
      <c r="M103" s="10"/>
      <c r="N103" s="10"/>
      <c r="O103" s="10"/>
      <c r="P103" s="13"/>
      <c r="Q103" s="374"/>
      <c r="R103" s="374"/>
      <c r="S103" s="374"/>
      <c r="T103" s="374"/>
      <c r="U103" s="374"/>
      <c r="V103" s="374"/>
      <c r="W103" s="374"/>
      <c r="X103" s="414">
        <v>45047</v>
      </c>
      <c r="Y103" s="414">
        <v>45291</v>
      </c>
      <c r="Z103" s="415" t="s">
        <v>40</v>
      </c>
      <c r="AA103" s="415">
        <v>5</v>
      </c>
      <c r="AB103" s="444">
        <v>0.15</v>
      </c>
      <c r="AC103" s="444">
        <v>0.1</v>
      </c>
      <c r="AD103" s="374"/>
      <c r="AE103" s="415">
        <f t="shared" si="10"/>
        <v>0</v>
      </c>
      <c r="AF103" s="415">
        <f t="shared" si="11"/>
        <v>0</v>
      </c>
      <c r="AG103" s="374"/>
      <c r="AH103" s="374"/>
    </row>
    <row r="104" spans="1:34" x14ac:dyDescent="0.2">
      <c r="A104" s="10"/>
      <c r="B104" s="10"/>
      <c r="C104" s="10"/>
      <c r="D104" s="10"/>
      <c r="E104" s="10"/>
      <c r="F104" s="10"/>
      <c r="G104" s="10"/>
      <c r="H104" s="10"/>
      <c r="I104" s="10"/>
      <c r="J104" s="10"/>
      <c r="K104" s="10"/>
      <c r="L104" s="10"/>
      <c r="M104" s="10"/>
      <c r="N104" s="10"/>
      <c r="O104" s="10"/>
      <c r="P104" s="13"/>
      <c r="Q104" s="374"/>
      <c r="R104" s="374"/>
      <c r="S104" s="374"/>
      <c r="T104" s="374"/>
      <c r="U104" s="374"/>
      <c r="V104" s="374"/>
      <c r="W104" s="374"/>
      <c r="X104" s="414">
        <v>45047</v>
      </c>
      <c r="Y104" s="414">
        <v>45291</v>
      </c>
      <c r="Z104" s="415" t="s">
        <v>40</v>
      </c>
      <c r="AA104" s="415">
        <v>6</v>
      </c>
      <c r="AB104" s="444">
        <v>0.15</v>
      </c>
      <c r="AC104" s="444">
        <v>0.1</v>
      </c>
      <c r="AD104" s="374"/>
      <c r="AE104" s="415">
        <f t="shared" si="10"/>
        <v>0</v>
      </c>
      <c r="AF104" s="415">
        <f t="shared" si="11"/>
        <v>0</v>
      </c>
      <c r="AG104" s="374"/>
      <c r="AH104" s="374"/>
    </row>
    <row r="105" spans="1:34" x14ac:dyDescent="0.2">
      <c r="A105" s="10"/>
      <c r="B105" s="10"/>
      <c r="C105" s="10"/>
      <c r="D105" s="10"/>
      <c r="E105" s="10"/>
      <c r="F105" s="10"/>
      <c r="G105" s="10"/>
      <c r="H105" s="10"/>
      <c r="I105" s="10"/>
      <c r="J105" s="10"/>
      <c r="K105" s="10"/>
      <c r="L105" s="10"/>
      <c r="M105" s="10"/>
      <c r="N105" s="10"/>
      <c r="O105" s="10"/>
      <c r="P105" s="13"/>
      <c r="Q105" s="374"/>
      <c r="R105" s="374"/>
      <c r="S105" s="374"/>
      <c r="T105" s="374"/>
      <c r="U105" s="374"/>
      <c r="V105" s="374"/>
      <c r="W105" s="374"/>
      <c r="X105" s="414">
        <v>45047</v>
      </c>
      <c r="Y105" s="414">
        <v>45291</v>
      </c>
      <c r="Z105" s="415" t="s">
        <v>43</v>
      </c>
      <c r="AA105" s="415">
        <v>1</v>
      </c>
      <c r="AB105" s="444">
        <v>0.15</v>
      </c>
      <c r="AC105" s="444">
        <v>0.1</v>
      </c>
      <c r="AD105" s="374"/>
      <c r="AE105" s="415">
        <f t="shared" si="10"/>
        <v>0</v>
      </c>
      <c r="AF105" s="415">
        <f t="shared" si="11"/>
        <v>0</v>
      </c>
      <c r="AG105" s="374"/>
      <c r="AH105" s="374"/>
    </row>
    <row r="106" spans="1:34" x14ac:dyDescent="0.2">
      <c r="A106" s="10"/>
      <c r="B106" s="10"/>
      <c r="C106" s="10"/>
      <c r="D106" s="10"/>
      <c r="E106" s="10"/>
      <c r="F106" s="10"/>
      <c r="G106" s="10"/>
      <c r="H106" s="10"/>
      <c r="I106" s="10"/>
      <c r="J106" s="10"/>
      <c r="K106" s="10"/>
      <c r="L106" s="10"/>
      <c r="M106" s="10"/>
      <c r="N106" s="10"/>
      <c r="O106" s="10"/>
      <c r="P106" s="13"/>
      <c r="Q106" s="374"/>
      <c r="R106" s="374"/>
      <c r="S106" s="374"/>
      <c r="T106" s="374"/>
      <c r="U106" s="374"/>
      <c r="V106" s="374"/>
      <c r="W106" s="374"/>
      <c r="X106" s="414">
        <v>45047</v>
      </c>
      <c r="Y106" s="414">
        <v>45291</v>
      </c>
      <c r="Z106" s="415" t="s">
        <v>43</v>
      </c>
      <c r="AA106" s="415">
        <v>2</v>
      </c>
      <c r="AB106" s="444">
        <v>0.15</v>
      </c>
      <c r="AC106" s="444">
        <v>0.1</v>
      </c>
      <c r="AD106" s="374"/>
      <c r="AE106" s="415">
        <f t="shared" si="10"/>
        <v>0</v>
      </c>
      <c r="AF106" s="415">
        <f t="shared" si="11"/>
        <v>0</v>
      </c>
      <c r="AG106" s="374"/>
      <c r="AH106" s="374"/>
    </row>
    <row r="107" spans="1:34" x14ac:dyDescent="0.2">
      <c r="A107" s="10"/>
      <c r="B107" s="10"/>
      <c r="C107" s="10"/>
      <c r="D107" s="10"/>
      <c r="E107" s="10"/>
      <c r="F107" s="10"/>
      <c r="G107" s="10"/>
      <c r="H107" s="10"/>
      <c r="I107" s="10"/>
      <c r="J107" s="10"/>
      <c r="K107" s="10"/>
      <c r="L107" s="10"/>
      <c r="M107" s="10"/>
      <c r="N107" s="10"/>
      <c r="O107" s="10"/>
      <c r="P107" s="13"/>
      <c r="Q107" s="374"/>
      <c r="R107" s="374"/>
      <c r="S107" s="374"/>
      <c r="T107" s="374"/>
      <c r="U107" s="374"/>
      <c r="V107" s="374"/>
      <c r="W107" s="374"/>
      <c r="X107" s="414">
        <v>45047</v>
      </c>
      <c r="Y107" s="414">
        <v>45291</v>
      </c>
      <c r="Z107" s="415" t="s">
        <v>43</v>
      </c>
      <c r="AA107" s="415">
        <v>3</v>
      </c>
      <c r="AB107" s="444">
        <v>0.15</v>
      </c>
      <c r="AC107" s="444">
        <v>0.1</v>
      </c>
      <c r="AD107" s="374"/>
      <c r="AE107" s="415">
        <f t="shared" si="10"/>
        <v>0</v>
      </c>
      <c r="AF107" s="415">
        <f t="shared" si="11"/>
        <v>0</v>
      </c>
      <c r="AG107" s="374"/>
      <c r="AH107" s="374"/>
    </row>
    <row r="108" spans="1:34" x14ac:dyDescent="0.2">
      <c r="A108" s="10"/>
      <c r="B108" s="10"/>
      <c r="C108" s="10"/>
      <c r="D108" s="10"/>
      <c r="E108" s="10"/>
      <c r="F108" s="10"/>
      <c r="G108" s="10"/>
      <c r="H108" s="10"/>
      <c r="I108" s="10"/>
      <c r="J108" s="10"/>
      <c r="K108" s="10"/>
      <c r="L108" s="10"/>
      <c r="M108" s="10"/>
      <c r="N108" s="10"/>
      <c r="O108" s="10"/>
      <c r="P108" s="13"/>
      <c r="Q108" s="374"/>
      <c r="R108" s="374"/>
      <c r="S108" s="374"/>
      <c r="T108" s="374"/>
      <c r="U108" s="374"/>
      <c r="V108" s="374"/>
      <c r="W108" s="374"/>
      <c r="X108" s="414">
        <v>45047</v>
      </c>
      <c r="Y108" s="414">
        <v>45291</v>
      </c>
      <c r="Z108" s="415" t="s">
        <v>43</v>
      </c>
      <c r="AA108" s="415">
        <v>4</v>
      </c>
      <c r="AB108" s="444">
        <v>0.15</v>
      </c>
      <c r="AC108" s="444">
        <v>0.1</v>
      </c>
      <c r="AD108" s="374"/>
      <c r="AE108" s="415">
        <f t="shared" si="10"/>
        <v>0</v>
      </c>
      <c r="AF108" s="415">
        <f t="shared" si="11"/>
        <v>0</v>
      </c>
      <c r="AG108" s="374"/>
      <c r="AH108" s="374"/>
    </row>
    <row r="109" spans="1:34" ht="17" customHeight="1" x14ac:dyDescent="0.2">
      <c r="A109" s="10"/>
      <c r="B109" s="10"/>
      <c r="C109" s="10"/>
      <c r="D109" s="10"/>
      <c r="E109" s="10"/>
      <c r="F109" s="10"/>
      <c r="G109" s="10"/>
      <c r="H109" s="10"/>
      <c r="I109" s="10"/>
      <c r="J109" s="10"/>
      <c r="K109" s="10"/>
      <c r="L109" s="10"/>
      <c r="M109" s="10"/>
      <c r="N109" s="10"/>
      <c r="O109" s="10"/>
      <c r="P109" s="13"/>
      <c r="Q109" s="374"/>
      <c r="R109" s="374"/>
      <c r="S109" s="374"/>
      <c r="T109" s="374"/>
      <c r="U109" s="374"/>
      <c r="V109" s="374"/>
      <c r="W109" s="374"/>
      <c r="X109" s="414">
        <v>45047</v>
      </c>
      <c r="Y109" s="414">
        <v>45291</v>
      </c>
      <c r="Z109" s="415" t="s">
        <v>43</v>
      </c>
      <c r="AA109" s="415">
        <v>5</v>
      </c>
      <c r="AB109" s="444">
        <v>0.15</v>
      </c>
      <c r="AC109" s="444">
        <v>0.1</v>
      </c>
      <c r="AD109" s="374"/>
      <c r="AE109" s="415">
        <f t="shared" si="10"/>
        <v>0</v>
      </c>
      <c r="AF109" s="415">
        <f t="shared" si="11"/>
        <v>0</v>
      </c>
      <c r="AG109" s="374"/>
      <c r="AH109" s="374"/>
    </row>
    <row r="110" spans="1:34" x14ac:dyDescent="0.2">
      <c r="A110" s="10"/>
      <c r="B110" s="10"/>
      <c r="C110" s="10"/>
      <c r="D110" s="10"/>
      <c r="E110" s="10"/>
      <c r="F110" s="10"/>
      <c r="G110" s="10"/>
      <c r="H110" s="10"/>
      <c r="I110" s="10"/>
      <c r="J110" s="10"/>
      <c r="K110" s="10"/>
      <c r="L110" s="10"/>
      <c r="M110" s="10"/>
      <c r="N110" s="10"/>
      <c r="O110" s="10"/>
      <c r="P110" s="13"/>
      <c r="Q110" s="374"/>
      <c r="R110" s="374"/>
      <c r="S110" s="374"/>
      <c r="T110" s="374"/>
      <c r="U110" s="374"/>
      <c r="V110" s="374"/>
      <c r="W110" s="374"/>
      <c r="X110" s="414">
        <v>45047</v>
      </c>
      <c r="Y110" s="414">
        <v>45291</v>
      </c>
      <c r="Z110" s="415" t="s">
        <v>43</v>
      </c>
      <c r="AA110" s="415">
        <v>6</v>
      </c>
      <c r="AB110" s="444">
        <v>0.15</v>
      </c>
      <c r="AC110" s="444">
        <v>0.1</v>
      </c>
      <c r="AD110" s="374"/>
      <c r="AE110" s="415">
        <f t="shared" si="10"/>
        <v>0</v>
      </c>
      <c r="AF110" s="415">
        <f t="shared" si="11"/>
        <v>0</v>
      </c>
      <c r="AG110" s="374"/>
      <c r="AH110" s="374"/>
    </row>
    <row r="111" spans="1:34" x14ac:dyDescent="0.2">
      <c r="A111" s="10"/>
      <c r="B111" s="10"/>
      <c r="C111" s="10"/>
      <c r="D111" s="10"/>
      <c r="E111" s="10"/>
      <c r="F111" s="10"/>
      <c r="G111" s="10"/>
      <c r="H111" s="10"/>
      <c r="I111" s="10"/>
      <c r="J111" s="10"/>
      <c r="K111" s="10"/>
      <c r="L111" s="10"/>
      <c r="M111" s="10"/>
      <c r="N111" s="10"/>
      <c r="O111" s="10"/>
      <c r="P111" s="13"/>
      <c r="Q111" s="374"/>
      <c r="R111" s="374"/>
      <c r="S111" s="374"/>
      <c r="T111" s="374"/>
      <c r="U111" s="374"/>
      <c r="V111" s="374"/>
      <c r="W111" s="374"/>
      <c r="X111" s="414">
        <v>45047</v>
      </c>
      <c r="Y111" s="414">
        <v>45291</v>
      </c>
      <c r="Z111" s="415" t="s">
        <v>43</v>
      </c>
      <c r="AA111" s="415">
        <v>7</v>
      </c>
      <c r="AB111" s="444">
        <v>0.15</v>
      </c>
      <c r="AC111" s="444">
        <v>0.1</v>
      </c>
      <c r="AD111" s="374"/>
      <c r="AE111" s="415">
        <f t="shared" si="10"/>
        <v>0</v>
      </c>
      <c r="AF111" s="415">
        <f t="shared" si="11"/>
        <v>0</v>
      </c>
      <c r="AG111" s="374"/>
      <c r="AH111" s="374"/>
    </row>
    <row r="112" spans="1:34" x14ac:dyDescent="0.2">
      <c r="A112" s="10"/>
      <c r="B112" s="10"/>
      <c r="C112" s="10"/>
      <c r="D112" s="10"/>
      <c r="E112" s="10"/>
      <c r="F112" s="10"/>
      <c r="G112" s="10"/>
      <c r="H112" s="10"/>
      <c r="I112" s="10"/>
      <c r="J112" s="10"/>
      <c r="K112" s="10"/>
      <c r="L112" s="10"/>
      <c r="M112" s="10"/>
      <c r="N112" s="10"/>
      <c r="O112" s="10"/>
      <c r="P112" s="13"/>
      <c r="Q112" s="374"/>
      <c r="R112" s="374"/>
      <c r="S112" s="374"/>
      <c r="T112" s="374"/>
      <c r="U112" s="374"/>
      <c r="V112" s="374"/>
      <c r="W112" s="374"/>
      <c r="X112" s="414">
        <v>45047</v>
      </c>
      <c r="Y112" s="414">
        <v>45291</v>
      </c>
      <c r="Z112" s="415" t="s">
        <v>43</v>
      </c>
      <c r="AA112" s="415">
        <v>8</v>
      </c>
      <c r="AB112" s="444">
        <v>0.15</v>
      </c>
      <c r="AC112" s="444">
        <v>0.1</v>
      </c>
      <c r="AD112" s="374"/>
      <c r="AE112" s="415">
        <f t="shared" si="10"/>
        <v>0</v>
      </c>
      <c r="AF112" s="415">
        <f t="shared" si="11"/>
        <v>0</v>
      </c>
      <c r="AG112" s="374"/>
      <c r="AH112" s="374"/>
    </row>
    <row r="113" spans="1:34" x14ac:dyDescent="0.2">
      <c r="A113" s="10"/>
      <c r="B113" s="10"/>
      <c r="C113" s="10"/>
      <c r="D113" s="10"/>
      <c r="E113" s="10"/>
      <c r="F113" s="10"/>
      <c r="G113" s="10"/>
      <c r="H113" s="10"/>
      <c r="I113" s="10"/>
      <c r="J113" s="10"/>
      <c r="K113" s="10"/>
      <c r="L113" s="10"/>
      <c r="M113" s="10"/>
      <c r="N113" s="10"/>
      <c r="O113" s="10"/>
      <c r="P113" s="13"/>
      <c r="Q113" s="374"/>
      <c r="R113" s="374"/>
      <c r="S113" s="374"/>
      <c r="T113" s="374"/>
      <c r="U113" s="374"/>
      <c r="V113" s="374"/>
      <c r="W113" s="374"/>
      <c r="X113" s="414">
        <v>45047</v>
      </c>
      <c r="Y113" s="414">
        <v>45291</v>
      </c>
      <c r="Z113" s="415" t="s">
        <v>43</v>
      </c>
      <c r="AA113" s="415">
        <v>9</v>
      </c>
      <c r="AB113" s="444">
        <v>0.15</v>
      </c>
      <c r="AC113" s="444">
        <v>0.1</v>
      </c>
      <c r="AD113" s="374"/>
      <c r="AE113" s="415">
        <f t="shared" si="10"/>
        <v>0</v>
      </c>
      <c r="AF113" s="415">
        <f t="shared" si="11"/>
        <v>0</v>
      </c>
      <c r="AG113" s="374"/>
      <c r="AH113" s="374"/>
    </row>
    <row r="114" spans="1:34" x14ac:dyDescent="0.2">
      <c r="A114" s="10"/>
      <c r="B114" s="10"/>
      <c r="C114" s="10"/>
      <c r="D114" s="10"/>
      <c r="E114" s="10"/>
      <c r="F114" s="10"/>
      <c r="G114" s="10"/>
      <c r="H114" s="10"/>
      <c r="I114" s="10"/>
      <c r="J114" s="10"/>
      <c r="K114" s="10"/>
      <c r="L114" s="10"/>
      <c r="M114" s="10"/>
      <c r="N114" s="10"/>
      <c r="O114" s="10"/>
      <c r="P114" s="13"/>
      <c r="Q114" s="374"/>
      <c r="R114" s="374"/>
      <c r="S114" s="374"/>
      <c r="T114" s="374"/>
      <c r="U114" s="374"/>
      <c r="V114" s="374"/>
      <c r="W114" s="374"/>
      <c r="X114" s="414">
        <v>45047</v>
      </c>
      <c r="Y114" s="414">
        <v>45291</v>
      </c>
      <c r="Z114" s="415" t="s">
        <v>50</v>
      </c>
      <c r="AA114" s="415">
        <v>1</v>
      </c>
      <c r="AB114" s="444">
        <v>0.15</v>
      </c>
      <c r="AC114" s="444">
        <v>0</v>
      </c>
      <c r="AD114" s="374"/>
      <c r="AE114" s="415">
        <f t="shared" si="10"/>
        <v>0</v>
      </c>
      <c r="AF114" s="415">
        <f t="shared" si="11"/>
        <v>0</v>
      </c>
      <c r="AG114" s="374"/>
      <c r="AH114" s="374"/>
    </row>
    <row r="115" spans="1:34" x14ac:dyDescent="0.2">
      <c r="A115" s="10"/>
      <c r="B115" s="10"/>
      <c r="C115" s="10"/>
      <c r="D115" s="10"/>
      <c r="E115" s="10"/>
      <c r="F115" s="10"/>
      <c r="G115" s="10"/>
      <c r="H115" s="10"/>
      <c r="I115" s="10"/>
      <c r="J115" s="10"/>
      <c r="K115" s="10"/>
      <c r="L115" s="10"/>
      <c r="M115" s="10"/>
      <c r="N115" s="10"/>
      <c r="O115" s="10"/>
      <c r="P115" s="13"/>
      <c r="Q115" s="374"/>
      <c r="R115" s="374"/>
      <c r="S115" s="374"/>
      <c r="T115" s="374"/>
      <c r="U115" s="374"/>
      <c r="V115" s="374"/>
      <c r="W115" s="374"/>
      <c r="X115" s="414">
        <v>45047</v>
      </c>
      <c r="Y115" s="414">
        <v>45291</v>
      </c>
      <c r="Z115" s="415" t="s">
        <v>50</v>
      </c>
      <c r="AA115" s="415">
        <v>2</v>
      </c>
      <c r="AB115" s="444">
        <v>0.15</v>
      </c>
      <c r="AC115" s="444">
        <v>0</v>
      </c>
      <c r="AD115" s="374"/>
      <c r="AE115" s="415">
        <f t="shared" si="10"/>
        <v>0</v>
      </c>
      <c r="AF115" s="415">
        <f t="shared" si="11"/>
        <v>0</v>
      </c>
      <c r="AG115" s="374"/>
      <c r="AH115" s="374"/>
    </row>
    <row r="116" spans="1:34" x14ac:dyDescent="0.2">
      <c r="A116" s="10"/>
      <c r="B116" s="10"/>
      <c r="C116" s="10"/>
      <c r="D116" s="10"/>
      <c r="E116" s="10"/>
      <c r="F116" s="10"/>
      <c r="G116" s="10"/>
      <c r="H116" s="10"/>
      <c r="I116" s="10"/>
      <c r="J116" s="10"/>
      <c r="K116" s="10"/>
      <c r="L116" s="10"/>
      <c r="M116" s="10"/>
      <c r="N116" s="10"/>
      <c r="O116" s="10"/>
      <c r="P116" s="13"/>
      <c r="Q116" s="374"/>
      <c r="R116" s="374"/>
      <c r="S116" s="374"/>
      <c r="T116" s="374"/>
      <c r="U116" s="374"/>
      <c r="V116" s="374"/>
      <c r="W116" s="422" t="s">
        <v>70</v>
      </c>
      <c r="X116" s="416">
        <v>45292</v>
      </c>
      <c r="Y116" s="416">
        <v>45412</v>
      </c>
      <c r="Z116" s="417" t="s">
        <v>26</v>
      </c>
      <c r="AA116" s="417">
        <v>1</v>
      </c>
      <c r="AB116" s="443">
        <v>0.15</v>
      </c>
      <c r="AC116" s="443">
        <v>0</v>
      </c>
      <c r="AD116" s="374"/>
      <c r="AE116" s="417">
        <f>IF($U$57,AB116,0)</f>
        <v>0</v>
      </c>
      <c r="AF116" s="417">
        <f>IF($U$57,AC116,0)</f>
        <v>0</v>
      </c>
      <c r="AG116" s="374"/>
      <c r="AH116" s="374"/>
    </row>
    <row r="117" spans="1:34" x14ac:dyDescent="0.2">
      <c r="A117" s="10"/>
      <c r="B117" s="10"/>
      <c r="C117" s="10"/>
      <c r="D117" s="10"/>
      <c r="E117" s="10"/>
      <c r="F117" s="10"/>
      <c r="G117" s="10"/>
      <c r="H117" s="10"/>
      <c r="I117" s="10"/>
      <c r="J117" s="10"/>
      <c r="K117" s="10"/>
      <c r="L117" s="10"/>
      <c r="M117" s="10"/>
      <c r="N117" s="10"/>
      <c r="O117" s="10"/>
      <c r="P117" s="13"/>
      <c r="Q117" s="374"/>
      <c r="R117" s="374"/>
      <c r="S117" s="374"/>
      <c r="T117" s="374"/>
      <c r="U117" s="374"/>
      <c r="V117" s="374"/>
      <c r="W117" s="374"/>
      <c r="X117" s="414">
        <v>45292</v>
      </c>
      <c r="Y117" s="414">
        <v>45412</v>
      </c>
      <c r="Z117" s="415" t="s">
        <v>26</v>
      </c>
      <c r="AA117" s="415">
        <v>2</v>
      </c>
      <c r="AB117" s="444">
        <v>0.15</v>
      </c>
      <c r="AC117" s="444">
        <v>0</v>
      </c>
      <c r="AD117" s="374"/>
      <c r="AE117" s="415">
        <f t="shared" ref="AE117:AE143" si="12">IF($U$57,AB117,0)</f>
        <v>0</v>
      </c>
      <c r="AF117" s="415">
        <f t="shared" ref="AF117:AF143" si="13">IF($U$57,AC117,0)</f>
        <v>0</v>
      </c>
      <c r="AG117" s="374"/>
      <c r="AH117" s="374"/>
    </row>
    <row r="118" spans="1:34" x14ac:dyDescent="0.2">
      <c r="A118" s="10"/>
      <c r="B118" s="10"/>
      <c r="C118" s="10"/>
      <c r="D118" s="10"/>
      <c r="E118" s="10"/>
      <c r="F118" s="10"/>
      <c r="G118" s="10"/>
      <c r="H118" s="10"/>
      <c r="I118" s="10"/>
      <c r="J118" s="10"/>
      <c r="K118" s="10"/>
      <c r="L118" s="10"/>
      <c r="M118" s="10"/>
      <c r="N118" s="10"/>
      <c r="O118" s="10"/>
      <c r="P118" s="13"/>
      <c r="Q118" s="374"/>
      <c r="R118" s="374"/>
      <c r="S118" s="374"/>
      <c r="T118" s="374"/>
      <c r="U118" s="374"/>
      <c r="V118" s="374"/>
      <c r="W118" s="374"/>
      <c r="X118" s="414">
        <v>45292</v>
      </c>
      <c r="Y118" s="414">
        <v>45412</v>
      </c>
      <c r="Z118" s="415" t="s">
        <v>26</v>
      </c>
      <c r="AA118" s="415">
        <v>3</v>
      </c>
      <c r="AB118" s="444">
        <v>0.15</v>
      </c>
      <c r="AC118" s="444">
        <v>0</v>
      </c>
      <c r="AD118" s="374"/>
      <c r="AE118" s="415">
        <f t="shared" si="12"/>
        <v>0</v>
      </c>
      <c r="AF118" s="415">
        <f t="shared" si="13"/>
        <v>0</v>
      </c>
      <c r="AG118" s="374"/>
      <c r="AH118" s="374"/>
    </row>
    <row r="119" spans="1:34" x14ac:dyDescent="0.2">
      <c r="A119" s="10"/>
      <c r="B119" s="10"/>
      <c r="C119" s="10"/>
      <c r="D119" s="10"/>
      <c r="E119" s="10"/>
      <c r="F119" s="10"/>
      <c r="G119" s="10"/>
      <c r="H119" s="10"/>
      <c r="I119" s="10"/>
      <c r="J119" s="10"/>
      <c r="K119" s="10"/>
      <c r="L119" s="10"/>
      <c r="M119" s="10"/>
      <c r="N119" s="10"/>
      <c r="O119" s="10"/>
      <c r="P119" s="13"/>
      <c r="Q119" s="374"/>
      <c r="R119" s="374"/>
      <c r="S119" s="374"/>
      <c r="T119" s="374"/>
      <c r="U119" s="374"/>
      <c r="V119" s="374"/>
      <c r="W119" s="374"/>
      <c r="X119" s="414">
        <v>45292</v>
      </c>
      <c r="Y119" s="414">
        <v>45412</v>
      </c>
      <c r="Z119" s="415" t="s">
        <v>26</v>
      </c>
      <c r="AA119" s="415">
        <v>4</v>
      </c>
      <c r="AB119" s="444">
        <v>0.15</v>
      </c>
      <c r="AC119" s="444">
        <v>0</v>
      </c>
      <c r="AD119" s="374"/>
      <c r="AE119" s="415">
        <f t="shared" si="12"/>
        <v>0</v>
      </c>
      <c r="AF119" s="415">
        <f t="shared" si="13"/>
        <v>0</v>
      </c>
      <c r="AG119" s="374"/>
      <c r="AH119" s="374"/>
    </row>
    <row r="120" spans="1:34" x14ac:dyDescent="0.2">
      <c r="A120" s="10"/>
      <c r="B120" s="10"/>
      <c r="C120" s="10"/>
      <c r="D120" s="10"/>
      <c r="E120" s="10"/>
      <c r="F120" s="10"/>
      <c r="G120" s="10"/>
      <c r="H120" s="10"/>
      <c r="I120" s="10"/>
      <c r="J120" s="10"/>
      <c r="K120" s="10"/>
      <c r="L120" s="10"/>
      <c r="M120" s="10"/>
      <c r="N120" s="10"/>
      <c r="O120" s="10"/>
      <c r="P120" s="13"/>
      <c r="Q120" s="374"/>
      <c r="R120" s="374"/>
      <c r="S120" s="374"/>
      <c r="T120" s="374"/>
      <c r="U120" s="374"/>
      <c r="V120" s="374"/>
      <c r="W120" s="374"/>
      <c r="X120" s="414">
        <v>45292</v>
      </c>
      <c r="Y120" s="414">
        <v>45412</v>
      </c>
      <c r="Z120" s="415" t="s">
        <v>31</v>
      </c>
      <c r="AA120" s="415">
        <v>1</v>
      </c>
      <c r="AB120" s="444">
        <v>0.15</v>
      </c>
      <c r="AC120" s="444">
        <v>0</v>
      </c>
      <c r="AD120" s="374"/>
      <c r="AE120" s="415">
        <f t="shared" si="12"/>
        <v>0</v>
      </c>
      <c r="AF120" s="415">
        <f t="shared" si="13"/>
        <v>0</v>
      </c>
      <c r="AG120" s="374"/>
      <c r="AH120" s="374"/>
    </row>
    <row r="121" spans="1:34" x14ac:dyDescent="0.2">
      <c r="A121" s="10"/>
      <c r="B121" s="10"/>
      <c r="C121" s="10"/>
      <c r="D121" s="10"/>
      <c r="E121" s="10"/>
      <c r="F121" s="10"/>
      <c r="G121" s="10"/>
      <c r="H121" s="10"/>
      <c r="I121" s="10"/>
      <c r="J121" s="10"/>
      <c r="K121" s="10"/>
      <c r="L121" s="10"/>
      <c r="M121" s="10"/>
      <c r="N121" s="10"/>
      <c r="O121" s="10"/>
      <c r="P121" s="13"/>
      <c r="Q121" s="374"/>
      <c r="R121" s="374"/>
      <c r="S121" s="374"/>
      <c r="T121" s="374"/>
      <c r="U121" s="374"/>
      <c r="V121" s="374"/>
      <c r="W121" s="374"/>
      <c r="X121" s="414">
        <v>45292</v>
      </c>
      <c r="Y121" s="414">
        <v>45412</v>
      </c>
      <c r="Z121" s="415" t="s">
        <v>31</v>
      </c>
      <c r="AA121" s="415">
        <v>2</v>
      </c>
      <c r="AB121" s="444">
        <v>0.15</v>
      </c>
      <c r="AC121" s="444">
        <v>0</v>
      </c>
      <c r="AD121" s="374"/>
      <c r="AE121" s="415">
        <f t="shared" si="12"/>
        <v>0</v>
      </c>
      <c r="AF121" s="415">
        <f t="shared" si="13"/>
        <v>0</v>
      </c>
      <c r="AG121" s="374"/>
      <c r="AH121" s="374"/>
    </row>
    <row r="122" spans="1:34" x14ac:dyDescent="0.2">
      <c r="A122" s="10"/>
      <c r="B122" s="10"/>
      <c r="C122" s="10"/>
      <c r="D122" s="10"/>
      <c r="E122" s="10"/>
      <c r="F122" s="10"/>
      <c r="G122" s="10"/>
      <c r="H122" s="10"/>
      <c r="I122" s="10"/>
      <c r="J122" s="10"/>
      <c r="K122" s="10"/>
      <c r="L122" s="10"/>
      <c r="M122" s="10"/>
      <c r="N122" s="10"/>
      <c r="O122" s="10"/>
      <c r="P122" s="13"/>
      <c r="Q122" s="374"/>
      <c r="R122" s="374"/>
      <c r="S122" s="374"/>
      <c r="T122" s="374"/>
      <c r="U122" s="374"/>
      <c r="V122" s="374"/>
      <c r="W122" s="374"/>
      <c r="X122" s="414">
        <v>45292</v>
      </c>
      <c r="Y122" s="414">
        <v>45412</v>
      </c>
      <c r="Z122" s="415" t="s">
        <v>31</v>
      </c>
      <c r="AA122" s="415">
        <v>3</v>
      </c>
      <c r="AB122" s="444">
        <v>0.15</v>
      </c>
      <c r="AC122" s="444">
        <v>0</v>
      </c>
      <c r="AD122" s="374"/>
      <c r="AE122" s="415">
        <f t="shared" si="12"/>
        <v>0</v>
      </c>
      <c r="AF122" s="415">
        <f t="shared" si="13"/>
        <v>0</v>
      </c>
      <c r="AG122" s="374"/>
      <c r="AH122" s="374"/>
    </row>
    <row r="123" spans="1:34" x14ac:dyDescent="0.2">
      <c r="A123" s="10"/>
      <c r="B123" s="10"/>
      <c r="C123" s="10"/>
      <c r="D123" s="10"/>
      <c r="E123" s="10"/>
      <c r="F123" s="10"/>
      <c r="G123" s="10"/>
      <c r="H123" s="10"/>
      <c r="I123" s="10"/>
      <c r="J123" s="10"/>
      <c r="K123" s="10"/>
      <c r="L123" s="10"/>
      <c r="M123" s="10"/>
      <c r="N123" s="10"/>
      <c r="O123" s="10"/>
      <c r="P123" s="13"/>
      <c r="Q123" s="374"/>
      <c r="R123" s="374"/>
      <c r="S123" s="374"/>
      <c r="T123" s="374"/>
      <c r="U123" s="374"/>
      <c r="V123" s="374"/>
      <c r="W123" s="374"/>
      <c r="X123" s="414">
        <v>45292</v>
      </c>
      <c r="Y123" s="414">
        <v>45412</v>
      </c>
      <c r="Z123" s="415" t="s">
        <v>31</v>
      </c>
      <c r="AA123" s="415">
        <v>4</v>
      </c>
      <c r="AB123" s="444">
        <v>0.15</v>
      </c>
      <c r="AC123" s="444">
        <v>0</v>
      </c>
      <c r="AD123" s="374"/>
      <c r="AE123" s="415">
        <f t="shared" si="12"/>
        <v>0</v>
      </c>
      <c r="AF123" s="415">
        <f t="shared" si="13"/>
        <v>0</v>
      </c>
      <c r="AG123" s="374"/>
      <c r="AH123" s="374"/>
    </row>
    <row r="124" spans="1:34" x14ac:dyDescent="0.2">
      <c r="A124" s="10"/>
      <c r="B124" s="10"/>
      <c r="C124" s="10"/>
      <c r="D124" s="10"/>
      <c r="E124" s="10"/>
      <c r="F124" s="10"/>
      <c r="G124" s="10"/>
      <c r="H124" s="10"/>
      <c r="I124" s="10"/>
      <c r="J124" s="10"/>
      <c r="K124" s="10"/>
      <c r="L124" s="10"/>
      <c r="M124" s="10"/>
      <c r="N124" s="10"/>
      <c r="O124" s="10"/>
      <c r="P124" s="13"/>
      <c r="Q124" s="374"/>
      <c r="R124" s="374"/>
      <c r="S124" s="374"/>
      <c r="T124" s="374"/>
      <c r="U124" s="374"/>
      <c r="V124" s="374"/>
      <c r="W124" s="374"/>
      <c r="X124" s="414">
        <v>45292</v>
      </c>
      <c r="Y124" s="414">
        <v>45412</v>
      </c>
      <c r="Z124" s="415" t="s">
        <v>31</v>
      </c>
      <c r="AA124" s="415">
        <v>5</v>
      </c>
      <c r="AB124" s="444">
        <v>0.15</v>
      </c>
      <c r="AC124" s="444">
        <v>0</v>
      </c>
      <c r="AD124" s="374"/>
      <c r="AE124" s="415">
        <f t="shared" si="12"/>
        <v>0</v>
      </c>
      <c r="AF124" s="415">
        <f t="shared" si="13"/>
        <v>0</v>
      </c>
      <c r="AG124" s="374"/>
      <c r="AH124" s="374"/>
    </row>
    <row r="125" spans="1:34" x14ac:dyDescent="0.2">
      <c r="A125" s="10"/>
      <c r="B125" s="10"/>
      <c r="C125" s="10"/>
      <c r="D125" s="10"/>
      <c r="E125" s="10"/>
      <c r="F125" s="10"/>
      <c r="G125" s="10"/>
      <c r="H125" s="10"/>
      <c r="I125" s="10"/>
      <c r="J125" s="10"/>
      <c r="K125" s="10"/>
      <c r="L125" s="10"/>
      <c r="M125" s="10"/>
      <c r="N125" s="10"/>
      <c r="O125" s="10"/>
      <c r="P125" s="13"/>
      <c r="Q125" s="374"/>
      <c r="R125" s="374"/>
      <c r="S125" s="374"/>
      <c r="T125" s="374"/>
      <c r="U125" s="374"/>
      <c r="V125" s="374"/>
      <c r="W125" s="374"/>
      <c r="X125" s="414">
        <v>45292</v>
      </c>
      <c r="Y125" s="414">
        <v>45412</v>
      </c>
      <c r="Z125" s="415" t="s">
        <v>31</v>
      </c>
      <c r="AA125" s="415">
        <v>6</v>
      </c>
      <c r="AB125" s="444">
        <v>0.15</v>
      </c>
      <c r="AC125" s="444">
        <v>0</v>
      </c>
      <c r="AD125" s="374"/>
      <c r="AE125" s="415">
        <f t="shared" si="12"/>
        <v>0</v>
      </c>
      <c r="AF125" s="415">
        <f t="shared" si="13"/>
        <v>0</v>
      </c>
      <c r="AG125" s="374"/>
      <c r="AH125" s="374"/>
    </row>
    <row r="126" spans="1:34" x14ac:dyDescent="0.2">
      <c r="A126" s="10"/>
      <c r="B126" s="10"/>
      <c r="C126" s="10"/>
      <c r="D126" s="10"/>
      <c r="E126" s="10"/>
      <c r="F126" s="10"/>
      <c r="G126" s="10"/>
      <c r="H126" s="10"/>
      <c r="I126" s="10"/>
      <c r="J126" s="10"/>
      <c r="K126" s="10"/>
      <c r="L126" s="10"/>
      <c r="M126" s="10"/>
      <c r="N126" s="10"/>
      <c r="O126" s="10"/>
      <c r="P126" s="13"/>
      <c r="Q126" s="374"/>
      <c r="R126" s="374"/>
      <c r="S126" s="374"/>
      <c r="T126" s="374"/>
      <c r="U126" s="374"/>
      <c r="V126" s="374"/>
      <c r="W126" s="374"/>
      <c r="X126" s="414">
        <v>45292</v>
      </c>
      <c r="Y126" s="414">
        <v>45412</v>
      </c>
      <c r="Z126" s="415" t="s">
        <v>31</v>
      </c>
      <c r="AA126" s="415">
        <v>7</v>
      </c>
      <c r="AB126" s="444">
        <v>0.15</v>
      </c>
      <c r="AC126" s="444">
        <v>0</v>
      </c>
      <c r="AD126" s="374"/>
      <c r="AE126" s="415">
        <f t="shared" si="12"/>
        <v>0</v>
      </c>
      <c r="AF126" s="415">
        <f t="shared" si="13"/>
        <v>0</v>
      </c>
      <c r="AG126" s="374"/>
      <c r="AH126" s="374"/>
    </row>
    <row r="127" spans="1:34" x14ac:dyDescent="0.2">
      <c r="A127" s="10"/>
      <c r="B127" s="10"/>
      <c r="C127" s="10"/>
      <c r="D127" s="10"/>
      <c r="E127" s="10"/>
      <c r="F127" s="10"/>
      <c r="G127" s="10"/>
      <c r="H127" s="10"/>
      <c r="I127" s="10"/>
      <c r="J127" s="10"/>
      <c r="K127" s="10"/>
      <c r="L127" s="10"/>
      <c r="M127" s="10"/>
      <c r="N127" s="10"/>
      <c r="O127" s="10"/>
      <c r="P127" s="13"/>
      <c r="Q127" s="374"/>
      <c r="R127" s="374"/>
      <c r="S127" s="374"/>
      <c r="T127" s="374"/>
      <c r="U127" s="374"/>
      <c r="V127" s="374"/>
      <c r="W127" s="374"/>
      <c r="X127" s="414">
        <v>45292</v>
      </c>
      <c r="Y127" s="414">
        <v>45412</v>
      </c>
      <c r="Z127" s="415" t="s">
        <v>40</v>
      </c>
      <c r="AA127" s="415">
        <v>1</v>
      </c>
      <c r="AB127" s="444">
        <v>0.15</v>
      </c>
      <c r="AC127" s="444">
        <v>0</v>
      </c>
      <c r="AD127" s="374"/>
      <c r="AE127" s="415">
        <f t="shared" si="12"/>
        <v>0</v>
      </c>
      <c r="AF127" s="415">
        <f t="shared" si="13"/>
        <v>0</v>
      </c>
      <c r="AG127" s="374"/>
      <c r="AH127" s="374"/>
    </row>
    <row r="128" spans="1:34" x14ac:dyDescent="0.2">
      <c r="A128" s="10"/>
      <c r="B128" s="10"/>
      <c r="C128" s="10"/>
      <c r="D128" s="10"/>
      <c r="E128" s="10"/>
      <c r="F128" s="10"/>
      <c r="G128" s="10"/>
      <c r="H128" s="10"/>
      <c r="I128" s="10"/>
      <c r="J128" s="10"/>
      <c r="K128" s="10"/>
      <c r="L128" s="10"/>
      <c r="M128" s="10"/>
      <c r="N128" s="10"/>
      <c r="O128" s="10"/>
      <c r="P128" s="13"/>
      <c r="Q128" s="374"/>
      <c r="R128" s="374"/>
      <c r="S128" s="374"/>
      <c r="T128" s="374"/>
      <c r="U128" s="374"/>
      <c r="V128" s="374"/>
      <c r="W128" s="374"/>
      <c r="X128" s="414">
        <v>45292</v>
      </c>
      <c r="Y128" s="414">
        <v>45412</v>
      </c>
      <c r="Z128" s="415" t="s">
        <v>40</v>
      </c>
      <c r="AA128" s="415">
        <v>2</v>
      </c>
      <c r="AB128" s="444">
        <v>0.15</v>
      </c>
      <c r="AC128" s="444">
        <v>0</v>
      </c>
      <c r="AD128" s="374"/>
      <c r="AE128" s="415">
        <f t="shared" si="12"/>
        <v>0</v>
      </c>
      <c r="AF128" s="415">
        <f t="shared" si="13"/>
        <v>0</v>
      </c>
      <c r="AG128" s="374"/>
      <c r="AH128" s="374"/>
    </row>
    <row r="129" spans="1:34" x14ac:dyDescent="0.2">
      <c r="A129" s="10"/>
      <c r="B129" s="10"/>
      <c r="C129" s="10"/>
      <c r="D129" s="10"/>
      <c r="E129" s="10"/>
      <c r="F129" s="10"/>
      <c r="G129" s="10"/>
      <c r="H129" s="10"/>
      <c r="I129" s="10"/>
      <c r="J129" s="10"/>
      <c r="K129" s="10"/>
      <c r="L129" s="10"/>
      <c r="M129" s="10"/>
      <c r="N129" s="10"/>
      <c r="O129" s="10"/>
      <c r="P129" s="13"/>
      <c r="Q129" s="374"/>
      <c r="R129" s="374"/>
      <c r="S129" s="374"/>
      <c r="T129" s="374"/>
      <c r="U129" s="374"/>
      <c r="V129" s="374"/>
      <c r="W129" s="374"/>
      <c r="X129" s="414">
        <v>45292</v>
      </c>
      <c r="Y129" s="414">
        <v>45412</v>
      </c>
      <c r="Z129" s="415" t="s">
        <v>40</v>
      </c>
      <c r="AA129" s="415">
        <v>3</v>
      </c>
      <c r="AB129" s="444">
        <v>0.15</v>
      </c>
      <c r="AC129" s="444">
        <v>0</v>
      </c>
      <c r="AD129" s="374"/>
      <c r="AE129" s="415">
        <f t="shared" si="12"/>
        <v>0</v>
      </c>
      <c r="AF129" s="415">
        <f t="shared" si="13"/>
        <v>0</v>
      </c>
      <c r="AG129" s="374"/>
      <c r="AH129" s="374"/>
    </row>
    <row r="130" spans="1:34" x14ac:dyDescent="0.2">
      <c r="A130" s="10"/>
      <c r="B130" s="10"/>
      <c r="C130" s="10"/>
      <c r="D130" s="10"/>
      <c r="E130" s="10"/>
      <c r="F130" s="10"/>
      <c r="G130" s="10"/>
      <c r="H130" s="10"/>
      <c r="I130" s="10"/>
      <c r="J130" s="10"/>
      <c r="K130" s="10"/>
      <c r="L130" s="10"/>
      <c r="M130" s="10"/>
      <c r="N130" s="10"/>
      <c r="O130" s="10"/>
      <c r="P130" s="13"/>
      <c r="Q130" s="374"/>
      <c r="R130" s="374"/>
      <c r="S130" s="374"/>
      <c r="T130" s="374"/>
      <c r="U130" s="374"/>
      <c r="V130" s="374"/>
      <c r="W130" s="374"/>
      <c r="X130" s="414">
        <v>45292</v>
      </c>
      <c r="Y130" s="414">
        <v>45412</v>
      </c>
      <c r="Z130" s="415" t="s">
        <v>40</v>
      </c>
      <c r="AA130" s="415">
        <v>4</v>
      </c>
      <c r="AB130" s="444">
        <v>0.15</v>
      </c>
      <c r="AC130" s="444">
        <v>0</v>
      </c>
      <c r="AD130" s="374"/>
      <c r="AE130" s="415">
        <f t="shared" si="12"/>
        <v>0</v>
      </c>
      <c r="AF130" s="415">
        <f t="shared" si="13"/>
        <v>0</v>
      </c>
      <c r="AG130" s="374"/>
      <c r="AH130" s="374"/>
    </row>
    <row r="131" spans="1:34" x14ac:dyDescent="0.2">
      <c r="A131" s="10"/>
      <c r="B131" s="10"/>
      <c r="C131" s="10"/>
      <c r="D131" s="10"/>
      <c r="E131" s="10"/>
      <c r="F131" s="10"/>
      <c r="G131" s="10"/>
      <c r="H131" s="10"/>
      <c r="I131" s="10"/>
      <c r="J131" s="10"/>
      <c r="K131" s="10"/>
      <c r="L131" s="10"/>
      <c r="M131" s="10"/>
      <c r="N131" s="10"/>
      <c r="O131" s="10"/>
      <c r="P131" s="13"/>
      <c r="Q131" s="374"/>
      <c r="R131" s="374"/>
      <c r="S131" s="374"/>
      <c r="T131" s="374"/>
      <c r="U131" s="374"/>
      <c r="V131" s="374"/>
      <c r="W131" s="374"/>
      <c r="X131" s="414">
        <v>45292</v>
      </c>
      <c r="Y131" s="414">
        <v>45412</v>
      </c>
      <c r="Z131" s="415" t="s">
        <v>40</v>
      </c>
      <c r="AA131" s="415">
        <v>5</v>
      </c>
      <c r="AB131" s="444">
        <v>0.15</v>
      </c>
      <c r="AC131" s="444">
        <v>0</v>
      </c>
      <c r="AD131" s="374"/>
      <c r="AE131" s="415">
        <f t="shared" si="12"/>
        <v>0</v>
      </c>
      <c r="AF131" s="415">
        <f t="shared" si="13"/>
        <v>0</v>
      </c>
      <c r="AG131" s="374"/>
      <c r="AH131" s="374"/>
    </row>
    <row r="132" spans="1:34" x14ac:dyDescent="0.2">
      <c r="A132" s="10"/>
      <c r="B132" s="10"/>
      <c r="C132" s="10"/>
      <c r="D132" s="10"/>
      <c r="E132" s="10"/>
      <c r="F132" s="10"/>
      <c r="G132" s="10"/>
      <c r="H132" s="10"/>
      <c r="I132" s="10"/>
      <c r="J132" s="10"/>
      <c r="K132" s="10"/>
      <c r="L132" s="10"/>
      <c r="M132" s="10"/>
      <c r="N132" s="10"/>
      <c r="O132" s="10"/>
      <c r="P132" s="13"/>
      <c r="Q132" s="374"/>
      <c r="R132" s="374"/>
      <c r="S132" s="374"/>
      <c r="T132" s="374"/>
      <c r="U132" s="374"/>
      <c r="V132" s="374"/>
      <c r="W132" s="374"/>
      <c r="X132" s="414">
        <v>45292</v>
      </c>
      <c r="Y132" s="414">
        <v>45412</v>
      </c>
      <c r="Z132" s="415" t="s">
        <v>40</v>
      </c>
      <c r="AA132" s="415">
        <v>6</v>
      </c>
      <c r="AB132" s="444">
        <v>0.15</v>
      </c>
      <c r="AC132" s="444">
        <v>0</v>
      </c>
      <c r="AD132" s="374"/>
      <c r="AE132" s="415">
        <f t="shared" si="12"/>
        <v>0</v>
      </c>
      <c r="AF132" s="415">
        <f t="shared" si="13"/>
        <v>0</v>
      </c>
      <c r="AG132" s="374"/>
      <c r="AH132" s="374"/>
    </row>
    <row r="133" spans="1:34" x14ac:dyDescent="0.2">
      <c r="A133" s="10"/>
      <c r="B133" s="10"/>
      <c r="C133" s="10"/>
      <c r="D133" s="10"/>
      <c r="E133" s="10"/>
      <c r="F133" s="10"/>
      <c r="G133" s="10"/>
      <c r="H133" s="10"/>
      <c r="I133" s="10"/>
      <c r="J133" s="10"/>
      <c r="K133" s="10"/>
      <c r="L133" s="10"/>
      <c r="M133" s="10"/>
      <c r="N133" s="10"/>
      <c r="O133" s="10"/>
      <c r="P133" s="13"/>
      <c r="Q133" s="374"/>
      <c r="R133" s="374"/>
      <c r="S133" s="374"/>
      <c r="T133" s="374"/>
      <c r="U133" s="374"/>
      <c r="V133" s="374"/>
      <c r="W133" s="374"/>
      <c r="X133" s="414">
        <v>45292</v>
      </c>
      <c r="Y133" s="414">
        <v>45412</v>
      </c>
      <c r="Z133" s="415" t="s">
        <v>43</v>
      </c>
      <c r="AA133" s="415">
        <v>1</v>
      </c>
      <c r="AB133" s="444">
        <v>0.15</v>
      </c>
      <c r="AC133" s="444">
        <v>0</v>
      </c>
      <c r="AD133" s="374"/>
      <c r="AE133" s="415">
        <f t="shared" si="12"/>
        <v>0</v>
      </c>
      <c r="AF133" s="415">
        <f t="shared" si="13"/>
        <v>0</v>
      </c>
      <c r="AG133" s="374"/>
      <c r="AH133" s="374"/>
    </row>
    <row r="134" spans="1:34" x14ac:dyDescent="0.2">
      <c r="A134" s="10"/>
      <c r="B134" s="10"/>
      <c r="C134" s="10"/>
      <c r="D134" s="10"/>
      <c r="E134" s="10"/>
      <c r="F134" s="10"/>
      <c r="G134" s="10"/>
      <c r="H134" s="10"/>
      <c r="I134" s="10"/>
      <c r="J134" s="10"/>
      <c r="K134" s="10"/>
      <c r="L134" s="10"/>
      <c r="M134" s="10"/>
      <c r="N134" s="10"/>
      <c r="O134" s="10"/>
      <c r="P134" s="13"/>
      <c r="Q134" s="374"/>
      <c r="R134" s="374"/>
      <c r="S134" s="374"/>
      <c r="T134" s="374"/>
      <c r="U134" s="374"/>
      <c r="V134" s="374"/>
      <c r="W134" s="374"/>
      <c r="X134" s="414">
        <v>45292</v>
      </c>
      <c r="Y134" s="414">
        <v>45412</v>
      </c>
      <c r="Z134" s="415" t="s">
        <v>43</v>
      </c>
      <c r="AA134" s="415">
        <v>2</v>
      </c>
      <c r="AB134" s="444">
        <v>0.15</v>
      </c>
      <c r="AC134" s="444">
        <v>0</v>
      </c>
      <c r="AD134" s="374"/>
      <c r="AE134" s="415">
        <f t="shared" si="12"/>
        <v>0</v>
      </c>
      <c r="AF134" s="415">
        <f t="shared" si="13"/>
        <v>0</v>
      </c>
      <c r="AG134" s="374"/>
      <c r="AH134" s="374"/>
    </row>
    <row r="135" spans="1:34" x14ac:dyDescent="0.2">
      <c r="A135" s="10"/>
      <c r="B135" s="10"/>
      <c r="C135" s="10"/>
      <c r="D135" s="10"/>
      <c r="E135" s="10"/>
      <c r="F135" s="10"/>
      <c r="G135" s="10"/>
      <c r="H135" s="10"/>
      <c r="I135" s="10"/>
      <c r="J135" s="10"/>
      <c r="K135" s="10"/>
      <c r="L135" s="10"/>
      <c r="M135" s="10"/>
      <c r="N135" s="10"/>
      <c r="O135" s="10"/>
      <c r="P135" s="13"/>
      <c r="Q135" s="374"/>
      <c r="R135" s="374"/>
      <c r="S135" s="374"/>
      <c r="T135" s="374"/>
      <c r="U135" s="374"/>
      <c r="V135" s="374"/>
      <c r="W135" s="374"/>
      <c r="X135" s="414">
        <v>45292</v>
      </c>
      <c r="Y135" s="414">
        <v>45412</v>
      </c>
      <c r="Z135" s="415" t="s">
        <v>43</v>
      </c>
      <c r="AA135" s="415">
        <v>3</v>
      </c>
      <c r="AB135" s="444">
        <v>0.15</v>
      </c>
      <c r="AC135" s="444">
        <v>0</v>
      </c>
      <c r="AD135" s="374"/>
      <c r="AE135" s="415">
        <f t="shared" si="12"/>
        <v>0</v>
      </c>
      <c r="AF135" s="415">
        <f t="shared" si="13"/>
        <v>0</v>
      </c>
      <c r="AG135" s="374"/>
      <c r="AH135" s="374"/>
    </row>
    <row r="136" spans="1:34" x14ac:dyDescent="0.2">
      <c r="A136" s="10"/>
      <c r="B136" s="10"/>
      <c r="C136" s="10"/>
      <c r="D136" s="10"/>
      <c r="E136" s="10"/>
      <c r="F136" s="10"/>
      <c r="G136" s="10"/>
      <c r="H136" s="10"/>
      <c r="I136" s="10"/>
      <c r="J136" s="10"/>
      <c r="K136" s="10"/>
      <c r="L136" s="10"/>
      <c r="M136" s="10"/>
      <c r="N136" s="10"/>
      <c r="O136" s="10"/>
      <c r="P136" s="13"/>
      <c r="Q136" s="374"/>
      <c r="R136" s="374"/>
      <c r="S136" s="374"/>
      <c r="T136" s="374"/>
      <c r="U136" s="374"/>
      <c r="V136" s="374"/>
      <c r="W136" s="374"/>
      <c r="X136" s="414">
        <v>45292</v>
      </c>
      <c r="Y136" s="414">
        <v>45412</v>
      </c>
      <c r="Z136" s="415" t="s">
        <v>43</v>
      </c>
      <c r="AA136" s="415">
        <v>4</v>
      </c>
      <c r="AB136" s="444">
        <v>0.15</v>
      </c>
      <c r="AC136" s="444">
        <v>0</v>
      </c>
      <c r="AD136" s="374"/>
      <c r="AE136" s="415">
        <f t="shared" si="12"/>
        <v>0</v>
      </c>
      <c r="AF136" s="415">
        <f t="shared" si="13"/>
        <v>0</v>
      </c>
      <c r="AG136" s="374"/>
      <c r="AH136" s="374"/>
    </row>
    <row r="137" spans="1:34" x14ac:dyDescent="0.2">
      <c r="A137" s="10"/>
      <c r="B137" s="10"/>
      <c r="C137" s="10"/>
      <c r="D137" s="10"/>
      <c r="E137" s="10"/>
      <c r="F137" s="10"/>
      <c r="G137" s="10"/>
      <c r="H137" s="10"/>
      <c r="I137" s="10"/>
      <c r="J137" s="10"/>
      <c r="K137" s="10"/>
      <c r="L137" s="10"/>
      <c r="M137" s="10"/>
      <c r="N137" s="10"/>
      <c r="O137" s="10"/>
      <c r="P137" s="13"/>
      <c r="Q137" s="374"/>
      <c r="R137" s="374"/>
      <c r="S137" s="374"/>
      <c r="T137" s="374"/>
      <c r="U137" s="374"/>
      <c r="V137" s="374"/>
      <c r="W137" s="374"/>
      <c r="X137" s="414">
        <v>45292</v>
      </c>
      <c r="Y137" s="414">
        <v>45412</v>
      </c>
      <c r="Z137" s="415" t="s">
        <v>43</v>
      </c>
      <c r="AA137" s="415">
        <v>5</v>
      </c>
      <c r="AB137" s="444">
        <v>0.15</v>
      </c>
      <c r="AC137" s="444">
        <v>0</v>
      </c>
      <c r="AD137" s="374"/>
      <c r="AE137" s="415">
        <f t="shared" si="12"/>
        <v>0</v>
      </c>
      <c r="AF137" s="415">
        <f t="shared" si="13"/>
        <v>0</v>
      </c>
      <c r="AG137" s="374"/>
      <c r="AH137" s="374"/>
    </row>
    <row r="138" spans="1:34" x14ac:dyDescent="0.2">
      <c r="A138" s="10"/>
      <c r="B138" s="10"/>
      <c r="C138" s="10"/>
      <c r="D138" s="10"/>
      <c r="E138" s="10"/>
      <c r="F138" s="10"/>
      <c r="G138" s="10"/>
      <c r="H138" s="10"/>
      <c r="I138" s="10"/>
      <c r="J138" s="10"/>
      <c r="K138" s="10"/>
      <c r="L138" s="10"/>
      <c r="M138" s="10"/>
      <c r="N138" s="10"/>
      <c r="O138" s="10"/>
      <c r="P138" s="13"/>
      <c r="Q138" s="374"/>
      <c r="R138" s="374"/>
      <c r="S138" s="374"/>
      <c r="T138" s="374"/>
      <c r="U138" s="374"/>
      <c r="V138" s="374"/>
      <c r="W138" s="374"/>
      <c r="X138" s="414">
        <v>45292</v>
      </c>
      <c r="Y138" s="414">
        <v>45412</v>
      </c>
      <c r="Z138" s="415" t="s">
        <v>43</v>
      </c>
      <c r="AA138" s="415">
        <v>6</v>
      </c>
      <c r="AB138" s="444">
        <v>0.15</v>
      </c>
      <c r="AC138" s="444">
        <v>0</v>
      </c>
      <c r="AD138" s="374"/>
      <c r="AE138" s="415">
        <f t="shared" si="12"/>
        <v>0</v>
      </c>
      <c r="AF138" s="415">
        <f t="shared" si="13"/>
        <v>0</v>
      </c>
      <c r="AG138" s="374"/>
      <c r="AH138" s="374"/>
    </row>
    <row r="139" spans="1:34" x14ac:dyDescent="0.2">
      <c r="A139" s="10"/>
      <c r="B139" s="10"/>
      <c r="C139" s="10"/>
      <c r="D139" s="10"/>
      <c r="E139" s="10"/>
      <c r="F139" s="10"/>
      <c r="G139" s="10"/>
      <c r="H139" s="10"/>
      <c r="I139" s="10"/>
      <c r="J139" s="10"/>
      <c r="K139" s="10"/>
      <c r="L139" s="10"/>
      <c r="M139" s="10"/>
      <c r="N139" s="10"/>
      <c r="O139" s="10"/>
      <c r="P139" s="13"/>
      <c r="Q139" s="374"/>
      <c r="R139" s="374"/>
      <c r="S139" s="374"/>
      <c r="T139" s="374"/>
      <c r="U139" s="374"/>
      <c r="V139" s="374"/>
      <c r="W139" s="374"/>
      <c r="X139" s="414">
        <v>45292</v>
      </c>
      <c r="Y139" s="414">
        <v>45412</v>
      </c>
      <c r="Z139" s="415" t="s">
        <v>43</v>
      </c>
      <c r="AA139" s="415">
        <v>7</v>
      </c>
      <c r="AB139" s="444">
        <v>0.15</v>
      </c>
      <c r="AC139" s="444">
        <v>0</v>
      </c>
      <c r="AD139" s="374"/>
      <c r="AE139" s="415">
        <f t="shared" si="12"/>
        <v>0</v>
      </c>
      <c r="AF139" s="415">
        <f t="shared" si="13"/>
        <v>0</v>
      </c>
      <c r="AG139" s="374"/>
      <c r="AH139" s="374"/>
    </row>
    <row r="140" spans="1:34" x14ac:dyDescent="0.2">
      <c r="A140" s="10"/>
      <c r="B140" s="10"/>
      <c r="C140" s="10"/>
      <c r="D140" s="10"/>
      <c r="E140" s="10"/>
      <c r="F140" s="10"/>
      <c r="G140" s="10"/>
      <c r="H140" s="10"/>
      <c r="I140" s="10"/>
      <c r="J140" s="10"/>
      <c r="K140" s="10"/>
      <c r="L140" s="10"/>
      <c r="M140" s="10"/>
      <c r="N140" s="10"/>
      <c r="O140" s="10"/>
      <c r="P140" s="13"/>
      <c r="Q140" s="374"/>
      <c r="R140" s="374"/>
      <c r="S140" s="374"/>
      <c r="T140" s="374"/>
      <c r="U140" s="374"/>
      <c r="V140" s="374"/>
      <c r="W140" s="374"/>
      <c r="X140" s="414">
        <v>45292</v>
      </c>
      <c r="Y140" s="414">
        <v>45412</v>
      </c>
      <c r="Z140" s="415" t="s">
        <v>43</v>
      </c>
      <c r="AA140" s="415">
        <v>8</v>
      </c>
      <c r="AB140" s="444">
        <v>0.15</v>
      </c>
      <c r="AC140" s="444">
        <v>0</v>
      </c>
      <c r="AD140" s="374"/>
      <c r="AE140" s="415">
        <f t="shared" si="12"/>
        <v>0</v>
      </c>
      <c r="AF140" s="415">
        <f t="shared" si="13"/>
        <v>0</v>
      </c>
      <c r="AG140" s="374"/>
      <c r="AH140" s="374"/>
    </row>
    <row r="141" spans="1:34" x14ac:dyDescent="0.2">
      <c r="A141" s="10"/>
      <c r="B141" s="10"/>
      <c r="C141" s="10"/>
      <c r="D141" s="10"/>
      <c r="E141" s="10"/>
      <c r="F141" s="10"/>
      <c r="G141" s="10"/>
      <c r="H141" s="10"/>
      <c r="I141" s="10"/>
      <c r="J141" s="10"/>
      <c r="K141" s="10"/>
      <c r="L141" s="10"/>
      <c r="M141" s="10"/>
      <c r="N141" s="10"/>
      <c r="O141" s="10"/>
      <c r="P141" s="13"/>
      <c r="Q141" s="374"/>
      <c r="R141" s="374"/>
      <c r="S141" s="374"/>
      <c r="T141" s="374"/>
      <c r="U141" s="374"/>
      <c r="V141" s="374"/>
      <c r="W141" s="374"/>
      <c r="X141" s="414">
        <v>45292</v>
      </c>
      <c r="Y141" s="414">
        <v>45412</v>
      </c>
      <c r="Z141" s="415" t="s">
        <v>43</v>
      </c>
      <c r="AA141" s="415">
        <v>9</v>
      </c>
      <c r="AB141" s="444">
        <v>0.15</v>
      </c>
      <c r="AC141" s="444">
        <v>0</v>
      </c>
      <c r="AD141" s="374"/>
      <c r="AE141" s="415">
        <f t="shared" si="12"/>
        <v>0</v>
      </c>
      <c r="AF141" s="415">
        <f t="shared" si="13"/>
        <v>0</v>
      </c>
      <c r="AG141" s="374"/>
      <c r="AH141" s="374"/>
    </row>
    <row r="142" spans="1:34" x14ac:dyDescent="0.2">
      <c r="A142" s="10"/>
      <c r="B142" s="10"/>
      <c r="C142" s="10"/>
      <c r="D142" s="10"/>
      <c r="E142" s="10"/>
      <c r="F142" s="10"/>
      <c r="G142" s="10"/>
      <c r="H142" s="10"/>
      <c r="I142" s="10"/>
      <c r="J142" s="10"/>
      <c r="K142" s="10"/>
      <c r="L142" s="10"/>
      <c r="M142" s="10"/>
      <c r="N142" s="10"/>
      <c r="O142" s="10"/>
      <c r="P142" s="13"/>
      <c r="Q142" s="374"/>
      <c r="R142" s="374"/>
      <c r="S142" s="374"/>
      <c r="T142" s="374"/>
      <c r="U142" s="374"/>
      <c r="V142" s="374"/>
      <c r="W142" s="374"/>
      <c r="X142" s="414">
        <v>45292</v>
      </c>
      <c r="Y142" s="414">
        <v>45412</v>
      </c>
      <c r="Z142" s="415" t="s">
        <v>50</v>
      </c>
      <c r="AA142" s="415">
        <v>1</v>
      </c>
      <c r="AB142" s="444">
        <v>0.15</v>
      </c>
      <c r="AC142" s="444">
        <v>0</v>
      </c>
      <c r="AD142" s="374"/>
      <c r="AE142" s="415">
        <f t="shared" si="12"/>
        <v>0</v>
      </c>
      <c r="AF142" s="415">
        <f t="shared" si="13"/>
        <v>0</v>
      </c>
      <c r="AG142" s="374"/>
      <c r="AH142" s="374"/>
    </row>
    <row r="143" spans="1:34" x14ac:dyDescent="0.2">
      <c r="A143" s="10"/>
      <c r="B143" s="10"/>
      <c r="C143" s="10"/>
      <c r="D143" s="10"/>
      <c r="E143" s="10"/>
      <c r="F143" s="10"/>
      <c r="G143" s="10"/>
      <c r="H143" s="10"/>
      <c r="I143" s="10"/>
      <c r="J143" s="10"/>
      <c r="K143" s="10"/>
      <c r="L143" s="10"/>
      <c r="M143" s="10"/>
      <c r="N143" s="10"/>
      <c r="O143" s="10"/>
      <c r="P143" s="13"/>
      <c r="Q143" s="374"/>
      <c r="R143" s="374"/>
      <c r="S143" s="374"/>
      <c r="T143" s="374"/>
      <c r="U143" s="374"/>
      <c r="V143" s="374"/>
      <c r="W143" s="374"/>
      <c r="X143" s="414">
        <v>45292</v>
      </c>
      <c r="Y143" s="414">
        <v>45412</v>
      </c>
      <c r="Z143" s="415" t="s">
        <v>50</v>
      </c>
      <c r="AA143" s="415">
        <v>2</v>
      </c>
      <c r="AB143" s="444">
        <v>0.15</v>
      </c>
      <c r="AC143" s="444">
        <v>0</v>
      </c>
      <c r="AD143" s="374"/>
      <c r="AE143" s="415">
        <f t="shared" si="12"/>
        <v>0</v>
      </c>
      <c r="AF143" s="415">
        <f t="shared" si="13"/>
        <v>0</v>
      </c>
      <c r="AG143" s="374"/>
      <c r="AH143" s="374"/>
    </row>
    <row r="144" spans="1:34" x14ac:dyDescent="0.2">
      <c r="A144" s="10"/>
      <c r="B144" s="10"/>
      <c r="C144" s="10"/>
      <c r="D144" s="10"/>
      <c r="E144" s="10"/>
      <c r="F144" s="10"/>
      <c r="G144" s="10"/>
      <c r="H144" s="10"/>
      <c r="I144" s="10"/>
      <c r="J144" s="10"/>
      <c r="K144" s="10"/>
      <c r="L144" s="10"/>
      <c r="M144" s="10"/>
      <c r="N144" s="10"/>
      <c r="O144" s="10"/>
      <c r="P144" s="13"/>
      <c r="Q144" s="374"/>
      <c r="R144" s="374"/>
      <c r="S144" s="374"/>
      <c r="T144" s="374"/>
      <c r="U144" s="374"/>
      <c r="V144" s="374"/>
      <c r="W144" s="422" t="s">
        <v>71</v>
      </c>
      <c r="X144" s="416">
        <v>45413</v>
      </c>
      <c r="Y144" s="416">
        <v>45426</v>
      </c>
      <c r="Z144" s="417" t="s">
        <v>26</v>
      </c>
      <c r="AA144" s="417">
        <v>1</v>
      </c>
      <c r="AB144" s="443">
        <v>0.15</v>
      </c>
      <c r="AC144" s="443">
        <v>0</v>
      </c>
      <c r="AD144" s="374"/>
      <c r="AE144" s="417">
        <f>IF($U$58,AB144,0)</f>
        <v>0</v>
      </c>
      <c r="AF144" s="417">
        <f>IF($U$58,AC144,0)</f>
        <v>0</v>
      </c>
      <c r="AG144" s="374"/>
      <c r="AH144" s="374"/>
    </row>
    <row r="145" spans="1:34" x14ac:dyDescent="0.2">
      <c r="A145" s="10"/>
      <c r="B145" s="10"/>
      <c r="C145" s="10"/>
      <c r="D145" s="10"/>
      <c r="E145" s="10"/>
      <c r="F145" s="10"/>
      <c r="G145" s="10"/>
      <c r="H145" s="10"/>
      <c r="I145" s="10"/>
      <c r="J145" s="10"/>
      <c r="K145" s="10"/>
      <c r="L145" s="10"/>
      <c r="M145" s="10"/>
      <c r="N145" s="10"/>
      <c r="O145" s="10"/>
      <c r="P145" s="13"/>
      <c r="Q145" s="374"/>
      <c r="R145" s="374"/>
      <c r="S145" s="374"/>
      <c r="T145" s="374"/>
      <c r="U145" s="374"/>
      <c r="V145" s="374"/>
      <c r="W145" s="374"/>
      <c r="X145" s="414">
        <v>45413</v>
      </c>
      <c r="Y145" s="414">
        <v>45426</v>
      </c>
      <c r="Z145" s="415" t="s">
        <v>26</v>
      </c>
      <c r="AA145" s="415">
        <v>2</v>
      </c>
      <c r="AB145" s="444">
        <v>0.15</v>
      </c>
      <c r="AC145" s="444">
        <v>0</v>
      </c>
      <c r="AD145" s="374"/>
      <c r="AE145" s="418">
        <f t="shared" ref="AE145:AE171" si="14">IF($U$58,AB145,0)</f>
        <v>0</v>
      </c>
      <c r="AF145" s="418">
        <f t="shared" ref="AF145:AF171" si="15">IF($U$58,AC145,0)</f>
        <v>0</v>
      </c>
      <c r="AG145" s="374"/>
      <c r="AH145" s="374"/>
    </row>
    <row r="146" spans="1:34" x14ac:dyDescent="0.2">
      <c r="A146" s="10"/>
      <c r="B146" s="10"/>
      <c r="C146" s="10"/>
      <c r="D146" s="10"/>
      <c r="E146" s="10"/>
      <c r="F146" s="10"/>
      <c r="G146" s="10"/>
      <c r="H146" s="10"/>
      <c r="I146" s="10"/>
      <c r="J146" s="10"/>
      <c r="K146" s="10"/>
      <c r="L146" s="10"/>
      <c r="M146" s="10"/>
      <c r="N146" s="10"/>
      <c r="O146" s="10"/>
      <c r="P146" s="13"/>
      <c r="Q146" s="374"/>
      <c r="R146" s="374"/>
      <c r="S146" s="374"/>
      <c r="T146" s="374"/>
      <c r="U146" s="374"/>
      <c r="V146" s="374"/>
      <c r="W146" s="374"/>
      <c r="X146" s="414">
        <v>45413</v>
      </c>
      <c r="Y146" s="414">
        <v>45426</v>
      </c>
      <c r="Z146" s="415" t="s">
        <v>26</v>
      </c>
      <c r="AA146" s="415">
        <v>3</v>
      </c>
      <c r="AB146" s="444">
        <v>0.15</v>
      </c>
      <c r="AC146" s="444">
        <v>0</v>
      </c>
      <c r="AD146" s="374"/>
      <c r="AE146" s="418">
        <f t="shared" si="14"/>
        <v>0</v>
      </c>
      <c r="AF146" s="418">
        <f t="shared" si="15"/>
        <v>0</v>
      </c>
      <c r="AG146" s="374"/>
      <c r="AH146" s="374"/>
    </row>
    <row r="147" spans="1:34" x14ac:dyDescent="0.2">
      <c r="A147" s="10"/>
      <c r="B147" s="10"/>
      <c r="C147" s="10"/>
      <c r="D147" s="10"/>
      <c r="E147" s="10"/>
      <c r="F147" s="10"/>
      <c r="G147" s="10"/>
      <c r="H147" s="10"/>
      <c r="I147" s="10"/>
      <c r="J147" s="10"/>
      <c r="K147" s="10"/>
      <c r="L147" s="10"/>
      <c r="M147" s="10"/>
      <c r="N147" s="10"/>
      <c r="O147" s="10"/>
      <c r="P147" s="13"/>
      <c r="Q147" s="374"/>
      <c r="R147" s="374"/>
      <c r="S147" s="374"/>
      <c r="T147" s="374"/>
      <c r="U147" s="374"/>
      <c r="V147" s="374"/>
      <c r="W147" s="374"/>
      <c r="X147" s="414">
        <v>45413</v>
      </c>
      <c r="Y147" s="414">
        <v>45426</v>
      </c>
      <c r="Z147" s="415" t="s">
        <v>26</v>
      </c>
      <c r="AA147" s="415">
        <v>4</v>
      </c>
      <c r="AB147" s="444">
        <v>0.15</v>
      </c>
      <c r="AC147" s="444">
        <v>0</v>
      </c>
      <c r="AD147" s="374"/>
      <c r="AE147" s="418">
        <f t="shared" si="14"/>
        <v>0</v>
      </c>
      <c r="AF147" s="418">
        <f t="shared" si="15"/>
        <v>0</v>
      </c>
      <c r="AG147" s="374"/>
      <c r="AH147" s="374"/>
    </row>
    <row r="148" spans="1:34" x14ac:dyDescent="0.2">
      <c r="A148" s="10"/>
      <c r="B148" s="10"/>
      <c r="C148" s="10"/>
      <c r="D148" s="10"/>
      <c r="E148" s="10"/>
      <c r="F148" s="10"/>
      <c r="G148" s="10"/>
      <c r="H148" s="10"/>
      <c r="I148" s="10"/>
      <c r="J148" s="10"/>
      <c r="K148" s="10"/>
      <c r="L148" s="10"/>
      <c r="M148" s="10"/>
      <c r="N148" s="10"/>
      <c r="O148" s="10"/>
      <c r="P148" s="13"/>
      <c r="Q148" s="374"/>
      <c r="R148" s="374"/>
      <c r="S148" s="374"/>
      <c r="T148" s="374"/>
      <c r="U148" s="374"/>
      <c r="V148" s="374"/>
      <c r="W148" s="374"/>
      <c r="X148" s="414">
        <v>45413</v>
      </c>
      <c r="Y148" s="414">
        <v>45426</v>
      </c>
      <c r="Z148" s="415" t="s">
        <v>31</v>
      </c>
      <c r="AA148" s="415">
        <v>1</v>
      </c>
      <c r="AB148" s="444">
        <v>0.15</v>
      </c>
      <c r="AC148" s="444">
        <v>0</v>
      </c>
      <c r="AD148" s="374"/>
      <c r="AE148" s="418">
        <f t="shared" si="14"/>
        <v>0</v>
      </c>
      <c r="AF148" s="418">
        <f t="shared" si="15"/>
        <v>0</v>
      </c>
      <c r="AG148" s="374"/>
      <c r="AH148" s="374"/>
    </row>
    <row r="149" spans="1:34" x14ac:dyDescent="0.2">
      <c r="A149" s="10"/>
      <c r="B149" s="10"/>
      <c r="C149" s="10"/>
      <c r="D149" s="10"/>
      <c r="E149" s="10"/>
      <c r="F149" s="10"/>
      <c r="G149" s="10"/>
      <c r="H149" s="10"/>
      <c r="I149" s="10"/>
      <c r="J149" s="10"/>
      <c r="K149" s="10"/>
      <c r="L149" s="10"/>
      <c r="M149" s="10"/>
      <c r="N149" s="10"/>
      <c r="O149" s="10"/>
      <c r="P149" s="13"/>
      <c r="Q149" s="374"/>
      <c r="R149" s="374"/>
      <c r="S149" s="374"/>
      <c r="T149" s="374"/>
      <c r="U149" s="374"/>
      <c r="V149" s="374"/>
      <c r="W149" s="374"/>
      <c r="X149" s="414">
        <v>45413</v>
      </c>
      <c r="Y149" s="414">
        <v>45426</v>
      </c>
      <c r="Z149" s="415" t="s">
        <v>31</v>
      </c>
      <c r="AA149" s="415">
        <v>2</v>
      </c>
      <c r="AB149" s="444">
        <v>0.15</v>
      </c>
      <c r="AC149" s="444">
        <v>0</v>
      </c>
      <c r="AD149" s="374"/>
      <c r="AE149" s="418">
        <f t="shared" si="14"/>
        <v>0</v>
      </c>
      <c r="AF149" s="418">
        <f t="shared" si="15"/>
        <v>0</v>
      </c>
      <c r="AG149" s="374"/>
      <c r="AH149" s="374"/>
    </row>
    <row r="150" spans="1:34" x14ac:dyDescent="0.2">
      <c r="A150" s="10"/>
      <c r="B150" s="10"/>
      <c r="C150" s="10"/>
      <c r="D150" s="10"/>
      <c r="E150" s="10"/>
      <c r="F150" s="10"/>
      <c r="G150" s="10"/>
      <c r="H150" s="10"/>
      <c r="I150" s="10"/>
      <c r="J150" s="10"/>
      <c r="K150" s="10"/>
      <c r="L150" s="10"/>
      <c r="M150" s="10"/>
      <c r="N150" s="10"/>
      <c r="O150" s="10"/>
      <c r="P150" s="13"/>
      <c r="Q150" s="374"/>
      <c r="R150" s="374"/>
      <c r="S150" s="374"/>
      <c r="T150" s="374"/>
      <c r="U150" s="374"/>
      <c r="V150" s="374"/>
      <c r="W150" s="374"/>
      <c r="X150" s="414">
        <v>45413</v>
      </c>
      <c r="Y150" s="414">
        <v>45426</v>
      </c>
      <c r="Z150" s="415" t="s">
        <v>31</v>
      </c>
      <c r="AA150" s="415">
        <v>3</v>
      </c>
      <c r="AB150" s="444">
        <v>0.15</v>
      </c>
      <c r="AC150" s="444">
        <v>0</v>
      </c>
      <c r="AD150" s="374"/>
      <c r="AE150" s="418">
        <f t="shared" si="14"/>
        <v>0</v>
      </c>
      <c r="AF150" s="418">
        <f t="shared" si="15"/>
        <v>0</v>
      </c>
      <c r="AG150" s="374"/>
      <c r="AH150" s="374"/>
    </row>
    <row r="151" spans="1:34" x14ac:dyDescent="0.2">
      <c r="A151" s="10"/>
      <c r="B151" s="10"/>
      <c r="C151" s="10"/>
      <c r="D151" s="10"/>
      <c r="E151" s="10"/>
      <c r="F151" s="10"/>
      <c r="G151" s="10"/>
      <c r="H151" s="10"/>
      <c r="I151" s="10"/>
      <c r="J151" s="10"/>
      <c r="K151" s="10"/>
      <c r="L151" s="10"/>
      <c r="M151" s="10"/>
      <c r="N151" s="10"/>
      <c r="O151" s="10"/>
      <c r="P151" s="13"/>
      <c r="Q151" s="374"/>
      <c r="R151" s="374"/>
      <c r="S151" s="374"/>
      <c r="T151" s="374"/>
      <c r="U151" s="374"/>
      <c r="V151" s="374"/>
      <c r="W151" s="374"/>
      <c r="X151" s="414">
        <v>45413</v>
      </c>
      <c r="Y151" s="414">
        <v>45426</v>
      </c>
      <c r="Z151" s="415" t="s">
        <v>31</v>
      </c>
      <c r="AA151" s="415">
        <v>4</v>
      </c>
      <c r="AB151" s="444">
        <v>0.15</v>
      </c>
      <c r="AC151" s="444">
        <v>0</v>
      </c>
      <c r="AD151" s="374"/>
      <c r="AE151" s="418">
        <f t="shared" si="14"/>
        <v>0</v>
      </c>
      <c r="AF151" s="418">
        <f t="shared" si="15"/>
        <v>0</v>
      </c>
      <c r="AG151" s="374"/>
      <c r="AH151" s="374"/>
    </row>
    <row r="152" spans="1:34" x14ac:dyDescent="0.2">
      <c r="A152" s="10"/>
      <c r="B152" s="10"/>
      <c r="C152" s="10"/>
      <c r="D152" s="10"/>
      <c r="E152" s="10"/>
      <c r="F152" s="10"/>
      <c r="G152" s="10"/>
      <c r="H152" s="10"/>
      <c r="I152" s="10"/>
      <c r="J152" s="10"/>
      <c r="K152" s="10"/>
      <c r="L152" s="10"/>
      <c r="M152" s="10"/>
      <c r="N152" s="10"/>
      <c r="O152" s="10"/>
      <c r="P152" s="13"/>
      <c r="Q152" s="374"/>
      <c r="R152" s="374"/>
      <c r="S152" s="374"/>
      <c r="T152" s="374"/>
      <c r="U152" s="374"/>
      <c r="V152" s="374"/>
      <c r="W152" s="374"/>
      <c r="X152" s="414">
        <v>45413</v>
      </c>
      <c r="Y152" s="414">
        <v>45426</v>
      </c>
      <c r="Z152" s="415" t="s">
        <v>31</v>
      </c>
      <c r="AA152" s="415">
        <v>5</v>
      </c>
      <c r="AB152" s="444">
        <v>0.15</v>
      </c>
      <c r="AC152" s="444">
        <v>0</v>
      </c>
      <c r="AD152" s="374"/>
      <c r="AE152" s="418">
        <f t="shared" si="14"/>
        <v>0</v>
      </c>
      <c r="AF152" s="418">
        <f t="shared" si="15"/>
        <v>0</v>
      </c>
      <c r="AG152" s="374"/>
      <c r="AH152" s="374"/>
    </row>
    <row r="153" spans="1:34" x14ac:dyDescent="0.2">
      <c r="A153" s="10"/>
      <c r="B153" s="10"/>
      <c r="C153" s="10"/>
      <c r="D153" s="10"/>
      <c r="E153" s="10"/>
      <c r="F153" s="10"/>
      <c r="G153" s="10"/>
      <c r="H153" s="10"/>
      <c r="I153" s="10"/>
      <c r="J153" s="10"/>
      <c r="K153" s="10"/>
      <c r="L153" s="10"/>
      <c r="M153" s="10"/>
      <c r="N153" s="10"/>
      <c r="O153" s="10"/>
      <c r="P153" s="13"/>
      <c r="Q153" s="374"/>
      <c r="R153" s="374"/>
      <c r="S153" s="374"/>
      <c r="T153" s="374"/>
      <c r="U153" s="374"/>
      <c r="V153" s="374"/>
      <c r="W153" s="374"/>
      <c r="X153" s="414">
        <v>45413</v>
      </c>
      <c r="Y153" s="414">
        <v>45426</v>
      </c>
      <c r="Z153" s="415" t="s">
        <v>31</v>
      </c>
      <c r="AA153" s="415">
        <v>6</v>
      </c>
      <c r="AB153" s="444">
        <v>0.15</v>
      </c>
      <c r="AC153" s="444">
        <v>0</v>
      </c>
      <c r="AD153" s="374"/>
      <c r="AE153" s="418">
        <f t="shared" si="14"/>
        <v>0</v>
      </c>
      <c r="AF153" s="418">
        <f t="shared" si="15"/>
        <v>0</v>
      </c>
      <c r="AG153" s="374"/>
      <c r="AH153" s="374"/>
    </row>
    <row r="154" spans="1:34" x14ac:dyDescent="0.2">
      <c r="A154" s="10"/>
      <c r="B154" s="10"/>
      <c r="C154" s="10"/>
      <c r="D154" s="10"/>
      <c r="E154" s="10"/>
      <c r="F154" s="10"/>
      <c r="G154" s="10"/>
      <c r="H154" s="10"/>
      <c r="I154" s="10"/>
      <c r="J154" s="10"/>
      <c r="K154" s="10"/>
      <c r="L154" s="10"/>
      <c r="M154" s="10"/>
      <c r="N154" s="10"/>
      <c r="O154" s="10"/>
      <c r="P154" s="13"/>
      <c r="Q154" s="374"/>
      <c r="R154" s="374"/>
      <c r="S154" s="374"/>
      <c r="T154" s="374"/>
      <c r="U154" s="374"/>
      <c r="V154" s="374"/>
      <c r="W154" s="374"/>
      <c r="X154" s="414">
        <v>45413</v>
      </c>
      <c r="Y154" s="414">
        <v>45426</v>
      </c>
      <c r="Z154" s="415" t="s">
        <v>31</v>
      </c>
      <c r="AA154" s="415">
        <v>7</v>
      </c>
      <c r="AB154" s="444">
        <v>0.15</v>
      </c>
      <c r="AC154" s="444">
        <v>0</v>
      </c>
      <c r="AD154" s="374"/>
      <c r="AE154" s="418">
        <f t="shared" si="14"/>
        <v>0</v>
      </c>
      <c r="AF154" s="418">
        <f t="shared" si="15"/>
        <v>0</v>
      </c>
      <c r="AG154" s="374"/>
      <c r="AH154" s="374"/>
    </row>
    <row r="155" spans="1:34" x14ac:dyDescent="0.2">
      <c r="A155" s="10"/>
      <c r="B155" s="10"/>
      <c r="C155" s="10"/>
      <c r="D155" s="10"/>
      <c r="E155" s="10"/>
      <c r="F155" s="10"/>
      <c r="G155" s="10"/>
      <c r="H155" s="10"/>
      <c r="I155" s="10"/>
      <c r="J155" s="10"/>
      <c r="K155" s="10"/>
      <c r="L155" s="10"/>
      <c r="M155" s="10"/>
      <c r="N155" s="10"/>
      <c r="O155" s="10"/>
      <c r="P155" s="13"/>
      <c r="Q155" s="374"/>
      <c r="R155" s="374"/>
      <c r="S155" s="374"/>
      <c r="T155" s="374"/>
      <c r="U155" s="374"/>
      <c r="V155" s="374"/>
      <c r="W155" s="374"/>
      <c r="X155" s="414">
        <v>45413</v>
      </c>
      <c r="Y155" s="414">
        <v>45426</v>
      </c>
      <c r="Z155" s="415" t="s">
        <v>40</v>
      </c>
      <c r="AA155" s="415">
        <v>1</v>
      </c>
      <c r="AB155" s="444">
        <v>0.15</v>
      </c>
      <c r="AC155" s="444">
        <v>0</v>
      </c>
      <c r="AD155" s="374"/>
      <c r="AE155" s="418">
        <f t="shared" si="14"/>
        <v>0</v>
      </c>
      <c r="AF155" s="418">
        <f t="shared" si="15"/>
        <v>0</v>
      </c>
      <c r="AG155" s="374"/>
      <c r="AH155" s="374"/>
    </row>
    <row r="156" spans="1:34" x14ac:dyDescent="0.2">
      <c r="A156" s="10"/>
      <c r="B156" s="10"/>
      <c r="C156" s="10"/>
      <c r="D156" s="10"/>
      <c r="E156" s="10"/>
      <c r="F156" s="10"/>
      <c r="G156" s="10"/>
      <c r="H156" s="10"/>
      <c r="I156" s="10"/>
      <c r="J156" s="10"/>
      <c r="K156" s="10"/>
      <c r="L156" s="10"/>
      <c r="M156" s="10"/>
      <c r="N156" s="10"/>
      <c r="O156" s="10"/>
      <c r="P156" s="13"/>
      <c r="Q156" s="374"/>
      <c r="R156" s="374"/>
      <c r="S156" s="374"/>
      <c r="T156" s="374"/>
      <c r="U156" s="374"/>
      <c r="V156" s="374"/>
      <c r="W156" s="374"/>
      <c r="X156" s="414">
        <v>45413</v>
      </c>
      <c r="Y156" s="414">
        <v>45426</v>
      </c>
      <c r="Z156" s="415" t="s">
        <v>40</v>
      </c>
      <c r="AA156" s="415">
        <v>2</v>
      </c>
      <c r="AB156" s="444">
        <v>0.15</v>
      </c>
      <c r="AC156" s="444">
        <v>0</v>
      </c>
      <c r="AD156" s="374"/>
      <c r="AE156" s="418">
        <f t="shared" si="14"/>
        <v>0</v>
      </c>
      <c r="AF156" s="418">
        <f t="shared" si="15"/>
        <v>0</v>
      </c>
      <c r="AG156" s="374"/>
      <c r="AH156" s="374"/>
    </row>
    <row r="157" spans="1:34" x14ac:dyDescent="0.2">
      <c r="A157" s="10"/>
      <c r="B157" s="10"/>
      <c r="C157" s="10"/>
      <c r="D157" s="10"/>
      <c r="E157" s="10"/>
      <c r="F157" s="10"/>
      <c r="G157" s="10"/>
      <c r="H157" s="10"/>
      <c r="I157" s="10"/>
      <c r="J157" s="10"/>
      <c r="K157" s="10"/>
      <c r="L157" s="10"/>
      <c r="M157" s="10"/>
      <c r="N157" s="10"/>
      <c r="O157" s="10"/>
      <c r="P157" s="13"/>
      <c r="Q157" s="374"/>
      <c r="R157" s="374"/>
      <c r="S157" s="374"/>
      <c r="T157" s="374"/>
      <c r="U157" s="374"/>
      <c r="V157" s="374"/>
      <c r="W157" s="374"/>
      <c r="X157" s="414">
        <v>45413</v>
      </c>
      <c r="Y157" s="414">
        <v>45426</v>
      </c>
      <c r="Z157" s="415" t="s">
        <v>40</v>
      </c>
      <c r="AA157" s="415">
        <v>3</v>
      </c>
      <c r="AB157" s="444">
        <v>0.15</v>
      </c>
      <c r="AC157" s="444">
        <v>0</v>
      </c>
      <c r="AD157" s="374"/>
      <c r="AE157" s="418">
        <f t="shared" si="14"/>
        <v>0</v>
      </c>
      <c r="AF157" s="418">
        <f t="shared" si="15"/>
        <v>0</v>
      </c>
      <c r="AG157" s="374"/>
      <c r="AH157" s="374"/>
    </row>
    <row r="158" spans="1:34" x14ac:dyDescent="0.2">
      <c r="A158" s="10"/>
      <c r="B158" s="10"/>
      <c r="C158" s="10"/>
      <c r="D158" s="10"/>
      <c r="E158" s="10"/>
      <c r="F158" s="10"/>
      <c r="G158" s="10"/>
      <c r="H158" s="10"/>
      <c r="I158" s="10"/>
      <c r="J158" s="10"/>
      <c r="K158" s="10"/>
      <c r="L158" s="10"/>
      <c r="M158" s="10"/>
      <c r="N158" s="10"/>
      <c r="O158" s="10"/>
      <c r="P158" s="13"/>
      <c r="Q158" s="374"/>
      <c r="R158" s="374"/>
      <c r="S158" s="374"/>
      <c r="T158" s="374"/>
      <c r="U158" s="374"/>
      <c r="V158" s="374"/>
      <c r="W158" s="374"/>
      <c r="X158" s="414">
        <v>45413</v>
      </c>
      <c r="Y158" s="414">
        <v>45426</v>
      </c>
      <c r="Z158" s="415" t="s">
        <v>40</v>
      </c>
      <c r="AA158" s="415">
        <v>4</v>
      </c>
      <c r="AB158" s="444">
        <v>0.15</v>
      </c>
      <c r="AC158" s="444">
        <v>0</v>
      </c>
      <c r="AD158" s="374"/>
      <c r="AE158" s="418">
        <f t="shared" si="14"/>
        <v>0</v>
      </c>
      <c r="AF158" s="418">
        <f t="shared" si="15"/>
        <v>0</v>
      </c>
      <c r="AG158" s="374"/>
      <c r="AH158" s="374"/>
    </row>
    <row r="159" spans="1:34" x14ac:dyDescent="0.2">
      <c r="A159" s="10"/>
      <c r="B159" s="10"/>
      <c r="C159" s="10"/>
      <c r="D159" s="10"/>
      <c r="E159" s="10"/>
      <c r="F159" s="10"/>
      <c r="G159" s="10"/>
      <c r="H159" s="10"/>
      <c r="I159" s="10"/>
      <c r="J159" s="10"/>
      <c r="K159" s="10"/>
      <c r="L159" s="10"/>
      <c r="M159" s="10"/>
      <c r="N159" s="10"/>
      <c r="O159" s="10"/>
      <c r="P159" s="13"/>
      <c r="Q159" s="374"/>
      <c r="R159" s="374"/>
      <c r="S159" s="374"/>
      <c r="T159" s="374"/>
      <c r="U159" s="374"/>
      <c r="V159" s="374"/>
      <c r="W159" s="374"/>
      <c r="X159" s="414">
        <v>45413</v>
      </c>
      <c r="Y159" s="414">
        <v>45426</v>
      </c>
      <c r="Z159" s="415" t="s">
        <v>40</v>
      </c>
      <c r="AA159" s="415">
        <v>5</v>
      </c>
      <c r="AB159" s="444">
        <v>0.15</v>
      </c>
      <c r="AC159" s="444">
        <v>0</v>
      </c>
      <c r="AD159" s="374"/>
      <c r="AE159" s="418">
        <f t="shared" si="14"/>
        <v>0</v>
      </c>
      <c r="AF159" s="418">
        <f t="shared" si="15"/>
        <v>0</v>
      </c>
      <c r="AG159" s="374"/>
      <c r="AH159" s="374"/>
    </row>
    <row r="160" spans="1:34" x14ac:dyDescent="0.2">
      <c r="A160" s="10"/>
      <c r="B160" s="10"/>
      <c r="C160" s="10"/>
      <c r="D160" s="10"/>
      <c r="E160" s="10"/>
      <c r="F160" s="10"/>
      <c r="G160" s="10"/>
      <c r="H160" s="10"/>
      <c r="I160" s="10"/>
      <c r="J160" s="10"/>
      <c r="K160" s="10"/>
      <c r="L160" s="10"/>
      <c r="M160" s="10"/>
      <c r="N160" s="10"/>
      <c r="O160" s="10"/>
      <c r="P160" s="13"/>
      <c r="Q160" s="374"/>
      <c r="R160" s="374"/>
      <c r="S160" s="374"/>
      <c r="T160" s="374"/>
      <c r="U160" s="374"/>
      <c r="V160" s="374"/>
      <c r="W160" s="374"/>
      <c r="X160" s="414">
        <v>45413</v>
      </c>
      <c r="Y160" s="414">
        <v>45426</v>
      </c>
      <c r="Z160" s="415" t="s">
        <v>40</v>
      </c>
      <c r="AA160" s="415">
        <v>6</v>
      </c>
      <c r="AB160" s="444">
        <v>0.15</v>
      </c>
      <c r="AC160" s="444">
        <v>0</v>
      </c>
      <c r="AD160" s="374"/>
      <c r="AE160" s="418">
        <f t="shared" si="14"/>
        <v>0</v>
      </c>
      <c r="AF160" s="418">
        <f t="shared" si="15"/>
        <v>0</v>
      </c>
      <c r="AG160" s="374"/>
      <c r="AH160" s="374"/>
    </row>
    <row r="161" spans="1:34" x14ac:dyDescent="0.2">
      <c r="A161" s="10"/>
      <c r="B161" s="10"/>
      <c r="C161" s="10"/>
      <c r="D161" s="10"/>
      <c r="E161" s="10"/>
      <c r="F161" s="10"/>
      <c r="G161" s="10"/>
      <c r="H161" s="10"/>
      <c r="I161" s="10"/>
      <c r="J161" s="10"/>
      <c r="K161" s="10"/>
      <c r="L161" s="10"/>
      <c r="M161" s="10"/>
      <c r="N161" s="10"/>
      <c r="O161" s="10"/>
      <c r="P161" s="13"/>
      <c r="Q161" s="374"/>
      <c r="R161" s="374"/>
      <c r="S161" s="374"/>
      <c r="T161" s="374"/>
      <c r="U161" s="374"/>
      <c r="V161" s="374"/>
      <c r="W161" s="374"/>
      <c r="X161" s="414">
        <v>45413</v>
      </c>
      <c r="Y161" s="414">
        <v>45426</v>
      </c>
      <c r="Z161" s="415" t="s">
        <v>43</v>
      </c>
      <c r="AA161" s="415">
        <v>1</v>
      </c>
      <c r="AB161" s="444">
        <v>0.15</v>
      </c>
      <c r="AC161" s="444">
        <v>0</v>
      </c>
      <c r="AD161" s="374"/>
      <c r="AE161" s="418">
        <f t="shared" si="14"/>
        <v>0</v>
      </c>
      <c r="AF161" s="418">
        <f t="shared" si="15"/>
        <v>0</v>
      </c>
      <c r="AG161" s="374"/>
      <c r="AH161" s="374"/>
    </row>
    <row r="162" spans="1:34" x14ac:dyDescent="0.2">
      <c r="A162" s="10"/>
      <c r="B162" s="10"/>
      <c r="C162" s="10"/>
      <c r="D162" s="10"/>
      <c r="E162" s="10"/>
      <c r="F162" s="10"/>
      <c r="G162" s="10"/>
      <c r="H162" s="10"/>
      <c r="I162" s="10"/>
      <c r="J162" s="10"/>
      <c r="K162" s="10"/>
      <c r="L162" s="10"/>
      <c r="M162" s="10"/>
      <c r="N162" s="10"/>
      <c r="O162" s="10"/>
      <c r="P162" s="13"/>
      <c r="Q162" s="374"/>
      <c r="R162" s="374"/>
      <c r="S162" s="374"/>
      <c r="T162" s="374"/>
      <c r="U162" s="374"/>
      <c r="V162" s="374"/>
      <c r="W162" s="374"/>
      <c r="X162" s="414">
        <v>45413</v>
      </c>
      <c r="Y162" s="414">
        <v>45426</v>
      </c>
      <c r="Z162" s="415" t="s">
        <v>43</v>
      </c>
      <c r="AA162" s="415">
        <v>2</v>
      </c>
      <c r="AB162" s="444">
        <v>0.15</v>
      </c>
      <c r="AC162" s="444">
        <v>0</v>
      </c>
      <c r="AD162" s="374"/>
      <c r="AE162" s="418">
        <f t="shared" si="14"/>
        <v>0</v>
      </c>
      <c r="AF162" s="418">
        <f t="shared" si="15"/>
        <v>0</v>
      </c>
      <c r="AG162" s="374"/>
      <c r="AH162" s="374"/>
    </row>
    <row r="163" spans="1:34" x14ac:dyDescent="0.2">
      <c r="A163" s="10"/>
      <c r="B163" s="10"/>
      <c r="C163" s="10"/>
      <c r="D163" s="10"/>
      <c r="E163" s="10"/>
      <c r="F163" s="10"/>
      <c r="G163" s="10"/>
      <c r="H163" s="10"/>
      <c r="I163" s="10"/>
      <c r="J163" s="10"/>
      <c r="K163" s="10"/>
      <c r="L163" s="10"/>
      <c r="M163" s="10"/>
      <c r="N163" s="10"/>
      <c r="O163" s="10"/>
      <c r="P163" s="13"/>
      <c r="Q163" s="374"/>
      <c r="R163" s="374"/>
      <c r="S163" s="374"/>
      <c r="T163" s="374"/>
      <c r="U163" s="374"/>
      <c r="V163" s="374"/>
      <c r="W163" s="374"/>
      <c r="X163" s="414">
        <v>45413</v>
      </c>
      <c r="Y163" s="414">
        <v>45426</v>
      </c>
      <c r="Z163" s="415" t="s">
        <v>43</v>
      </c>
      <c r="AA163" s="415">
        <v>3</v>
      </c>
      <c r="AB163" s="444">
        <v>0.15</v>
      </c>
      <c r="AC163" s="444">
        <v>0</v>
      </c>
      <c r="AD163" s="374"/>
      <c r="AE163" s="418">
        <f t="shared" si="14"/>
        <v>0</v>
      </c>
      <c r="AF163" s="418">
        <f t="shared" si="15"/>
        <v>0</v>
      </c>
      <c r="AG163" s="374"/>
      <c r="AH163" s="374"/>
    </row>
    <row r="164" spans="1:34" x14ac:dyDescent="0.2">
      <c r="A164" s="10"/>
      <c r="B164" s="10"/>
      <c r="C164" s="10"/>
      <c r="D164" s="10"/>
      <c r="E164" s="10"/>
      <c r="F164" s="10"/>
      <c r="G164" s="10"/>
      <c r="H164" s="10"/>
      <c r="I164" s="10"/>
      <c r="J164" s="10"/>
      <c r="K164" s="10"/>
      <c r="L164" s="10"/>
      <c r="M164" s="10"/>
      <c r="N164" s="10"/>
      <c r="O164" s="10"/>
      <c r="P164" s="13"/>
      <c r="Q164" s="374"/>
      <c r="R164" s="374"/>
      <c r="S164" s="374"/>
      <c r="T164" s="374"/>
      <c r="U164" s="374"/>
      <c r="V164" s="374"/>
      <c r="W164" s="374"/>
      <c r="X164" s="414">
        <v>45413</v>
      </c>
      <c r="Y164" s="414">
        <v>45426</v>
      </c>
      <c r="Z164" s="415" t="s">
        <v>43</v>
      </c>
      <c r="AA164" s="415">
        <v>4</v>
      </c>
      <c r="AB164" s="444">
        <v>0.15</v>
      </c>
      <c r="AC164" s="444">
        <v>0</v>
      </c>
      <c r="AD164" s="374"/>
      <c r="AE164" s="418">
        <f t="shared" si="14"/>
        <v>0</v>
      </c>
      <c r="AF164" s="418">
        <f t="shared" si="15"/>
        <v>0</v>
      </c>
      <c r="AG164" s="374"/>
      <c r="AH164" s="374"/>
    </row>
    <row r="165" spans="1:34" x14ac:dyDescent="0.2">
      <c r="A165" s="10"/>
      <c r="B165" s="10"/>
      <c r="C165" s="10"/>
      <c r="D165" s="10"/>
      <c r="E165" s="10"/>
      <c r="F165" s="10"/>
      <c r="G165" s="10"/>
      <c r="H165" s="10"/>
      <c r="I165" s="10"/>
      <c r="J165" s="10"/>
      <c r="K165" s="10"/>
      <c r="L165" s="10"/>
      <c r="M165" s="10"/>
      <c r="N165" s="10"/>
      <c r="O165" s="10"/>
      <c r="P165" s="13"/>
      <c r="Q165" s="374"/>
      <c r="R165" s="374"/>
      <c r="S165" s="374"/>
      <c r="T165" s="374"/>
      <c r="U165" s="374"/>
      <c r="V165" s="374"/>
      <c r="W165" s="374"/>
      <c r="X165" s="414">
        <v>45413</v>
      </c>
      <c r="Y165" s="414">
        <v>45426</v>
      </c>
      <c r="Z165" s="415" t="s">
        <v>43</v>
      </c>
      <c r="AA165" s="415">
        <v>5</v>
      </c>
      <c r="AB165" s="444">
        <v>0.15</v>
      </c>
      <c r="AC165" s="444">
        <v>0</v>
      </c>
      <c r="AD165" s="374"/>
      <c r="AE165" s="418">
        <f t="shared" si="14"/>
        <v>0</v>
      </c>
      <c r="AF165" s="418">
        <f t="shared" si="15"/>
        <v>0</v>
      </c>
      <c r="AG165" s="374"/>
      <c r="AH165" s="374"/>
    </row>
    <row r="166" spans="1:34" x14ac:dyDescent="0.2">
      <c r="A166" s="10"/>
      <c r="B166" s="10"/>
      <c r="C166" s="10"/>
      <c r="D166" s="10"/>
      <c r="E166" s="10"/>
      <c r="F166" s="10"/>
      <c r="G166" s="10"/>
      <c r="H166" s="10"/>
      <c r="I166" s="10"/>
      <c r="J166" s="10"/>
      <c r="K166" s="10"/>
      <c r="L166" s="10"/>
      <c r="M166" s="10"/>
      <c r="N166" s="10"/>
      <c r="O166" s="10"/>
      <c r="P166" s="13"/>
      <c r="Q166" s="374"/>
      <c r="R166" s="374"/>
      <c r="S166" s="374"/>
      <c r="T166" s="374"/>
      <c r="U166" s="374"/>
      <c r="V166" s="374"/>
      <c r="W166" s="374"/>
      <c r="X166" s="414">
        <v>45413</v>
      </c>
      <c r="Y166" s="414">
        <v>45426</v>
      </c>
      <c r="Z166" s="415" t="s">
        <v>43</v>
      </c>
      <c r="AA166" s="415">
        <v>6</v>
      </c>
      <c r="AB166" s="444">
        <v>0.15</v>
      </c>
      <c r="AC166" s="444">
        <v>0</v>
      </c>
      <c r="AD166" s="374"/>
      <c r="AE166" s="418">
        <f t="shared" si="14"/>
        <v>0</v>
      </c>
      <c r="AF166" s="418">
        <f t="shared" si="15"/>
        <v>0</v>
      </c>
      <c r="AG166" s="374"/>
      <c r="AH166" s="374"/>
    </row>
    <row r="167" spans="1:34" x14ac:dyDescent="0.2">
      <c r="A167" s="10"/>
      <c r="B167" s="10"/>
      <c r="C167" s="10"/>
      <c r="D167" s="10"/>
      <c r="E167" s="10"/>
      <c r="F167" s="10"/>
      <c r="G167" s="10"/>
      <c r="H167" s="10"/>
      <c r="I167" s="10"/>
      <c r="J167" s="10"/>
      <c r="K167" s="10"/>
      <c r="L167" s="10"/>
      <c r="M167" s="10"/>
      <c r="N167" s="10"/>
      <c r="O167" s="10"/>
      <c r="P167" s="13"/>
      <c r="Q167" s="374"/>
      <c r="R167" s="374"/>
      <c r="S167" s="374"/>
      <c r="T167" s="374"/>
      <c r="U167" s="374"/>
      <c r="V167" s="374"/>
      <c r="W167" s="374"/>
      <c r="X167" s="414">
        <v>45413</v>
      </c>
      <c r="Y167" s="414">
        <v>45426</v>
      </c>
      <c r="Z167" s="415" t="s">
        <v>43</v>
      </c>
      <c r="AA167" s="415">
        <v>7</v>
      </c>
      <c r="AB167" s="444">
        <v>0.15</v>
      </c>
      <c r="AC167" s="444">
        <v>0</v>
      </c>
      <c r="AD167" s="374"/>
      <c r="AE167" s="418">
        <f t="shared" si="14"/>
        <v>0</v>
      </c>
      <c r="AF167" s="418">
        <f t="shared" si="15"/>
        <v>0</v>
      </c>
      <c r="AG167" s="374"/>
      <c r="AH167" s="374"/>
    </row>
    <row r="168" spans="1:34" x14ac:dyDescent="0.2">
      <c r="A168" s="10"/>
      <c r="B168" s="10"/>
      <c r="C168" s="10"/>
      <c r="D168" s="10"/>
      <c r="E168" s="10"/>
      <c r="F168" s="10"/>
      <c r="G168" s="10"/>
      <c r="H168" s="10"/>
      <c r="I168" s="10"/>
      <c r="J168" s="10"/>
      <c r="K168" s="10"/>
      <c r="L168" s="10"/>
      <c r="M168" s="10"/>
      <c r="N168" s="10"/>
      <c r="O168" s="10"/>
      <c r="P168" s="13"/>
      <c r="R168" s="374"/>
      <c r="S168" s="374"/>
      <c r="T168" s="374"/>
      <c r="U168" s="374"/>
      <c r="W168" s="374"/>
      <c r="X168" s="414">
        <v>45413</v>
      </c>
      <c r="Y168" s="414">
        <v>45426</v>
      </c>
      <c r="Z168" s="415" t="s">
        <v>43</v>
      </c>
      <c r="AA168" s="415">
        <v>8</v>
      </c>
      <c r="AB168" s="444">
        <v>0.15</v>
      </c>
      <c r="AC168" s="444">
        <v>0</v>
      </c>
      <c r="AD168" s="374"/>
      <c r="AE168" s="418">
        <f t="shared" si="14"/>
        <v>0</v>
      </c>
      <c r="AF168" s="418">
        <f t="shared" si="15"/>
        <v>0</v>
      </c>
    </row>
    <row r="169" spans="1:34" x14ac:dyDescent="0.2">
      <c r="A169" s="10"/>
      <c r="B169" s="10"/>
      <c r="C169" s="10"/>
      <c r="D169" s="10"/>
      <c r="E169" s="10"/>
      <c r="F169" s="10"/>
      <c r="G169" s="10"/>
      <c r="H169" s="10"/>
      <c r="I169" s="10"/>
      <c r="J169" s="10"/>
      <c r="K169" s="10"/>
      <c r="L169" s="10"/>
      <c r="M169" s="10"/>
      <c r="N169" s="10"/>
      <c r="O169" s="10"/>
      <c r="P169" s="13"/>
      <c r="R169" s="374"/>
      <c r="S169" s="374"/>
      <c r="T169" s="374"/>
      <c r="U169" s="374"/>
      <c r="W169" s="374"/>
      <c r="X169" s="414">
        <v>45413</v>
      </c>
      <c r="Y169" s="414">
        <v>45426</v>
      </c>
      <c r="Z169" s="415" t="s">
        <v>43</v>
      </c>
      <c r="AA169" s="415">
        <v>9</v>
      </c>
      <c r="AB169" s="444">
        <v>0.15</v>
      </c>
      <c r="AC169" s="444">
        <v>0</v>
      </c>
      <c r="AD169" s="374"/>
      <c r="AE169" s="418">
        <f t="shared" si="14"/>
        <v>0</v>
      </c>
      <c r="AF169" s="418">
        <f t="shared" si="15"/>
        <v>0</v>
      </c>
    </row>
    <row r="170" spans="1:34" x14ac:dyDescent="0.2">
      <c r="A170" s="10"/>
      <c r="B170" s="10"/>
      <c r="C170" s="10"/>
      <c r="D170" s="10"/>
      <c r="E170" s="10"/>
      <c r="F170" s="10"/>
      <c r="G170" s="10"/>
      <c r="H170" s="10"/>
      <c r="I170" s="10"/>
      <c r="J170" s="10"/>
      <c r="K170" s="10"/>
      <c r="L170" s="10"/>
      <c r="M170" s="10"/>
      <c r="N170" s="10"/>
      <c r="O170" s="10"/>
      <c r="P170" s="13"/>
      <c r="R170" s="374"/>
      <c r="S170" s="374"/>
      <c r="T170" s="374"/>
      <c r="U170" s="374"/>
      <c r="W170" s="374"/>
      <c r="X170" s="414">
        <v>45413</v>
      </c>
      <c r="Y170" s="414">
        <v>45426</v>
      </c>
      <c r="Z170" s="415" t="s">
        <v>50</v>
      </c>
      <c r="AA170" s="415">
        <v>1</v>
      </c>
      <c r="AB170" s="444">
        <v>0.15</v>
      </c>
      <c r="AC170" s="444">
        <v>0</v>
      </c>
      <c r="AD170" s="374"/>
      <c r="AE170" s="418">
        <f t="shared" si="14"/>
        <v>0</v>
      </c>
      <c r="AF170" s="418">
        <f t="shared" si="15"/>
        <v>0</v>
      </c>
    </row>
    <row r="171" spans="1:34" x14ac:dyDescent="0.2">
      <c r="A171" s="10"/>
      <c r="B171" s="10"/>
      <c r="C171" s="10"/>
      <c r="D171" s="10"/>
      <c r="E171" s="10"/>
      <c r="F171" s="10"/>
      <c r="G171" s="10"/>
      <c r="H171" s="10"/>
      <c r="I171" s="10"/>
      <c r="J171" s="10"/>
      <c r="K171" s="10"/>
      <c r="L171" s="10"/>
      <c r="M171" s="10"/>
      <c r="N171" s="10"/>
      <c r="O171" s="10"/>
      <c r="P171" s="13"/>
      <c r="R171" s="374"/>
      <c r="S171" s="374"/>
      <c r="T171" s="374"/>
      <c r="U171" s="374"/>
      <c r="W171" s="374"/>
      <c r="X171" s="414">
        <v>45413</v>
      </c>
      <c r="Y171" s="414">
        <v>45426</v>
      </c>
      <c r="Z171" s="415" t="s">
        <v>50</v>
      </c>
      <c r="AA171" s="415">
        <v>2</v>
      </c>
      <c r="AB171" s="444">
        <v>0.15</v>
      </c>
      <c r="AC171" s="444">
        <v>0</v>
      </c>
      <c r="AD171" s="374"/>
      <c r="AE171" s="418">
        <f t="shared" si="14"/>
        <v>0</v>
      </c>
      <c r="AF171" s="418">
        <f t="shared" si="15"/>
        <v>0</v>
      </c>
    </row>
    <row r="172" spans="1:34" x14ac:dyDescent="0.2">
      <c r="A172" s="10"/>
      <c r="B172" s="10"/>
      <c r="C172" s="10"/>
      <c r="D172" s="10"/>
      <c r="E172" s="10"/>
      <c r="F172" s="10"/>
      <c r="G172" s="10"/>
      <c r="H172" s="10"/>
      <c r="I172" s="10"/>
      <c r="J172" s="10"/>
      <c r="K172" s="10"/>
      <c r="L172" s="10"/>
      <c r="M172" s="10"/>
      <c r="N172" s="10"/>
      <c r="O172" s="10"/>
      <c r="P172" s="13"/>
      <c r="R172" s="374"/>
      <c r="S172" s="374"/>
      <c r="T172" s="374"/>
      <c r="U172" s="374"/>
      <c r="W172" s="422" t="s">
        <v>72</v>
      </c>
      <c r="X172" s="416">
        <v>45427</v>
      </c>
      <c r="Y172" s="416">
        <v>45657</v>
      </c>
      <c r="Z172" s="417" t="s">
        <v>26</v>
      </c>
      <c r="AA172" s="417">
        <v>1</v>
      </c>
      <c r="AB172" s="443">
        <v>0.15</v>
      </c>
      <c r="AC172" s="443">
        <v>0</v>
      </c>
      <c r="AD172" s="374"/>
      <c r="AE172" s="417">
        <f>IF($U$59,AB172,0)</f>
        <v>0</v>
      </c>
      <c r="AF172" s="417">
        <f>IF($U$59,AC172,0)</f>
        <v>0</v>
      </c>
    </row>
    <row r="173" spans="1:34" x14ac:dyDescent="0.2">
      <c r="A173" s="10"/>
      <c r="B173" s="10"/>
      <c r="C173" s="10"/>
      <c r="D173" s="10"/>
      <c r="E173" s="10"/>
      <c r="F173" s="10"/>
      <c r="G173" s="10"/>
      <c r="H173" s="10"/>
      <c r="I173" s="10"/>
      <c r="J173" s="10"/>
      <c r="K173" s="10"/>
      <c r="L173" s="10"/>
      <c r="M173" s="10"/>
      <c r="N173" s="10"/>
      <c r="O173" s="10"/>
      <c r="P173" s="13"/>
      <c r="R173" s="374"/>
      <c r="S173" s="374"/>
      <c r="T173" s="374"/>
      <c r="U173" s="374"/>
      <c r="W173" s="374"/>
      <c r="X173" s="414">
        <v>45427</v>
      </c>
      <c r="Y173" s="414">
        <v>45657</v>
      </c>
      <c r="Z173" s="415" t="s">
        <v>26</v>
      </c>
      <c r="AA173" s="415">
        <v>2</v>
      </c>
      <c r="AB173" s="444">
        <v>0.15</v>
      </c>
      <c r="AC173" s="444">
        <v>0</v>
      </c>
      <c r="AD173" s="374"/>
      <c r="AE173" s="415">
        <f>IF($U$59,AB173,0)</f>
        <v>0</v>
      </c>
      <c r="AF173" s="415">
        <f t="shared" ref="AF173:AF199" si="16">IF($U$59,AC173,0)</f>
        <v>0</v>
      </c>
    </row>
    <row r="174" spans="1:34" x14ac:dyDescent="0.2">
      <c r="A174" s="10"/>
      <c r="B174" s="10"/>
      <c r="C174" s="10"/>
      <c r="D174" s="10"/>
      <c r="E174" s="10"/>
      <c r="F174" s="10"/>
      <c r="G174" s="10"/>
      <c r="H174" s="10"/>
      <c r="I174" s="10"/>
      <c r="J174" s="10"/>
      <c r="K174" s="10"/>
      <c r="L174" s="10"/>
      <c r="M174" s="10"/>
      <c r="N174" s="10"/>
      <c r="O174" s="10"/>
      <c r="P174" s="13"/>
      <c r="R174" s="374"/>
      <c r="S174" s="374"/>
      <c r="T174" s="374"/>
      <c r="U174" s="374"/>
      <c r="W174" s="374"/>
      <c r="X174" s="414">
        <v>45427</v>
      </c>
      <c r="Y174" s="414">
        <v>45657</v>
      </c>
      <c r="Z174" s="415" t="s">
        <v>26</v>
      </c>
      <c r="AA174" s="415">
        <v>3</v>
      </c>
      <c r="AB174" s="444">
        <v>0.15</v>
      </c>
      <c r="AC174" s="444">
        <v>0</v>
      </c>
      <c r="AD174" s="374"/>
      <c r="AE174" s="415">
        <f t="shared" ref="AE174:AE199" si="17">IF($U$59,AB174,0)</f>
        <v>0</v>
      </c>
      <c r="AF174" s="415">
        <f t="shared" si="16"/>
        <v>0</v>
      </c>
    </row>
    <row r="175" spans="1:34" x14ac:dyDescent="0.2">
      <c r="A175" s="10"/>
      <c r="B175" s="10"/>
      <c r="C175" s="10"/>
      <c r="D175" s="10"/>
      <c r="E175" s="10"/>
      <c r="F175" s="10"/>
      <c r="G175" s="10"/>
      <c r="H175" s="10"/>
      <c r="I175" s="10"/>
      <c r="J175" s="10"/>
      <c r="K175" s="10"/>
      <c r="L175" s="10"/>
      <c r="M175" s="10"/>
      <c r="N175" s="10"/>
      <c r="O175" s="10"/>
      <c r="P175" s="13"/>
      <c r="W175" s="374"/>
      <c r="X175" s="414">
        <v>45427</v>
      </c>
      <c r="Y175" s="414">
        <v>45657</v>
      </c>
      <c r="Z175" s="415" t="s">
        <v>26</v>
      </c>
      <c r="AA175" s="415">
        <v>4</v>
      </c>
      <c r="AB175" s="444">
        <v>0.15</v>
      </c>
      <c r="AC175" s="444">
        <v>0</v>
      </c>
      <c r="AD175" s="374"/>
      <c r="AE175" s="415">
        <f t="shared" si="17"/>
        <v>0</v>
      </c>
      <c r="AF175" s="415">
        <f t="shared" si="16"/>
        <v>0</v>
      </c>
    </row>
    <row r="176" spans="1:34" x14ac:dyDescent="0.2">
      <c r="A176" s="10"/>
      <c r="B176" s="10"/>
      <c r="C176" s="10"/>
      <c r="D176" s="10"/>
      <c r="E176" s="10"/>
      <c r="F176" s="10"/>
      <c r="G176" s="10"/>
      <c r="H176" s="10"/>
      <c r="I176" s="10"/>
      <c r="J176" s="10"/>
      <c r="K176" s="10"/>
      <c r="L176" s="10"/>
      <c r="M176" s="10"/>
      <c r="N176" s="10"/>
      <c r="O176" s="10"/>
      <c r="P176" s="13"/>
      <c r="W176" s="374"/>
      <c r="X176" s="414">
        <v>45427</v>
      </c>
      <c r="Y176" s="414">
        <v>45657</v>
      </c>
      <c r="Z176" s="415" t="s">
        <v>31</v>
      </c>
      <c r="AA176" s="415">
        <v>1</v>
      </c>
      <c r="AB176" s="444">
        <v>0.15</v>
      </c>
      <c r="AC176" s="444">
        <v>0</v>
      </c>
      <c r="AD176" s="374"/>
      <c r="AE176" s="415">
        <f t="shared" si="17"/>
        <v>0</v>
      </c>
      <c r="AF176" s="415">
        <f t="shared" si="16"/>
        <v>0</v>
      </c>
    </row>
    <row r="177" spans="1:32" x14ac:dyDescent="0.2">
      <c r="A177" s="10"/>
      <c r="B177" s="10"/>
      <c r="C177" s="10"/>
      <c r="D177" s="10"/>
      <c r="E177" s="10"/>
      <c r="F177" s="10"/>
      <c r="G177" s="10"/>
      <c r="H177" s="10"/>
      <c r="I177" s="10"/>
      <c r="J177" s="10"/>
      <c r="K177" s="10"/>
      <c r="L177" s="10"/>
      <c r="M177" s="10"/>
      <c r="N177" s="10"/>
      <c r="O177" s="10"/>
      <c r="P177" s="13"/>
      <c r="W177" s="374"/>
      <c r="X177" s="414">
        <v>45427</v>
      </c>
      <c r="Y177" s="414">
        <v>45657</v>
      </c>
      <c r="Z177" s="415" t="s">
        <v>31</v>
      </c>
      <c r="AA177" s="415">
        <v>2</v>
      </c>
      <c r="AB177" s="444">
        <v>0.15</v>
      </c>
      <c r="AC177" s="444">
        <v>0</v>
      </c>
      <c r="AD177" s="374"/>
      <c r="AE177" s="415">
        <f t="shared" si="17"/>
        <v>0</v>
      </c>
      <c r="AF177" s="415">
        <f t="shared" si="16"/>
        <v>0</v>
      </c>
    </row>
    <row r="178" spans="1:32" x14ac:dyDescent="0.2">
      <c r="A178" s="10"/>
      <c r="B178" s="10"/>
      <c r="C178" s="10"/>
      <c r="D178" s="10"/>
      <c r="E178" s="10"/>
      <c r="F178" s="10"/>
      <c r="G178" s="10"/>
      <c r="H178" s="10"/>
      <c r="I178" s="10"/>
      <c r="J178" s="10"/>
      <c r="K178" s="10"/>
      <c r="L178" s="10"/>
      <c r="M178" s="10"/>
      <c r="N178" s="10"/>
      <c r="O178" s="10"/>
      <c r="P178" s="13"/>
      <c r="W178" s="374"/>
      <c r="X178" s="414">
        <v>45427</v>
      </c>
      <c r="Y178" s="414">
        <v>45657</v>
      </c>
      <c r="Z178" s="415" t="s">
        <v>31</v>
      </c>
      <c r="AA178" s="415">
        <v>3</v>
      </c>
      <c r="AB178" s="444">
        <v>0.15</v>
      </c>
      <c r="AC178" s="444">
        <v>0</v>
      </c>
      <c r="AD178" s="374"/>
      <c r="AE178" s="415">
        <f t="shared" si="17"/>
        <v>0</v>
      </c>
      <c r="AF178" s="415">
        <f t="shared" si="16"/>
        <v>0</v>
      </c>
    </row>
    <row r="179" spans="1:32" x14ac:dyDescent="0.2">
      <c r="A179" s="10"/>
      <c r="B179" s="10"/>
      <c r="C179" s="10"/>
      <c r="D179" s="10"/>
      <c r="E179" s="10"/>
      <c r="F179" s="10"/>
      <c r="G179" s="10"/>
      <c r="H179" s="10"/>
      <c r="I179" s="10"/>
      <c r="J179" s="10"/>
      <c r="K179" s="10"/>
      <c r="L179" s="10"/>
      <c r="M179" s="10"/>
      <c r="N179" s="10"/>
      <c r="O179" s="10"/>
      <c r="P179" s="13"/>
      <c r="W179" s="374"/>
      <c r="X179" s="414">
        <v>45427</v>
      </c>
      <c r="Y179" s="414">
        <v>45657</v>
      </c>
      <c r="Z179" s="415" t="s">
        <v>31</v>
      </c>
      <c r="AA179" s="415">
        <v>4</v>
      </c>
      <c r="AB179" s="444">
        <v>0.15</v>
      </c>
      <c r="AC179" s="444">
        <v>0</v>
      </c>
      <c r="AD179" s="374"/>
      <c r="AE179" s="415">
        <f t="shared" si="17"/>
        <v>0</v>
      </c>
      <c r="AF179" s="415">
        <f t="shared" si="16"/>
        <v>0</v>
      </c>
    </row>
    <row r="180" spans="1:32" x14ac:dyDescent="0.2">
      <c r="A180" s="10"/>
      <c r="B180" s="10"/>
      <c r="C180" s="10"/>
      <c r="D180" s="10"/>
      <c r="E180" s="10"/>
      <c r="F180" s="10"/>
      <c r="G180" s="10"/>
      <c r="H180" s="10"/>
      <c r="I180" s="10"/>
      <c r="J180" s="10"/>
      <c r="K180" s="10"/>
      <c r="L180" s="10"/>
      <c r="M180" s="10"/>
      <c r="N180" s="10"/>
      <c r="O180" s="10"/>
      <c r="P180" s="13"/>
      <c r="W180" s="374"/>
      <c r="X180" s="414">
        <v>45427</v>
      </c>
      <c r="Y180" s="414">
        <v>45657</v>
      </c>
      <c r="Z180" s="415" t="s">
        <v>31</v>
      </c>
      <c r="AA180" s="415">
        <v>5</v>
      </c>
      <c r="AB180" s="444">
        <v>0.15</v>
      </c>
      <c r="AC180" s="444">
        <v>0</v>
      </c>
      <c r="AD180" s="374"/>
      <c r="AE180" s="415">
        <f t="shared" si="17"/>
        <v>0</v>
      </c>
      <c r="AF180" s="415">
        <f t="shared" si="16"/>
        <v>0</v>
      </c>
    </row>
    <row r="181" spans="1:32" x14ac:dyDescent="0.2">
      <c r="A181" s="10"/>
      <c r="B181" s="10"/>
      <c r="C181" s="10"/>
      <c r="D181" s="10"/>
      <c r="E181" s="10"/>
      <c r="F181" s="10"/>
      <c r="G181" s="10"/>
      <c r="H181" s="10"/>
      <c r="I181" s="10"/>
      <c r="J181" s="10"/>
      <c r="K181" s="10"/>
      <c r="L181" s="10"/>
      <c r="M181" s="10"/>
      <c r="N181" s="10"/>
      <c r="O181" s="10"/>
      <c r="P181" s="13"/>
      <c r="W181" s="374"/>
      <c r="X181" s="414">
        <v>45427</v>
      </c>
      <c r="Y181" s="414">
        <v>45657</v>
      </c>
      <c r="Z181" s="415" t="s">
        <v>31</v>
      </c>
      <c r="AA181" s="415">
        <v>6</v>
      </c>
      <c r="AB181" s="444">
        <v>0.15</v>
      </c>
      <c r="AC181" s="444">
        <v>0</v>
      </c>
      <c r="AD181" s="374"/>
      <c r="AE181" s="415">
        <f t="shared" si="17"/>
        <v>0</v>
      </c>
      <c r="AF181" s="415">
        <f t="shared" si="16"/>
        <v>0</v>
      </c>
    </row>
    <row r="182" spans="1:32" x14ac:dyDescent="0.2">
      <c r="A182" s="10"/>
      <c r="B182" s="10"/>
      <c r="C182" s="10"/>
      <c r="D182" s="10"/>
      <c r="E182" s="10"/>
      <c r="F182" s="10"/>
      <c r="G182" s="10"/>
      <c r="H182" s="10"/>
      <c r="I182" s="10"/>
      <c r="J182" s="10"/>
      <c r="K182" s="10"/>
      <c r="L182" s="10"/>
      <c r="M182" s="10"/>
      <c r="N182" s="10"/>
      <c r="O182" s="10"/>
      <c r="P182" s="13"/>
      <c r="W182" s="374"/>
      <c r="X182" s="414">
        <v>45427</v>
      </c>
      <c r="Y182" s="414">
        <v>45657</v>
      </c>
      <c r="Z182" s="415" t="s">
        <v>31</v>
      </c>
      <c r="AA182" s="415">
        <v>7</v>
      </c>
      <c r="AB182" s="444">
        <v>0.15</v>
      </c>
      <c r="AC182" s="444">
        <v>0</v>
      </c>
      <c r="AD182" s="374"/>
      <c r="AE182" s="415">
        <f t="shared" si="17"/>
        <v>0</v>
      </c>
      <c r="AF182" s="415">
        <f t="shared" si="16"/>
        <v>0</v>
      </c>
    </row>
    <row r="183" spans="1:32" x14ac:dyDescent="0.2">
      <c r="A183" s="10"/>
      <c r="B183" s="10"/>
      <c r="C183" s="10"/>
      <c r="D183" s="10"/>
      <c r="E183" s="10"/>
      <c r="F183" s="10"/>
      <c r="G183" s="10"/>
      <c r="H183" s="10"/>
      <c r="I183" s="10"/>
      <c r="J183" s="10"/>
      <c r="K183" s="10"/>
      <c r="L183" s="10"/>
      <c r="M183" s="10"/>
      <c r="N183" s="10"/>
      <c r="O183" s="10"/>
      <c r="W183" s="374"/>
      <c r="X183" s="414">
        <v>45427</v>
      </c>
      <c r="Y183" s="414">
        <v>45657</v>
      </c>
      <c r="Z183" s="415" t="s">
        <v>40</v>
      </c>
      <c r="AA183" s="415">
        <v>1</v>
      </c>
      <c r="AB183" s="444">
        <v>0.15</v>
      </c>
      <c r="AC183" s="444">
        <v>0.15</v>
      </c>
      <c r="AD183" s="374"/>
      <c r="AE183" s="415">
        <f t="shared" si="17"/>
        <v>0</v>
      </c>
      <c r="AF183" s="415">
        <f t="shared" si="16"/>
        <v>0</v>
      </c>
    </row>
    <row r="184" spans="1:32" x14ac:dyDescent="0.2">
      <c r="A184" s="10"/>
      <c r="B184" s="10"/>
      <c r="C184" s="10"/>
      <c r="D184" s="10"/>
      <c r="E184" s="10"/>
      <c r="F184" s="10"/>
      <c r="G184" s="10"/>
      <c r="H184" s="10"/>
      <c r="I184" s="10"/>
      <c r="J184" s="10"/>
      <c r="K184" s="10"/>
      <c r="L184" s="10"/>
      <c r="M184" s="10"/>
      <c r="N184" s="10"/>
      <c r="O184" s="10"/>
      <c r="W184" s="374"/>
      <c r="X184" s="414">
        <v>45427</v>
      </c>
      <c r="Y184" s="414">
        <v>45657</v>
      </c>
      <c r="Z184" s="415" t="s">
        <v>40</v>
      </c>
      <c r="AA184" s="415">
        <v>2</v>
      </c>
      <c r="AB184" s="444">
        <v>0.15</v>
      </c>
      <c r="AC184" s="444">
        <v>0.15</v>
      </c>
      <c r="AD184" s="374"/>
      <c r="AE184" s="415">
        <f t="shared" si="17"/>
        <v>0</v>
      </c>
      <c r="AF184" s="415">
        <f t="shared" si="16"/>
        <v>0</v>
      </c>
    </row>
    <row r="185" spans="1:32" x14ac:dyDescent="0.2">
      <c r="A185" s="10"/>
      <c r="B185" s="10"/>
      <c r="C185" s="10"/>
      <c r="D185" s="10"/>
      <c r="E185" s="10"/>
      <c r="F185" s="10"/>
      <c r="G185" s="10"/>
      <c r="H185" s="10"/>
      <c r="I185" s="10"/>
      <c r="J185" s="10"/>
      <c r="K185" s="10"/>
      <c r="L185" s="10"/>
      <c r="M185" s="10"/>
      <c r="N185" s="10"/>
      <c r="O185" s="10"/>
      <c r="W185" s="374"/>
      <c r="X185" s="414">
        <v>45427</v>
      </c>
      <c r="Y185" s="414">
        <v>45657</v>
      </c>
      <c r="Z185" s="415" t="s">
        <v>40</v>
      </c>
      <c r="AA185" s="415">
        <v>3</v>
      </c>
      <c r="AB185" s="444">
        <v>0.15</v>
      </c>
      <c r="AC185" s="444">
        <v>0.15</v>
      </c>
      <c r="AD185" s="374"/>
      <c r="AE185" s="415">
        <f t="shared" si="17"/>
        <v>0</v>
      </c>
      <c r="AF185" s="415">
        <f t="shared" si="16"/>
        <v>0</v>
      </c>
    </row>
    <row r="186" spans="1:32" x14ac:dyDescent="0.2">
      <c r="A186" s="10"/>
      <c r="B186" s="10"/>
      <c r="C186" s="10"/>
      <c r="D186" s="10"/>
      <c r="E186" s="10"/>
      <c r="F186" s="10"/>
      <c r="G186" s="10"/>
      <c r="H186" s="10"/>
      <c r="I186" s="10"/>
      <c r="J186" s="10"/>
      <c r="K186" s="10"/>
      <c r="L186" s="10"/>
      <c r="M186" s="10"/>
      <c r="N186" s="10"/>
      <c r="O186" s="10"/>
      <c r="W186" s="374"/>
      <c r="X186" s="414">
        <v>45427</v>
      </c>
      <c r="Y186" s="414">
        <v>45657</v>
      </c>
      <c r="Z186" s="415" t="s">
        <v>40</v>
      </c>
      <c r="AA186" s="415">
        <v>4</v>
      </c>
      <c r="AB186" s="444">
        <v>0.15</v>
      </c>
      <c r="AC186" s="444">
        <v>0.15</v>
      </c>
      <c r="AD186" s="374"/>
      <c r="AE186" s="415">
        <f t="shared" si="17"/>
        <v>0</v>
      </c>
      <c r="AF186" s="415">
        <f t="shared" si="16"/>
        <v>0</v>
      </c>
    </row>
    <row r="187" spans="1:32" x14ac:dyDescent="0.2">
      <c r="A187" s="10"/>
      <c r="B187" s="10"/>
      <c r="C187" s="10"/>
      <c r="D187" s="10"/>
      <c r="E187" s="10"/>
      <c r="F187" s="10"/>
      <c r="G187" s="10"/>
      <c r="H187" s="10"/>
      <c r="I187" s="10"/>
      <c r="J187" s="10"/>
      <c r="K187" s="10"/>
      <c r="L187" s="10"/>
      <c r="M187" s="10"/>
      <c r="N187" s="10"/>
      <c r="O187" s="10"/>
      <c r="W187" s="374"/>
      <c r="X187" s="414">
        <v>45427</v>
      </c>
      <c r="Y187" s="414">
        <v>45657</v>
      </c>
      <c r="Z187" s="415" t="s">
        <v>40</v>
      </c>
      <c r="AA187" s="415">
        <v>5</v>
      </c>
      <c r="AB187" s="444">
        <v>0.15</v>
      </c>
      <c r="AC187" s="444">
        <v>0.15</v>
      </c>
      <c r="AD187" s="374"/>
      <c r="AE187" s="415">
        <f t="shared" si="17"/>
        <v>0</v>
      </c>
      <c r="AF187" s="415">
        <f t="shared" si="16"/>
        <v>0</v>
      </c>
    </row>
    <row r="188" spans="1:32" x14ac:dyDescent="0.2">
      <c r="A188" s="10"/>
      <c r="B188" s="10"/>
      <c r="C188" s="10"/>
      <c r="D188" s="10"/>
      <c r="E188" s="10"/>
      <c r="F188" s="10"/>
      <c r="G188" s="10"/>
      <c r="H188" s="10"/>
      <c r="I188" s="10"/>
      <c r="J188" s="10"/>
      <c r="K188" s="10"/>
      <c r="L188" s="10"/>
      <c r="M188" s="10"/>
      <c r="N188" s="10"/>
      <c r="O188" s="10"/>
      <c r="W188" s="374"/>
      <c r="X188" s="414">
        <v>45427</v>
      </c>
      <c r="Y188" s="414">
        <v>45657</v>
      </c>
      <c r="Z188" s="415" t="s">
        <v>40</v>
      </c>
      <c r="AA188" s="415">
        <v>6</v>
      </c>
      <c r="AB188" s="444">
        <v>0.15</v>
      </c>
      <c r="AC188" s="444">
        <v>0.15</v>
      </c>
      <c r="AD188" s="374"/>
      <c r="AE188" s="415">
        <f t="shared" si="17"/>
        <v>0</v>
      </c>
      <c r="AF188" s="415">
        <f t="shared" si="16"/>
        <v>0</v>
      </c>
    </row>
    <row r="189" spans="1:32" x14ac:dyDescent="0.2">
      <c r="A189" s="10"/>
      <c r="B189" s="10"/>
      <c r="C189" s="10"/>
      <c r="D189" s="10"/>
      <c r="E189" s="10"/>
      <c r="F189" s="10"/>
      <c r="G189" s="10"/>
      <c r="H189" s="10"/>
      <c r="I189" s="10"/>
      <c r="J189" s="10"/>
      <c r="K189" s="10"/>
      <c r="L189" s="10"/>
      <c r="M189" s="10"/>
      <c r="N189" s="10"/>
      <c r="O189" s="10"/>
      <c r="W189" s="374"/>
      <c r="X189" s="414">
        <v>45427</v>
      </c>
      <c r="Y189" s="414">
        <v>45657</v>
      </c>
      <c r="Z189" s="415" t="s">
        <v>43</v>
      </c>
      <c r="AA189" s="415">
        <v>1</v>
      </c>
      <c r="AB189" s="444">
        <v>0.15</v>
      </c>
      <c r="AC189" s="444">
        <v>0.15</v>
      </c>
      <c r="AD189" s="374"/>
      <c r="AE189" s="415">
        <f t="shared" si="17"/>
        <v>0</v>
      </c>
      <c r="AF189" s="415">
        <f t="shared" si="16"/>
        <v>0</v>
      </c>
    </row>
    <row r="190" spans="1:32" x14ac:dyDescent="0.2">
      <c r="A190" s="10"/>
      <c r="B190" s="10"/>
      <c r="C190" s="10"/>
      <c r="D190" s="10"/>
      <c r="E190" s="10"/>
      <c r="F190" s="10"/>
      <c r="G190" s="10"/>
      <c r="H190" s="10"/>
      <c r="I190" s="10"/>
      <c r="J190" s="10"/>
      <c r="K190" s="10"/>
      <c r="L190" s="10"/>
      <c r="M190" s="10"/>
      <c r="N190" s="10"/>
      <c r="O190" s="10"/>
      <c r="W190" s="374"/>
      <c r="X190" s="414">
        <v>45427</v>
      </c>
      <c r="Y190" s="414">
        <v>45657</v>
      </c>
      <c r="Z190" s="415" t="s">
        <v>43</v>
      </c>
      <c r="AA190" s="415">
        <v>2</v>
      </c>
      <c r="AB190" s="444">
        <v>0.15</v>
      </c>
      <c r="AC190" s="444">
        <v>0.15</v>
      </c>
      <c r="AD190" s="374"/>
      <c r="AE190" s="415">
        <f t="shared" si="17"/>
        <v>0</v>
      </c>
      <c r="AF190" s="415">
        <f t="shared" si="16"/>
        <v>0</v>
      </c>
    </row>
    <row r="191" spans="1:32" x14ac:dyDescent="0.2">
      <c r="A191" s="10"/>
      <c r="B191" s="10"/>
      <c r="C191" s="10"/>
      <c r="D191" s="10"/>
      <c r="E191" s="10"/>
      <c r="F191" s="10"/>
      <c r="G191" s="10"/>
      <c r="H191" s="10"/>
      <c r="I191" s="10"/>
      <c r="J191" s="10"/>
      <c r="K191" s="10"/>
      <c r="L191" s="10"/>
      <c r="M191" s="10"/>
      <c r="N191" s="10"/>
      <c r="O191" s="10"/>
      <c r="W191" s="374"/>
      <c r="X191" s="414">
        <v>45427</v>
      </c>
      <c r="Y191" s="414">
        <v>45657</v>
      </c>
      <c r="Z191" s="415" t="s">
        <v>43</v>
      </c>
      <c r="AA191" s="415">
        <v>3</v>
      </c>
      <c r="AB191" s="444">
        <v>0.15</v>
      </c>
      <c r="AC191" s="444">
        <v>0.15</v>
      </c>
      <c r="AD191" s="374"/>
      <c r="AE191" s="415">
        <f t="shared" si="17"/>
        <v>0</v>
      </c>
      <c r="AF191" s="415">
        <f t="shared" si="16"/>
        <v>0</v>
      </c>
    </row>
    <row r="192" spans="1:32" x14ac:dyDescent="0.2">
      <c r="A192" s="10"/>
      <c r="B192" s="10"/>
      <c r="C192" s="10"/>
      <c r="D192" s="10"/>
      <c r="E192" s="10"/>
      <c r="F192" s="10"/>
      <c r="G192" s="10"/>
      <c r="H192" s="10"/>
      <c r="I192" s="10"/>
      <c r="J192" s="10"/>
      <c r="K192" s="10"/>
      <c r="L192" s="10"/>
      <c r="M192" s="10"/>
      <c r="N192" s="10"/>
      <c r="O192" s="10"/>
      <c r="W192" s="374"/>
      <c r="X192" s="414">
        <v>45427</v>
      </c>
      <c r="Y192" s="414">
        <v>45657</v>
      </c>
      <c r="Z192" s="415" t="s">
        <v>43</v>
      </c>
      <c r="AA192" s="415">
        <v>4</v>
      </c>
      <c r="AB192" s="444">
        <v>0.15</v>
      </c>
      <c r="AC192" s="444">
        <v>0.15</v>
      </c>
      <c r="AD192" s="374"/>
      <c r="AE192" s="415">
        <f t="shared" si="17"/>
        <v>0</v>
      </c>
      <c r="AF192" s="415">
        <f t="shared" si="16"/>
        <v>0</v>
      </c>
    </row>
    <row r="193" spans="1:32" x14ac:dyDescent="0.2">
      <c r="A193" s="10"/>
      <c r="B193" s="10"/>
      <c r="C193" s="10"/>
      <c r="D193" s="10"/>
      <c r="E193" s="10"/>
      <c r="F193" s="10"/>
      <c r="G193" s="10"/>
      <c r="H193" s="10"/>
      <c r="I193" s="10"/>
      <c r="J193" s="10"/>
      <c r="K193" s="10"/>
      <c r="L193" s="10"/>
      <c r="M193" s="10"/>
      <c r="N193" s="10"/>
      <c r="O193" s="10"/>
      <c r="W193" s="374"/>
      <c r="X193" s="414">
        <v>45427</v>
      </c>
      <c r="Y193" s="414">
        <v>45657</v>
      </c>
      <c r="Z193" s="415" t="s">
        <v>43</v>
      </c>
      <c r="AA193" s="415">
        <v>5</v>
      </c>
      <c r="AB193" s="444">
        <v>0.15</v>
      </c>
      <c r="AC193" s="444">
        <v>0.15</v>
      </c>
      <c r="AD193" s="374"/>
      <c r="AE193" s="415">
        <f t="shared" si="17"/>
        <v>0</v>
      </c>
      <c r="AF193" s="415">
        <f t="shared" si="16"/>
        <v>0</v>
      </c>
    </row>
    <row r="194" spans="1:32" x14ac:dyDescent="0.2">
      <c r="A194" s="10"/>
      <c r="B194" s="10"/>
      <c r="C194" s="10"/>
      <c r="D194" s="10"/>
      <c r="E194" s="10"/>
      <c r="F194" s="10"/>
      <c r="G194" s="10"/>
      <c r="H194" s="10"/>
      <c r="I194" s="10"/>
      <c r="J194" s="10"/>
      <c r="K194" s="10"/>
      <c r="L194" s="10"/>
      <c r="M194" s="10"/>
      <c r="N194" s="10"/>
      <c r="O194" s="10"/>
      <c r="W194" s="374"/>
      <c r="X194" s="414">
        <v>45427</v>
      </c>
      <c r="Y194" s="414">
        <v>45657</v>
      </c>
      <c r="Z194" s="415" t="s">
        <v>43</v>
      </c>
      <c r="AA194" s="415">
        <v>6</v>
      </c>
      <c r="AB194" s="444">
        <v>0.15</v>
      </c>
      <c r="AC194" s="444">
        <v>0.15</v>
      </c>
      <c r="AD194" s="374"/>
      <c r="AE194" s="415">
        <f t="shared" si="17"/>
        <v>0</v>
      </c>
      <c r="AF194" s="415">
        <f t="shared" si="16"/>
        <v>0</v>
      </c>
    </row>
    <row r="195" spans="1:32" x14ac:dyDescent="0.2">
      <c r="A195" s="10"/>
      <c r="B195" s="10"/>
      <c r="C195" s="10"/>
      <c r="D195" s="10"/>
      <c r="E195" s="10"/>
      <c r="F195" s="10"/>
      <c r="G195" s="10"/>
      <c r="H195" s="10"/>
      <c r="I195" s="10"/>
      <c r="J195" s="10"/>
      <c r="K195" s="10"/>
      <c r="L195" s="10"/>
      <c r="M195" s="10"/>
      <c r="N195" s="10"/>
      <c r="O195" s="10"/>
      <c r="W195" s="374"/>
      <c r="X195" s="414">
        <v>45427</v>
      </c>
      <c r="Y195" s="414">
        <v>45657</v>
      </c>
      <c r="Z195" s="415" t="s">
        <v>43</v>
      </c>
      <c r="AA195" s="415">
        <v>7</v>
      </c>
      <c r="AB195" s="444">
        <v>0.15</v>
      </c>
      <c r="AC195" s="444">
        <v>0.15</v>
      </c>
      <c r="AD195" s="374"/>
      <c r="AE195" s="415">
        <f t="shared" si="17"/>
        <v>0</v>
      </c>
      <c r="AF195" s="415">
        <f t="shared" si="16"/>
        <v>0</v>
      </c>
    </row>
    <row r="196" spans="1:32" x14ac:dyDescent="0.2">
      <c r="A196" s="10"/>
      <c r="B196" s="10"/>
      <c r="C196" s="10"/>
      <c r="D196" s="10"/>
      <c r="E196" s="10"/>
      <c r="F196" s="10"/>
      <c r="G196" s="10"/>
      <c r="H196" s="10"/>
      <c r="I196" s="10"/>
      <c r="J196" s="10"/>
      <c r="K196" s="10"/>
      <c r="L196" s="10"/>
      <c r="M196" s="10"/>
      <c r="N196" s="10"/>
      <c r="O196" s="10"/>
      <c r="W196" s="374"/>
      <c r="X196" s="414">
        <v>45427</v>
      </c>
      <c r="Y196" s="414">
        <v>45657</v>
      </c>
      <c r="Z196" s="415" t="s">
        <v>43</v>
      </c>
      <c r="AA196" s="415">
        <v>8</v>
      </c>
      <c r="AB196" s="444">
        <v>0.15</v>
      </c>
      <c r="AC196" s="444">
        <v>0.15</v>
      </c>
      <c r="AD196" s="374"/>
      <c r="AE196" s="415">
        <f t="shared" si="17"/>
        <v>0</v>
      </c>
      <c r="AF196" s="415">
        <f t="shared" si="16"/>
        <v>0</v>
      </c>
    </row>
    <row r="197" spans="1:32" x14ac:dyDescent="0.2">
      <c r="A197" s="10"/>
      <c r="B197" s="10"/>
      <c r="C197" s="10"/>
      <c r="D197" s="10"/>
      <c r="E197" s="10"/>
      <c r="F197" s="10"/>
      <c r="G197" s="10"/>
      <c r="H197" s="10"/>
      <c r="I197" s="10"/>
      <c r="J197" s="10"/>
      <c r="K197" s="10"/>
      <c r="L197" s="10"/>
      <c r="M197" s="10"/>
      <c r="N197" s="10"/>
      <c r="O197" s="10"/>
      <c r="W197" s="374"/>
      <c r="X197" s="414">
        <v>45427</v>
      </c>
      <c r="Y197" s="414">
        <v>45657</v>
      </c>
      <c r="Z197" s="415" t="s">
        <v>43</v>
      </c>
      <c r="AA197" s="415">
        <v>9</v>
      </c>
      <c r="AB197" s="444">
        <v>0.15</v>
      </c>
      <c r="AC197" s="444">
        <v>0.15</v>
      </c>
      <c r="AD197" s="374"/>
      <c r="AE197" s="415">
        <f t="shared" si="17"/>
        <v>0</v>
      </c>
      <c r="AF197" s="415">
        <f t="shared" si="16"/>
        <v>0</v>
      </c>
    </row>
    <row r="198" spans="1:32" x14ac:dyDescent="0.2">
      <c r="A198" s="10"/>
      <c r="B198" s="10"/>
      <c r="C198" s="10"/>
      <c r="D198" s="10"/>
      <c r="E198" s="10"/>
      <c r="F198" s="10"/>
      <c r="G198" s="10"/>
      <c r="H198" s="10"/>
      <c r="I198" s="10"/>
      <c r="J198" s="10"/>
      <c r="K198" s="10"/>
      <c r="L198" s="10"/>
      <c r="M198" s="10"/>
      <c r="N198" s="10"/>
      <c r="O198" s="10"/>
      <c r="W198" s="374"/>
      <c r="X198" s="414">
        <v>45427</v>
      </c>
      <c r="Y198" s="414">
        <v>45657</v>
      </c>
      <c r="Z198" s="415" t="s">
        <v>50</v>
      </c>
      <c r="AA198" s="415">
        <v>1</v>
      </c>
      <c r="AB198" s="444">
        <v>0.15</v>
      </c>
      <c r="AC198" s="444">
        <v>0</v>
      </c>
      <c r="AD198" s="374"/>
      <c r="AE198" s="415">
        <f t="shared" si="17"/>
        <v>0</v>
      </c>
      <c r="AF198" s="415">
        <f t="shared" si="16"/>
        <v>0</v>
      </c>
    </row>
    <row r="199" spans="1:32" x14ac:dyDescent="0.2">
      <c r="A199" s="10"/>
      <c r="B199" s="10"/>
      <c r="C199" s="10"/>
      <c r="D199" s="10"/>
      <c r="E199" s="10"/>
      <c r="F199" s="10"/>
      <c r="G199" s="10"/>
      <c r="H199" s="10"/>
      <c r="I199" s="10"/>
      <c r="J199" s="10"/>
      <c r="K199" s="10"/>
      <c r="L199" s="10"/>
      <c r="M199" s="10"/>
      <c r="N199" s="10"/>
      <c r="O199" s="10"/>
      <c r="W199" s="374"/>
      <c r="X199" s="414">
        <v>45427</v>
      </c>
      <c r="Y199" s="414">
        <v>45657</v>
      </c>
      <c r="Z199" s="415" t="s">
        <v>50</v>
      </c>
      <c r="AA199" s="415">
        <v>2</v>
      </c>
      <c r="AB199" s="444">
        <v>0.15</v>
      </c>
      <c r="AC199" s="444">
        <v>0</v>
      </c>
      <c r="AD199" s="374"/>
      <c r="AE199" s="415">
        <f t="shared" si="17"/>
        <v>0</v>
      </c>
      <c r="AF199" s="415">
        <f t="shared" si="16"/>
        <v>0</v>
      </c>
    </row>
    <row r="200" spans="1:32" x14ac:dyDescent="0.2">
      <c r="A200" s="10"/>
      <c r="B200" s="10"/>
      <c r="C200" s="10"/>
      <c r="D200" s="10"/>
      <c r="E200" s="10"/>
      <c r="F200" s="10"/>
      <c r="G200" s="10"/>
      <c r="H200" s="10"/>
      <c r="I200" s="10"/>
      <c r="J200" s="10"/>
      <c r="K200" s="10"/>
      <c r="L200" s="10"/>
      <c r="M200" s="10"/>
      <c r="N200" s="10"/>
      <c r="O200" s="10"/>
      <c r="W200" s="422" t="s">
        <v>73</v>
      </c>
      <c r="X200" s="416">
        <v>45658</v>
      </c>
      <c r="Y200" s="416">
        <v>46022</v>
      </c>
      <c r="Z200" s="417" t="s">
        <v>26</v>
      </c>
      <c r="AA200" s="417">
        <v>1</v>
      </c>
      <c r="AB200" s="443">
        <v>0.15</v>
      </c>
      <c r="AC200" s="443">
        <v>0</v>
      </c>
      <c r="AD200" s="374"/>
      <c r="AE200" s="417">
        <f>IF($U$59,AB200,0)</f>
        <v>0</v>
      </c>
      <c r="AF200" s="417">
        <f>IF($U$59,AC200,0)</f>
        <v>0</v>
      </c>
    </row>
    <row r="201" spans="1:32" x14ac:dyDescent="0.2">
      <c r="A201" s="10"/>
      <c r="B201" s="10"/>
      <c r="C201" s="10"/>
      <c r="D201" s="10"/>
      <c r="E201" s="10"/>
      <c r="F201" s="10"/>
      <c r="G201" s="10"/>
      <c r="H201" s="10"/>
      <c r="I201" s="10"/>
      <c r="J201" s="10"/>
      <c r="K201" s="10"/>
      <c r="L201" s="10"/>
      <c r="M201" s="10"/>
      <c r="N201" s="10"/>
      <c r="O201" s="10"/>
      <c r="W201" s="374"/>
      <c r="X201" s="414">
        <v>45658</v>
      </c>
      <c r="Y201" s="414">
        <v>46022</v>
      </c>
      <c r="Z201" s="415" t="s">
        <v>26</v>
      </c>
      <c r="AA201" s="415">
        <v>2</v>
      </c>
      <c r="AB201" s="444">
        <v>0.15</v>
      </c>
      <c r="AC201" s="444">
        <v>0</v>
      </c>
      <c r="AD201" s="374"/>
      <c r="AE201" s="415">
        <f>IF($U$60,AB201,0)</f>
        <v>0</v>
      </c>
      <c r="AF201" s="415">
        <f>IF($U$60,AC201,0)</f>
        <v>0</v>
      </c>
    </row>
    <row r="202" spans="1:32" x14ac:dyDescent="0.2">
      <c r="A202" s="10"/>
      <c r="B202" s="10"/>
      <c r="C202" s="10"/>
      <c r="D202" s="10"/>
      <c r="E202" s="10"/>
      <c r="F202" s="10"/>
      <c r="G202" s="10"/>
      <c r="H202" s="10"/>
      <c r="I202" s="10"/>
      <c r="J202" s="10"/>
      <c r="K202" s="10"/>
      <c r="L202" s="10"/>
      <c r="M202" s="10"/>
      <c r="N202" s="10"/>
      <c r="O202" s="10"/>
      <c r="W202" s="374"/>
      <c r="X202" s="414">
        <v>45658</v>
      </c>
      <c r="Y202" s="414">
        <v>46022</v>
      </c>
      <c r="Z202" s="415" t="s">
        <v>26</v>
      </c>
      <c r="AA202" s="415">
        <v>3</v>
      </c>
      <c r="AB202" s="444">
        <v>0.15</v>
      </c>
      <c r="AC202" s="444">
        <v>0</v>
      </c>
      <c r="AD202" s="374"/>
      <c r="AE202" s="415">
        <f t="shared" ref="AE202:AE227" si="18">IF($U$60,AB202,0)</f>
        <v>0</v>
      </c>
      <c r="AF202" s="415">
        <f t="shared" ref="AF202:AF227" si="19">IF($U$60,AC202,0)</f>
        <v>0</v>
      </c>
    </row>
    <row r="203" spans="1:32" x14ac:dyDescent="0.2">
      <c r="A203" s="10"/>
      <c r="B203" s="10"/>
      <c r="C203" s="10"/>
      <c r="D203" s="10"/>
      <c r="E203" s="10"/>
      <c r="F203" s="10"/>
      <c r="G203" s="10"/>
      <c r="H203" s="10"/>
      <c r="I203" s="10"/>
      <c r="J203" s="10"/>
      <c r="K203" s="10"/>
      <c r="L203" s="10"/>
      <c r="M203" s="10"/>
      <c r="N203" s="10"/>
      <c r="O203" s="10"/>
      <c r="W203" s="374"/>
      <c r="X203" s="414">
        <v>45658</v>
      </c>
      <c r="Y203" s="414">
        <v>46022</v>
      </c>
      <c r="Z203" s="415" t="s">
        <v>26</v>
      </c>
      <c r="AA203" s="415">
        <v>4</v>
      </c>
      <c r="AB203" s="444">
        <v>0.15</v>
      </c>
      <c r="AC203" s="444">
        <v>0</v>
      </c>
      <c r="AD203" s="374"/>
      <c r="AE203" s="415">
        <f t="shared" si="18"/>
        <v>0</v>
      </c>
      <c r="AF203" s="415">
        <f t="shared" si="19"/>
        <v>0</v>
      </c>
    </row>
    <row r="204" spans="1:32" x14ac:dyDescent="0.2">
      <c r="W204" s="374"/>
      <c r="X204" s="414">
        <v>45658</v>
      </c>
      <c r="Y204" s="414">
        <v>46022</v>
      </c>
      <c r="Z204" s="415" t="s">
        <v>31</v>
      </c>
      <c r="AA204" s="415">
        <v>1</v>
      </c>
      <c r="AB204" s="444">
        <v>0.15</v>
      </c>
      <c r="AC204" s="444">
        <v>0</v>
      </c>
      <c r="AD204" s="374"/>
      <c r="AE204" s="415">
        <f t="shared" si="18"/>
        <v>0</v>
      </c>
      <c r="AF204" s="415">
        <f t="shared" si="19"/>
        <v>0</v>
      </c>
    </row>
    <row r="205" spans="1:32" x14ac:dyDescent="0.2">
      <c r="W205" s="374"/>
      <c r="X205" s="414">
        <v>45658</v>
      </c>
      <c r="Y205" s="414">
        <v>46022</v>
      </c>
      <c r="Z205" s="415" t="s">
        <v>31</v>
      </c>
      <c r="AA205" s="415">
        <v>2</v>
      </c>
      <c r="AB205" s="444">
        <v>0.15</v>
      </c>
      <c r="AC205" s="444">
        <v>0</v>
      </c>
      <c r="AD205" s="374"/>
      <c r="AE205" s="415">
        <f t="shared" si="18"/>
        <v>0</v>
      </c>
      <c r="AF205" s="415">
        <f t="shared" si="19"/>
        <v>0</v>
      </c>
    </row>
    <row r="206" spans="1:32" x14ac:dyDescent="0.2">
      <c r="W206" s="374"/>
      <c r="X206" s="414">
        <v>45658</v>
      </c>
      <c r="Y206" s="414">
        <v>46022</v>
      </c>
      <c r="Z206" s="415" t="s">
        <v>31</v>
      </c>
      <c r="AA206" s="415">
        <v>3</v>
      </c>
      <c r="AB206" s="444">
        <v>0.15</v>
      </c>
      <c r="AC206" s="444">
        <v>0</v>
      </c>
      <c r="AD206" s="374"/>
      <c r="AE206" s="415">
        <f t="shared" si="18"/>
        <v>0</v>
      </c>
      <c r="AF206" s="415">
        <f t="shared" si="19"/>
        <v>0</v>
      </c>
    </row>
    <row r="207" spans="1:32" x14ac:dyDescent="0.2">
      <c r="W207" s="374"/>
      <c r="X207" s="414">
        <v>45658</v>
      </c>
      <c r="Y207" s="414">
        <v>46022</v>
      </c>
      <c r="Z207" s="415" t="s">
        <v>31</v>
      </c>
      <c r="AA207" s="415">
        <v>4</v>
      </c>
      <c r="AB207" s="444">
        <v>0.15</v>
      </c>
      <c r="AC207" s="444">
        <v>0</v>
      </c>
      <c r="AD207" s="374"/>
      <c r="AE207" s="415">
        <f t="shared" si="18"/>
        <v>0</v>
      </c>
      <c r="AF207" s="415">
        <f t="shared" si="19"/>
        <v>0</v>
      </c>
    </row>
    <row r="208" spans="1:32" x14ac:dyDescent="0.2">
      <c r="W208" s="374"/>
      <c r="X208" s="414">
        <v>45658</v>
      </c>
      <c r="Y208" s="414">
        <v>46022</v>
      </c>
      <c r="Z208" s="415" t="s">
        <v>31</v>
      </c>
      <c r="AA208" s="415">
        <v>5</v>
      </c>
      <c r="AB208" s="444">
        <v>0.15</v>
      </c>
      <c r="AC208" s="444">
        <v>0</v>
      </c>
      <c r="AD208" s="374"/>
      <c r="AE208" s="415">
        <f t="shared" si="18"/>
        <v>0</v>
      </c>
      <c r="AF208" s="415">
        <f t="shared" si="19"/>
        <v>0</v>
      </c>
    </row>
    <row r="209" spans="23:32" x14ac:dyDescent="0.2">
      <c r="W209" s="374"/>
      <c r="X209" s="414">
        <v>45658</v>
      </c>
      <c r="Y209" s="414">
        <v>46022</v>
      </c>
      <c r="Z209" s="415" t="s">
        <v>31</v>
      </c>
      <c r="AA209" s="415">
        <v>6</v>
      </c>
      <c r="AB209" s="444">
        <v>0.15</v>
      </c>
      <c r="AC209" s="444">
        <v>0</v>
      </c>
      <c r="AD209" s="374"/>
      <c r="AE209" s="415">
        <f t="shared" si="18"/>
        <v>0</v>
      </c>
      <c r="AF209" s="415">
        <f t="shared" si="19"/>
        <v>0</v>
      </c>
    </row>
    <row r="210" spans="23:32" x14ac:dyDescent="0.2">
      <c r="W210" s="374"/>
      <c r="X210" s="414">
        <v>45658</v>
      </c>
      <c r="Y210" s="414">
        <v>46022</v>
      </c>
      <c r="Z210" s="415" t="s">
        <v>31</v>
      </c>
      <c r="AA210" s="415">
        <v>7</v>
      </c>
      <c r="AB210" s="444">
        <v>0.15</v>
      </c>
      <c r="AC210" s="444">
        <v>0</v>
      </c>
      <c r="AD210" s="374"/>
      <c r="AE210" s="415">
        <f t="shared" si="18"/>
        <v>0</v>
      </c>
      <c r="AF210" s="415">
        <f t="shared" si="19"/>
        <v>0</v>
      </c>
    </row>
    <row r="211" spans="23:32" x14ac:dyDescent="0.2">
      <c r="W211" s="374"/>
      <c r="X211" s="414">
        <v>45658</v>
      </c>
      <c r="Y211" s="414">
        <v>46022</v>
      </c>
      <c r="Z211" s="415" t="s">
        <v>40</v>
      </c>
      <c r="AA211" s="415">
        <v>1</v>
      </c>
      <c r="AB211" s="444">
        <v>0.15</v>
      </c>
      <c r="AC211" s="444">
        <v>0.15</v>
      </c>
      <c r="AD211" s="374"/>
      <c r="AE211" s="415">
        <f t="shared" si="18"/>
        <v>0</v>
      </c>
      <c r="AF211" s="415">
        <f t="shared" si="19"/>
        <v>0</v>
      </c>
    </row>
    <row r="212" spans="23:32" x14ac:dyDescent="0.2">
      <c r="W212" s="374"/>
      <c r="X212" s="414">
        <v>45658</v>
      </c>
      <c r="Y212" s="414">
        <v>46022</v>
      </c>
      <c r="Z212" s="415" t="s">
        <v>40</v>
      </c>
      <c r="AA212" s="415">
        <v>2</v>
      </c>
      <c r="AB212" s="444">
        <v>0.15</v>
      </c>
      <c r="AC212" s="444">
        <v>0.15</v>
      </c>
      <c r="AD212" s="374"/>
      <c r="AE212" s="415">
        <f t="shared" si="18"/>
        <v>0</v>
      </c>
      <c r="AF212" s="415">
        <f t="shared" si="19"/>
        <v>0</v>
      </c>
    </row>
    <row r="213" spans="23:32" x14ac:dyDescent="0.2">
      <c r="W213" s="374"/>
      <c r="X213" s="414">
        <v>45658</v>
      </c>
      <c r="Y213" s="414">
        <v>46022</v>
      </c>
      <c r="Z213" s="415" t="s">
        <v>40</v>
      </c>
      <c r="AA213" s="415">
        <v>3</v>
      </c>
      <c r="AB213" s="444">
        <v>0.15</v>
      </c>
      <c r="AC213" s="444">
        <v>0.15</v>
      </c>
      <c r="AD213" s="374"/>
      <c r="AE213" s="415">
        <f t="shared" si="18"/>
        <v>0</v>
      </c>
      <c r="AF213" s="415">
        <f t="shared" si="19"/>
        <v>0</v>
      </c>
    </row>
    <row r="214" spans="23:32" x14ac:dyDescent="0.2">
      <c r="W214" s="374"/>
      <c r="X214" s="414">
        <v>45658</v>
      </c>
      <c r="Y214" s="414">
        <v>46022</v>
      </c>
      <c r="Z214" s="415" t="s">
        <v>40</v>
      </c>
      <c r="AA214" s="415">
        <v>4</v>
      </c>
      <c r="AB214" s="444">
        <v>0.15</v>
      </c>
      <c r="AC214" s="444">
        <v>0.15</v>
      </c>
      <c r="AD214" s="374"/>
      <c r="AE214" s="415">
        <f t="shared" si="18"/>
        <v>0</v>
      </c>
      <c r="AF214" s="415">
        <f t="shared" si="19"/>
        <v>0</v>
      </c>
    </row>
    <row r="215" spans="23:32" x14ac:dyDescent="0.2">
      <c r="W215" s="374"/>
      <c r="X215" s="414">
        <v>45658</v>
      </c>
      <c r="Y215" s="414">
        <v>46022</v>
      </c>
      <c r="Z215" s="415" t="s">
        <v>40</v>
      </c>
      <c r="AA215" s="415">
        <v>5</v>
      </c>
      <c r="AB215" s="444">
        <v>0.15</v>
      </c>
      <c r="AC215" s="444">
        <v>0.15</v>
      </c>
      <c r="AD215" s="374"/>
      <c r="AE215" s="415">
        <f t="shared" si="18"/>
        <v>0</v>
      </c>
      <c r="AF215" s="415">
        <f t="shared" si="19"/>
        <v>0</v>
      </c>
    </row>
    <row r="216" spans="23:32" x14ac:dyDescent="0.2">
      <c r="W216" s="374"/>
      <c r="X216" s="414">
        <v>45658</v>
      </c>
      <c r="Y216" s="414">
        <v>46022</v>
      </c>
      <c r="Z216" s="415" t="s">
        <v>40</v>
      </c>
      <c r="AA216" s="415">
        <v>6</v>
      </c>
      <c r="AB216" s="444">
        <v>0.15</v>
      </c>
      <c r="AC216" s="444">
        <v>0.15</v>
      </c>
      <c r="AD216" s="374"/>
      <c r="AE216" s="415">
        <f t="shared" si="18"/>
        <v>0</v>
      </c>
      <c r="AF216" s="415">
        <f t="shared" si="19"/>
        <v>0</v>
      </c>
    </row>
    <row r="217" spans="23:32" x14ac:dyDescent="0.2">
      <c r="W217" s="374"/>
      <c r="X217" s="414">
        <v>45658</v>
      </c>
      <c r="Y217" s="414">
        <v>46022</v>
      </c>
      <c r="Z217" s="415" t="s">
        <v>43</v>
      </c>
      <c r="AA217" s="415">
        <v>1</v>
      </c>
      <c r="AB217" s="444">
        <v>0.15</v>
      </c>
      <c r="AC217" s="444">
        <v>0.15</v>
      </c>
      <c r="AD217" s="374"/>
      <c r="AE217" s="415">
        <f t="shared" si="18"/>
        <v>0</v>
      </c>
      <c r="AF217" s="415">
        <f t="shared" si="19"/>
        <v>0</v>
      </c>
    </row>
    <row r="218" spans="23:32" x14ac:dyDescent="0.2">
      <c r="W218" s="374"/>
      <c r="X218" s="414">
        <v>45658</v>
      </c>
      <c r="Y218" s="414">
        <v>46022</v>
      </c>
      <c r="Z218" s="415" t="s">
        <v>43</v>
      </c>
      <c r="AA218" s="415">
        <v>2</v>
      </c>
      <c r="AB218" s="444">
        <v>0.15</v>
      </c>
      <c r="AC218" s="444">
        <v>0.15</v>
      </c>
      <c r="AD218" s="374"/>
      <c r="AE218" s="415">
        <f t="shared" si="18"/>
        <v>0</v>
      </c>
      <c r="AF218" s="415">
        <f t="shared" si="19"/>
        <v>0</v>
      </c>
    </row>
    <row r="219" spans="23:32" x14ac:dyDescent="0.2">
      <c r="W219" s="374"/>
      <c r="X219" s="414">
        <v>45658</v>
      </c>
      <c r="Y219" s="414">
        <v>46022</v>
      </c>
      <c r="Z219" s="415" t="s">
        <v>43</v>
      </c>
      <c r="AA219" s="415">
        <v>3</v>
      </c>
      <c r="AB219" s="444">
        <v>0.15</v>
      </c>
      <c r="AC219" s="444">
        <v>0.15</v>
      </c>
      <c r="AD219" s="374"/>
      <c r="AE219" s="415">
        <f t="shared" si="18"/>
        <v>0</v>
      </c>
      <c r="AF219" s="415">
        <f t="shared" si="19"/>
        <v>0</v>
      </c>
    </row>
    <row r="220" spans="23:32" x14ac:dyDescent="0.2">
      <c r="W220" s="374"/>
      <c r="X220" s="414">
        <v>45658</v>
      </c>
      <c r="Y220" s="414">
        <v>46022</v>
      </c>
      <c r="Z220" s="415" t="s">
        <v>43</v>
      </c>
      <c r="AA220" s="415">
        <v>4</v>
      </c>
      <c r="AB220" s="444">
        <v>0.15</v>
      </c>
      <c r="AC220" s="444">
        <v>0.15</v>
      </c>
      <c r="AD220" s="374"/>
      <c r="AE220" s="415">
        <f t="shared" si="18"/>
        <v>0</v>
      </c>
      <c r="AF220" s="415">
        <f t="shared" si="19"/>
        <v>0</v>
      </c>
    </row>
    <row r="221" spans="23:32" x14ac:dyDescent="0.2">
      <c r="W221" s="374"/>
      <c r="X221" s="414">
        <v>45658</v>
      </c>
      <c r="Y221" s="414">
        <v>46022</v>
      </c>
      <c r="Z221" s="415" t="s">
        <v>43</v>
      </c>
      <c r="AA221" s="415">
        <v>5</v>
      </c>
      <c r="AB221" s="444">
        <v>0.15</v>
      </c>
      <c r="AC221" s="444">
        <v>0.15</v>
      </c>
      <c r="AD221" s="374"/>
      <c r="AE221" s="415">
        <f t="shared" si="18"/>
        <v>0</v>
      </c>
      <c r="AF221" s="415">
        <f t="shared" si="19"/>
        <v>0</v>
      </c>
    </row>
    <row r="222" spans="23:32" x14ac:dyDescent="0.2">
      <c r="W222" s="374"/>
      <c r="X222" s="414">
        <v>45658</v>
      </c>
      <c r="Y222" s="414">
        <v>46022</v>
      </c>
      <c r="Z222" s="415" t="s">
        <v>43</v>
      </c>
      <c r="AA222" s="415">
        <v>6</v>
      </c>
      <c r="AB222" s="444">
        <v>0.15</v>
      </c>
      <c r="AC222" s="444">
        <v>0.15</v>
      </c>
      <c r="AD222" s="374"/>
      <c r="AE222" s="415">
        <f t="shared" si="18"/>
        <v>0</v>
      </c>
      <c r="AF222" s="415">
        <f t="shared" si="19"/>
        <v>0</v>
      </c>
    </row>
    <row r="223" spans="23:32" x14ac:dyDescent="0.2">
      <c r="W223" s="374"/>
      <c r="X223" s="414">
        <v>45658</v>
      </c>
      <c r="Y223" s="414">
        <v>46022</v>
      </c>
      <c r="Z223" s="415" t="s">
        <v>43</v>
      </c>
      <c r="AA223" s="415">
        <v>7</v>
      </c>
      <c r="AB223" s="444">
        <v>0.15</v>
      </c>
      <c r="AC223" s="444">
        <v>0.15</v>
      </c>
      <c r="AD223" s="374"/>
      <c r="AE223" s="415">
        <f t="shared" si="18"/>
        <v>0</v>
      </c>
      <c r="AF223" s="415">
        <f t="shared" si="19"/>
        <v>0</v>
      </c>
    </row>
    <row r="224" spans="23:32" x14ac:dyDescent="0.2">
      <c r="W224" s="374"/>
      <c r="X224" s="414">
        <v>45658</v>
      </c>
      <c r="Y224" s="414">
        <v>46022</v>
      </c>
      <c r="Z224" s="415" t="s">
        <v>43</v>
      </c>
      <c r="AA224" s="415">
        <v>8</v>
      </c>
      <c r="AB224" s="444">
        <v>0.15</v>
      </c>
      <c r="AC224" s="444">
        <v>0.15</v>
      </c>
      <c r="AD224" s="374"/>
      <c r="AE224" s="415">
        <f t="shared" si="18"/>
        <v>0</v>
      </c>
      <c r="AF224" s="415">
        <f t="shared" si="19"/>
        <v>0</v>
      </c>
    </row>
    <row r="225" spans="23:32" x14ac:dyDescent="0.2">
      <c r="W225" s="374"/>
      <c r="X225" s="414">
        <v>45658</v>
      </c>
      <c r="Y225" s="414">
        <v>46022</v>
      </c>
      <c r="Z225" s="415" t="s">
        <v>43</v>
      </c>
      <c r="AA225" s="415">
        <v>9</v>
      </c>
      <c r="AB225" s="444">
        <v>0.15</v>
      </c>
      <c r="AC225" s="444">
        <v>0.15</v>
      </c>
      <c r="AD225" s="374"/>
      <c r="AE225" s="415">
        <f t="shared" si="18"/>
        <v>0</v>
      </c>
      <c r="AF225" s="415">
        <f t="shared" si="19"/>
        <v>0</v>
      </c>
    </row>
    <row r="226" spans="23:32" x14ac:dyDescent="0.2">
      <c r="W226" s="374"/>
      <c r="X226" s="414">
        <v>45658</v>
      </c>
      <c r="Y226" s="414">
        <v>46022</v>
      </c>
      <c r="Z226" s="415" t="s">
        <v>50</v>
      </c>
      <c r="AA226" s="415">
        <v>1</v>
      </c>
      <c r="AB226" s="444">
        <v>0.15</v>
      </c>
      <c r="AC226" s="444">
        <v>0</v>
      </c>
      <c r="AD226" s="374"/>
      <c r="AE226" s="415">
        <f t="shared" si="18"/>
        <v>0</v>
      </c>
      <c r="AF226" s="415">
        <f t="shared" si="19"/>
        <v>0</v>
      </c>
    </row>
    <row r="227" spans="23:32" x14ac:dyDescent="0.2">
      <c r="W227" s="374"/>
      <c r="X227" s="414">
        <v>45658</v>
      </c>
      <c r="Y227" s="414">
        <v>46022</v>
      </c>
      <c r="Z227" s="415" t="s">
        <v>50</v>
      </c>
      <c r="AA227" s="415">
        <v>2</v>
      </c>
      <c r="AB227" s="444">
        <v>0.15</v>
      </c>
      <c r="AC227" s="444">
        <v>0</v>
      </c>
      <c r="AD227" s="374"/>
      <c r="AE227" s="415">
        <f t="shared" si="18"/>
        <v>0</v>
      </c>
      <c r="AF227" s="415">
        <f t="shared" si="19"/>
        <v>0</v>
      </c>
    </row>
  </sheetData>
  <sheetProtection algorithmName="SHA-512" hashValue="pTvOBgUzgx+JCXww77+J/8FwdPtncmLryQOQt73ZEiJdpSfiZPtoocbvVvYv60ZDcfk8kWqQm/MVa7BscDOgKg==" saltValue="mDFhNhexrw3Kt1pUyhemNw==" spinCount="100000" sheet="1" objects="1" scenarios="1"/>
  <mergeCells count="25">
    <mergeCell ref="D56:E56"/>
    <mergeCell ref="G56:H56"/>
    <mergeCell ref="A11:O11"/>
    <mergeCell ref="A45:B45"/>
    <mergeCell ref="A37:B37"/>
    <mergeCell ref="A39:B39"/>
    <mergeCell ref="A41:B41"/>
    <mergeCell ref="A43:B43"/>
    <mergeCell ref="L15:O15"/>
    <mergeCell ref="E39:F41"/>
    <mergeCell ref="E42:F42"/>
    <mergeCell ref="H39:J41"/>
    <mergeCell ref="H42:J42"/>
    <mergeCell ref="A49:C49"/>
    <mergeCell ref="L46:N46"/>
    <mergeCell ref="L43:N45"/>
    <mergeCell ref="R51:T51"/>
    <mergeCell ref="Q11:S11"/>
    <mergeCell ref="C37:O37"/>
    <mergeCell ref="Q22:U22"/>
    <mergeCell ref="Q37:U37"/>
    <mergeCell ref="Q45:U45"/>
    <mergeCell ref="Q42:S42"/>
    <mergeCell ref="U4:U18"/>
    <mergeCell ref="Q26:U26"/>
  </mergeCells>
  <phoneticPr fontId="9" type="noConversion"/>
  <conditionalFormatting sqref="C43">
    <cfRule type="cellIs" dxfId="45" priority="3" stopIfTrue="1" operator="lessThan">
      <formula>18</formula>
    </cfRule>
    <cfRule type="cellIs" dxfId="44" priority="4" stopIfTrue="1" operator="greaterThan">
      <formula>74</formula>
    </cfRule>
  </conditionalFormatting>
  <conditionalFormatting sqref="C39">
    <cfRule type="cellIs" dxfId="43" priority="5" stopIfTrue="1" operator="equal">
      <formula>0</formula>
    </cfRule>
    <cfRule type="cellIs" dxfId="42" priority="6" stopIfTrue="1" operator="greaterThan">
      <formula>2</formula>
    </cfRule>
  </conditionalFormatting>
  <conditionalFormatting sqref="C45">
    <cfRule type="cellIs" dxfId="41" priority="7" stopIfTrue="1" operator="greaterThan">
      <formula>74</formula>
    </cfRule>
    <cfRule type="cellIs" dxfId="40" priority="8" stopIfTrue="1" operator="equal">
      <formula>0</formula>
    </cfRule>
  </conditionalFormatting>
  <conditionalFormatting sqref="Q12:S19">
    <cfRule type="containsText" dxfId="39" priority="1" operator="containsText" text="TRUE">
      <formula>NOT(ISERROR(SEARCH("TRUE",Q12)))</formula>
    </cfRule>
    <cfRule type="containsText" dxfId="38" priority="2" operator="containsText" text="FALSE">
      <formula>NOT(ISERROR(SEARCH("FALSE",Q12)))</formula>
    </cfRule>
  </conditionalFormatting>
  <pageMargins left="0.25" right="0.25" top="0.25" bottom="0.25" header="0.511811023622047" footer="0.511811023622047"/>
  <pageSetup paperSize="9" scale="15" orientation="landscape" r:id="rId1"/>
  <headerFooter alignWithMargins="0"/>
  <drawing r:id="rId2"/>
  <legacyDrawing r:id="rId3"/>
  <mc:AlternateContent xmlns:mc="http://schemas.openxmlformats.org/markup-compatibility/2006">
    <mc:Choice Requires="x14">
      <controls>
        <mc:AlternateContent xmlns:mc="http://schemas.openxmlformats.org/markup-compatibility/2006">
          <mc:Choice Requires="x14">
            <control shapeId="3110" r:id="rId4" name="Check Box 38">
              <controlPr defaultSize="0" autoFill="0" autoLine="0" autoPict="0">
                <anchor moveWithCells="1">
                  <from>
                    <xdr:col>9</xdr:col>
                    <xdr:colOff>1104900</xdr:colOff>
                    <xdr:row>44</xdr:row>
                    <xdr:rowOff>127000</xdr:rowOff>
                  </from>
                  <to>
                    <xdr:col>10</xdr:col>
                    <xdr:colOff>88900</xdr:colOff>
                    <xdr:row>45</xdr:row>
                    <xdr:rowOff>139700</xdr:rowOff>
                  </to>
                </anchor>
              </controlPr>
            </control>
          </mc:Choice>
        </mc:AlternateContent>
        <mc:AlternateContent xmlns:mc="http://schemas.openxmlformats.org/markup-compatibility/2006">
          <mc:Choice Requires="x14">
            <control shapeId="3111" r:id="rId5" name="Check Box 39">
              <controlPr defaultSize="0" autoFill="0" autoLine="0" autoPict="0" altText="24 años">
                <anchor moveWithCells="1">
                  <from>
                    <xdr:col>5</xdr:col>
                    <xdr:colOff>1104900</xdr:colOff>
                    <xdr:row>44</xdr:row>
                    <xdr:rowOff>76200</xdr:rowOff>
                  </from>
                  <to>
                    <xdr:col>5</xdr:col>
                    <xdr:colOff>1384300</xdr:colOff>
                    <xdr:row>45</xdr:row>
                    <xdr:rowOff>101600</xdr:rowOff>
                  </to>
                </anchor>
              </controlPr>
            </control>
          </mc:Choice>
        </mc:AlternateContent>
        <mc:AlternateContent xmlns:mc="http://schemas.openxmlformats.org/markup-compatibility/2006">
          <mc:Choice Requires="x14">
            <control shapeId="3119" r:id="rId6" name="Check Box 47">
              <controlPr defaultSize="0" autoFill="0" autoLine="0" autoPict="0" altText="Renovacionesssss">
                <anchor moveWithCells="1">
                  <from>
                    <xdr:col>12</xdr:col>
                    <xdr:colOff>203200</xdr:colOff>
                    <xdr:row>41</xdr:row>
                    <xdr:rowOff>76200</xdr:rowOff>
                  </from>
                  <to>
                    <xdr:col>12</xdr:col>
                    <xdr:colOff>469900</xdr:colOff>
                    <xdr:row>42</xdr:row>
                    <xdr:rowOff>190500</xdr:rowOff>
                  </to>
                </anchor>
              </controlPr>
            </control>
          </mc:Choice>
        </mc:AlternateContent>
      </controls>
    </mc:Choice>
  </mc:AlternateContent>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Sheet8">
    <pageSetUpPr fitToPage="1"/>
  </sheetPr>
  <dimension ref="A1:AZ87"/>
  <sheetViews>
    <sheetView showGridLines="0" zoomScaleNormal="100" zoomScaleSheetLayoutView="100" workbookViewId="0">
      <selection activeCell="F74" sqref="F74"/>
    </sheetView>
  </sheetViews>
  <sheetFormatPr baseColWidth="10" defaultColWidth="8.83203125" defaultRowHeight="16" x14ac:dyDescent="0.15"/>
  <cols>
    <col min="1" max="1" width="61.33203125" style="75" bestFit="1" customWidth="1"/>
    <col min="2" max="6" width="20.83203125" style="75" customWidth="1"/>
    <col min="7" max="7" width="2" style="116" customWidth="1"/>
    <col min="8" max="8" width="8.83203125" style="75"/>
    <col min="9" max="29" width="8.1640625" style="75" customWidth="1"/>
    <col min="30" max="16384" width="8.83203125" style="75"/>
  </cols>
  <sheetData>
    <row r="1" spans="1:52" x14ac:dyDescent="0.15">
      <c r="A1" s="74"/>
      <c r="B1" s="74"/>
      <c r="C1" s="97" t="b">
        <v>0</v>
      </c>
      <c r="D1" s="74"/>
      <c r="E1" s="74"/>
      <c r="F1" s="74"/>
      <c r="I1" s="541" t="s">
        <v>75</v>
      </c>
      <c r="J1" s="541"/>
      <c r="K1" s="541"/>
      <c r="L1" s="541"/>
      <c r="M1" s="541"/>
      <c r="N1" s="541"/>
      <c r="O1" s="541"/>
      <c r="P1" s="541"/>
      <c r="Q1" s="541"/>
      <c r="R1" s="541"/>
      <c r="S1" s="541"/>
      <c r="T1" s="541"/>
      <c r="U1" s="541"/>
      <c r="V1" s="541"/>
      <c r="X1" s="541" t="s">
        <v>75</v>
      </c>
      <c r="Y1" s="541"/>
      <c r="Z1" s="541"/>
      <c r="AA1" s="541"/>
      <c r="AB1" s="541"/>
      <c r="AC1" s="541"/>
      <c r="AD1" s="541"/>
      <c r="AE1" s="541"/>
      <c r="AF1" s="541"/>
      <c r="AG1" s="541"/>
      <c r="AH1" s="541"/>
      <c r="AI1" s="541"/>
      <c r="AJ1" s="541"/>
      <c r="AK1" s="541"/>
      <c r="AM1" s="541" t="s">
        <v>75</v>
      </c>
      <c r="AN1" s="541"/>
      <c r="AO1" s="541"/>
      <c r="AP1" s="541"/>
      <c r="AQ1" s="541"/>
      <c r="AR1" s="541"/>
      <c r="AS1" s="541"/>
      <c r="AT1" s="541"/>
      <c r="AU1" s="541"/>
      <c r="AV1" s="541"/>
      <c r="AW1" s="541"/>
      <c r="AX1" s="541"/>
      <c r="AY1" s="541"/>
      <c r="AZ1" s="541"/>
    </row>
    <row r="2" spans="1:52" x14ac:dyDescent="0.15">
      <c r="A2" s="74"/>
      <c r="B2" s="74"/>
      <c r="C2" s="74"/>
      <c r="D2" s="74"/>
      <c r="E2" s="74"/>
      <c r="F2" s="74"/>
      <c r="I2" s="288"/>
      <c r="J2" s="289"/>
      <c r="K2" s="289"/>
      <c r="L2" s="290"/>
      <c r="M2" s="291"/>
      <c r="N2" s="291"/>
      <c r="O2" s="291"/>
      <c r="P2" s="291"/>
      <c r="Q2" s="291"/>
      <c r="R2" s="291"/>
      <c r="S2" s="291"/>
      <c r="T2" s="291"/>
      <c r="U2" s="291"/>
      <c r="V2" s="292"/>
      <c r="X2" s="288"/>
      <c r="Y2" s="289"/>
      <c r="Z2" s="289"/>
      <c r="AA2" s="290"/>
      <c r="AB2" s="291"/>
      <c r="AC2" s="291"/>
      <c r="AD2" s="291"/>
      <c r="AE2" s="291"/>
      <c r="AF2" s="291"/>
      <c r="AG2" s="291"/>
      <c r="AH2" s="291"/>
      <c r="AI2" s="291"/>
      <c r="AJ2" s="291"/>
      <c r="AK2" s="292"/>
      <c r="AM2" s="288"/>
      <c r="AN2" s="289"/>
      <c r="AO2" s="289"/>
      <c r="AP2" s="290"/>
      <c r="AQ2" s="291"/>
      <c r="AR2" s="291"/>
      <c r="AS2" s="291"/>
      <c r="AT2" s="291"/>
      <c r="AU2" s="291"/>
      <c r="AV2" s="291"/>
      <c r="AW2" s="291"/>
      <c r="AX2" s="291"/>
      <c r="AY2" s="291"/>
      <c r="AZ2" s="292"/>
    </row>
    <row r="3" spans="1:52" x14ac:dyDescent="0.15">
      <c r="A3" s="74"/>
      <c r="B3" s="74"/>
      <c r="C3" s="74"/>
      <c r="D3" s="74"/>
      <c r="E3" s="74"/>
      <c r="F3" s="74"/>
      <c r="I3" s="293"/>
      <c r="J3" s="74"/>
      <c r="K3" s="74"/>
      <c r="L3" s="266"/>
      <c r="M3" s="266"/>
      <c r="N3" s="266"/>
      <c r="O3" s="266"/>
      <c r="P3" s="266"/>
      <c r="Q3" s="266"/>
      <c r="R3" s="266"/>
      <c r="S3" s="266" t="s">
        <v>76</v>
      </c>
      <c r="T3" s="266" t="s">
        <v>76</v>
      </c>
      <c r="U3" s="266" t="s">
        <v>76</v>
      </c>
      <c r="V3" s="294"/>
      <c r="X3" s="293"/>
      <c r="Y3" s="74"/>
      <c r="Z3" s="74"/>
      <c r="AA3" s="266"/>
      <c r="AB3" s="266"/>
      <c r="AC3" s="266"/>
      <c r="AD3" s="266"/>
      <c r="AE3" s="266"/>
      <c r="AF3" s="266"/>
      <c r="AG3" s="266"/>
      <c r="AH3" s="266" t="s">
        <v>76</v>
      </c>
      <c r="AI3" s="266" t="s">
        <v>76</v>
      </c>
      <c r="AJ3" s="266" t="s">
        <v>76</v>
      </c>
      <c r="AK3" s="294"/>
      <c r="AM3" s="293"/>
      <c r="AN3" s="74"/>
      <c r="AO3" s="74"/>
      <c r="AP3" s="266"/>
      <c r="AQ3" s="266"/>
      <c r="AR3" s="266"/>
      <c r="AS3" s="266"/>
      <c r="AT3" s="266"/>
      <c r="AU3" s="266"/>
      <c r="AV3" s="266"/>
      <c r="AW3" s="266" t="s">
        <v>76</v>
      </c>
      <c r="AX3" s="266" t="s">
        <v>76</v>
      </c>
      <c r="AY3" s="266" t="s">
        <v>76</v>
      </c>
      <c r="AZ3" s="294"/>
    </row>
    <row r="4" spans="1:52" ht="17" thickBot="1" x14ac:dyDescent="0.2">
      <c r="A4" s="98"/>
      <c r="B4" s="98"/>
      <c r="C4" s="98"/>
      <c r="D4" s="98"/>
      <c r="E4" s="98"/>
      <c r="F4" s="74"/>
      <c r="I4" s="293"/>
      <c r="J4" s="74"/>
      <c r="K4" s="74"/>
      <c r="L4" s="266"/>
      <c r="M4" s="266"/>
      <c r="N4" s="266"/>
      <c r="O4" s="266"/>
      <c r="P4" s="266"/>
      <c r="Q4" s="266"/>
      <c r="R4" s="266"/>
      <c r="S4" s="266"/>
      <c r="T4" s="266"/>
      <c r="U4" s="266"/>
      <c r="V4" s="294"/>
      <c r="X4" s="293"/>
      <c r="Y4" s="74"/>
      <c r="Z4" s="74"/>
      <c r="AA4" s="266"/>
      <c r="AB4" s="266"/>
      <c r="AC4" s="266"/>
      <c r="AD4" s="266"/>
      <c r="AE4" s="266"/>
      <c r="AF4" s="266"/>
      <c r="AG4" s="266"/>
      <c r="AH4" s="266"/>
      <c r="AI4" s="266"/>
      <c r="AJ4" s="266"/>
      <c r="AK4" s="294"/>
      <c r="AM4" s="293"/>
      <c r="AN4" s="74"/>
      <c r="AO4" s="74"/>
      <c r="AP4" s="266"/>
      <c r="AQ4" s="266"/>
      <c r="AR4" s="266"/>
      <c r="AS4" s="266"/>
      <c r="AT4" s="266"/>
      <c r="AU4" s="266"/>
      <c r="AV4" s="266"/>
      <c r="AW4" s="266"/>
      <c r="AX4" s="266"/>
      <c r="AY4" s="266"/>
      <c r="AZ4" s="294"/>
    </row>
    <row r="5" spans="1:52" ht="16" customHeight="1" x14ac:dyDescent="0.15">
      <c r="A5" s="561" t="s">
        <v>77</v>
      </c>
      <c r="B5" s="561"/>
      <c r="C5" s="561"/>
      <c r="D5" s="561"/>
      <c r="E5" s="561"/>
      <c r="F5" s="561"/>
      <c r="I5" s="293"/>
      <c r="J5" s="74"/>
      <c r="K5" s="74"/>
      <c r="L5" s="266"/>
      <c r="M5" s="266"/>
      <c r="N5" s="266"/>
      <c r="O5" s="266"/>
      <c r="P5" s="266"/>
      <c r="Q5" s="266"/>
      <c r="R5" s="266"/>
      <c r="S5" s="266"/>
      <c r="T5" s="266"/>
      <c r="U5" s="266"/>
      <c r="V5" s="294"/>
      <c r="X5" s="293"/>
      <c r="Y5" s="74"/>
      <c r="Z5" s="74"/>
      <c r="AA5" s="266"/>
      <c r="AB5" s="266"/>
      <c r="AC5" s="266"/>
      <c r="AD5" s="266"/>
      <c r="AE5" s="266"/>
      <c r="AF5" s="266"/>
      <c r="AG5" s="266"/>
      <c r="AH5" s="266"/>
      <c r="AI5" s="266"/>
      <c r="AJ5" s="266"/>
      <c r="AK5" s="294"/>
      <c r="AM5" s="293"/>
      <c r="AN5" s="74"/>
      <c r="AO5" s="74"/>
      <c r="AP5" s="266"/>
      <c r="AQ5" s="266"/>
      <c r="AR5" s="266"/>
      <c r="AS5" s="266"/>
      <c r="AT5" s="266"/>
      <c r="AU5" s="266"/>
      <c r="AV5" s="266"/>
      <c r="AW5" s="266"/>
      <c r="AX5" s="266"/>
      <c r="AY5" s="266"/>
      <c r="AZ5" s="294"/>
    </row>
    <row r="6" spans="1:52" x14ac:dyDescent="0.15">
      <c r="A6" s="561"/>
      <c r="B6" s="561"/>
      <c r="C6" s="561"/>
      <c r="D6" s="561"/>
      <c r="E6" s="561"/>
      <c r="F6" s="561"/>
      <c r="I6" s="293"/>
      <c r="J6" s="74"/>
      <c r="K6" s="74"/>
      <c r="L6" s="266"/>
      <c r="M6" s="266"/>
      <c r="N6" s="266"/>
      <c r="O6" s="266"/>
      <c r="P6" s="266"/>
      <c r="Q6" s="266"/>
      <c r="R6" s="266"/>
      <c r="S6" s="266"/>
      <c r="T6" s="266"/>
      <c r="U6" s="266"/>
      <c r="V6" s="294"/>
      <c r="X6" s="293"/>
      <c r="Y6" s="74"/>
      <c r="Z6" s="74"/>
      <c r="AA6" s="266"/>
      <c r="AB6" s="266"/>
      <c r="AC6" s="266"/>
      <c r="AD6" s="266"/>
      <c r="AE6" s="266"/>
      <c r="AF6" s="266"/>
      <c r="AG6" s="266"/>
      <c r="AH6" s="266"/>
      <c r="AI6" s="266"/>
      <c r="AJ6" s="266"/>
      <c r="AK6" s="294"/>
      <c r="AM6" s="293"/>
      <c r="AN6" s="74"/>
      <c r="AO6" s="74"/>
      <c r="AP6" s="266"/>
      <c r="AQ6" s="266"/>
      <c r="AR6" s="266"/>
      <c r="AS6" s="266"/>
      <c r="AT6" s="266"/>
      <c r="AU6" s="266"/>
      <c r="AV6" s="266"/>
      <c r="AW6" s="266"/>
      <c r="AX6" s="266"/>
      <c r="AY6" s="266"/>
      <c r="AZ6" s="294"/>
    </row>
    <row r="7" spans="1:52" x14ac:dyDescent="0.15">
      <c r="A7" s="561"/>
      <c r="B7" s="561"/>
      <c r="C7" s="561"/>
      <c r="D7" s="561"/>
      <c r="E7" s="561"/>
      <c r="F7" s="561"/>
      <c r="I7" s="293"/>
      <c r="J7" s="74"/>
      <c r="K7" s="74"/>
      <c r="L7" s="74"/>
      <c r="M7" s="266"/>
      <c r="N7" s="266"/>
      <c r="O7" s="266"/>
      <c r="P7" s="266"/>
      <c r="Q7" s="266"/>
      <c r="R7" s="266"/>
      <c r="S7" s="266" t="s">
        <v>76</v>
      </c>
      <c r="T7" s="266" t="s">
        <v>76</v>
      </c>
      <c r="U7" s="266" t="s">
        <v>76</v>
      </c>
      <c r="V7" s="294"/>
      <c r="X7" s="293"/>
      <c r="Y7" s="74"/>
      <c r="Z7" s="74"/>
      <c r="AA7" s="74"/>
      <c r="AB7" s="266"/>
      <c r="AC7" s="266"/>
      <c r="AD7" s="266"/>
      <c r="AE7" s="266"/>
      <c r="AF7" s="266"/>
      <c r="AG7" s="266"/>
      <c r="AH7" s="266" t="s">
        <v>76</v>
      </c>
      <c r="AI7" s="266" t="s">
        <v>76</v>
      </c>
      <c r="AJ7" s="266" t="s">
        <v>76</v>
      </c>
      <c r="AK7" s="294"/>
      <c r="AM7" s="293"/>
      <c r="AN7" s="74"/>
      <c r="AO7" s="74"/>
      <c r="AP7" s="74"/>
      <c r="AQ7" s="266"/>
      <c r="AR7" s="266"/>
      <c r="AS7" s="266"/>
      <c r="AT7" s="266"/>
      <c r="AU7" s="266"/>
      <c r="AV7" s="266"/>
      <c r="AW7" s="266" t="s">
        <v>76</v>
      </c>
      <c r="AX7" s="266" t="s">
        <v>76</v>
      </c>
      <c r="AY7" s="266" t="s">
        <v>76</v>
      </c>
      <c r="AZ7" s="294"/>
    </row>
    <row r="8" spans="1:52" x14ac:dyDescent="0.15">
      <c r="A8" s="561"/>
      <c r="B8" s="561"/>
      <c r="C8" s="561"/>
      <c r="D8" s="561"/>
      <c r="E8" s="561"/>
      <c r="F8" s="561"/>
      <c r="I8" s="293"/>
      <c r="J8" s="74"/>
      <c r="K8" s="74"/>
      <c r="L8" s="266"/>
      <c r="M8" s="266"/>
      <c r="N8" s="266"/>
      <c r="O8" s="266"/>
      <c r="P8" s="266"/>
      <c r="Q8" s="266"/>
      <c r="R8" s="266"/>
      <c r="S8" s="266"/>
      <c r="T8" s="266"/>
      <c r="U8" s="266"/>
      <c r="V8" s="294"/>
      <c r="X8" s="293"/>
      <c r="Y8" s="74"/>
      <c r="Z8" s="74"/>
      <c r="AA8" s="266"/>
      <c r="AB8" s="266"/>
      <c r="AC8" s="266"/>
      <c r="AD8" s="266"/>
      <c r="AE8" s="266"/>
      <c r="AF8" s="266"/>
      <c r="AG8" s="266"/>
      <c r="AH8" s="266"/>
      <c r="AI8" s="266"/>
      <c r="AJ8" s="266"/>
      <c r="AK8" s="294"/>
      <c r="AM8" s="293"/>
      <c r="AN8" s="74"/>
      <c r="AO8" s="74"/>
      <c r="AP8" s="266"/>
      <c r="AQ8" s="266"/>
      <c r="AR8" s="266"/>
      <c r="AS8" s="266"/>
      <c r="AT8" s="266"/>
      <c r="AU8" s="266"/>
      <c r="AV8" s="266"/>
      <c r="AW8" s="266"/>
      <c r="AX8" s="266"/>
      <c r="AY8" s="266"/>
      <c r="AZ8" s="294"/>
    </row>
    <row r="9" spans="1:52" x14ac:dyDescent="0.15">
      <c r="A9" s="561"/>
      <c r="B9" s="561"/>
      <c r="C9" s="561"/>
      <c r="D9" s="561"/>
      <c r="E9" s="561"/>
      <c r="F9" s="561"/>
      <c r="I9" s="293"/>
      <c r="J9" s="74"/>
      <c r="K9" s="74"/>
      <c r="L9" s="266"/>
      <c r="M9" s="266"/>
      <c r="N9" s="266"/>
      <c r="O9" s="266"/>
      <c r="P9" s="266"/>
      <c r="Q9" s="266"/>
      <c r="R9" s="266"/>
      <c r="S9" s="266"/>
      <c r="T9" s="266"/>
      <c r="U9" s="266"/>
      <c r="V9" s="294"/>
      <c r="X9" s="293"/>
      <c r="Y9" s="74"/>
      <c r="Z9" s="74"/>
      <c r="AA9" s="266"/>
      <c r="AB9" s="266"/>
      <c r="AC9" s="266"/>
      <c r="AD9" s="266"/>
      <c r="AE9" s="266"/>
      <c r="AF9" s="266"/>
      <c r="AG9" s="266"/>
      <c r="AH9" s="266"/>
      <c r="AI9" s="266"/>
      <c r="AJ9" s="266"/>
      <c r="AK9" s="294"/>
      <c r="AM9" s="293"/>
      <c r="AN9" s="74"/>
      <c r="AO9" s="74"/>
      <c r="AP9" s="266"/>
      <c r="AQ9" s="266"/>
      <c r="AR9" s="266"/>
      <c r="AS9" s="266"/>
      <c r="AT9" s="266"/>
      <c r="AU9" s="266"/>
      <c r="AV9" s="266"/>
      <c r="AW9" s="266"/>
      <c r="AX9" s="266"/>
      <c r="AY9" s="266"/>
      <c r="AZ9" s="294"/>
    </row>
    <row r="10" spans="1:52" x14ac:dyDescent="0.15">
      <c r="A10" s="561"/>
      <c r="B10" s="561"/>
      <c r="C10" s="561"/>
      <c r="D10" s="561"/>
      <c r="E10" s="561"/>
      <c r="F10" s="561"/>
      <c r="I10" s="293"/>
      <c r="J10" s="74"/>
      <c r="K10" s="74"/>
      <c r="L10" s="266"/>
      <c r="M10" s="266"/>
      <c r="N10" s="266"/>
      <c r="O10" s="266"/>
      <c r="P10" s="266"/>
      <c r="Q10" s="266"/>
      <c r="R10" s="266"/>
      <c r="S10" s="266"/>
      <c r="T10" s="266"/>
      <c r="U10" s="266"/>
      <c r="V10" s="294"/>
      <c r="X10" s="293"/>
      <c r="Y10" s="74"/>
      <c r="Z10" s="74"/>
      <c r="AA10" s="266"/>
      <c r="AB10" s="266"/>
      <c r="AC10" s="266"/>
      <c r="AD10" s="266"/>
      <c r="AE10" s="266"/>
      <c r="AF10" s="266"/>
      <c r="AG10" s="266"/>
      <c r="AH10" s="266"/>
      <c r="AI10" s="266"/>
      <c r="AJ10" s="266"/>
      <c r="AK10" s="294"/>
      <c r="AM10" s="293"/>
      <c r="AN10" s="74"/>
      <c r="AO10" s="74"/>
      <c r="AP10" s="266"/>
      <c r="AQ10" s="266"/>
      <c r="AR10" s="266"/>
      <c r="AS10" s="266"/>
      <c r="AT10" s="266"/>
      <c r="AU10" s="266"/>
      <c r="AV10" s="266"/>
      <c r="AW10" s="266"/>
      <c r="AX10" s="266"/>
      <c r="AY10" s="266"/>
      <c r="AZ10" s="294"/>
    </row>
    <row r="11" spans="1:52" x14ac:dyDescent="0.15">
      <c r="A11" s="561"/>
      <c r="B11" s="561"/>
      <c r="C11" s="561"/>
      <c r="D11" s="561"/>
      <c r="E11" s="561"/>
      <c r="F11" s="561"/>
      <c r="I11" s="293"/>
      <c r="J11" s="74"/>
      <c r="K11" s="74"/>
      <c r="L11" s="74"/>
      <c r="M11" s="74"/>
      <c r="N11" s="74"/>
      <c r="O11" s="74"/>
      <c r="P11" s="74"/>
      <c r="Q11" s="74"/>
      <c r="R11" s="74"/>
      <c r="S11" s="74"/>
      <c r="T11" s="74"/>
      <c r="U11" s="74"/>
      <c r="V11" s="294"/>
      <c r="X11" s="293"/>
      <c r="Y11" s="74"/>
      <c r="Z11" s="74"/>
      <c r="AA11" s="74"/>
      <c r="AB11" s="74"/>
      <c r="AC11" s="74"/>
      <c r="AD11" s="74"/>
      <c r="AE11" s="74"/>
      <c r="AF11" s="74"/>
      <c r="AG11" s="74"/>
      <c r="AH11" s="74"/>
      <c r="AI11" s="74"/>
      <c r="AJ11" s="74"/>
      <c r="AK11" s="294"/>
      <c r="AM11" s="293"/>
      <c r="AN11" s="74"/>
      <c r="AO11" s="74"/>
      <c r="AP11" s="74"/>
      <c r="AQ11" s="74"/>
      <c r="AR11" s="74"/>
      <c r="AS11" s="74"/>
      <c r="AT11" s="74"/>
      <c r="AU11" s="74"/>
      <c r="AV11" s="74"/>
      <c r="AW11" s="74"/>
      <c r="AX11" s="74"/>
      <c r="AY11" s="74"/>
      <c r="AZ11" s="294"/>
    </row>
    <row r="12" spans="1:52" ht="6" customHeight="1" x14ac:dyDescent="0.15">
      <c r="A12" s="74"/>
      <c r="B12" s="74"/>
      <c r="C12" s="74"/>
      <c r="D12" s="74"/>
      <c r="E12" s="74"/>
      <c r="F12" s="74"/>
      <c r="I12" s="293"/>
      <c r="J12" s="74"/>
      <c r="K12" s="74"/>
      <c r="L12" s="74"/>
      <c r="M12" s="267"/>
      <c r="N12" s="267"/>
      <c r="O12" s="267"/>
      <c r="P12" s="267"/>
      <c r="Q12" s="267"/>
      <c r="R12" s="267"/>
      <c r="S12" s="267"/>
      <c r="T12" s="267"/>
      <c r="U12" s="267"/>
      <c r="V12" s="294"/>
      <c r="X12" s="293"/>
      <c r="Y12" s="74"/>
      <c r="Z12" s="74"/>
      <c r="AA12" s="74"/>
      <c r="AB12" s="267"/>
      <c r="AC12" s="267"/>
      <c r="AD12" s="267"/>
      <c r="AE12" s="267"/>
      <c r="AF12" s="267"/>
      <c r="AG12" s="267"/>
      <c r="AH12" s="267"/>
      <c r="AI12" s="267"/>
      <c r="AJ12" s="267"/>
      <c r="AK12" s="294"/>
      <c r="AM12" s="293"/>
      <c r="AN12" s="74"/>
      <c r="AO12" s="74"/>
      <c r="AP12" s="74"/>
      <c r="AQ12" s="267"/>
      <c r="AR12" s="267"/>
      <c r="AS12" s="267"/>
      <c r="AT12" s="267"/>
      <c r="AU12" s="267"/>
      <c r="AV12" s="267"/>
      <c r="AW12" s="267"/>
      <c r="AX12" s="267"/>
      <c r="AY12" s="267"/>
      <c r="AZ12" s="294"/>
    </row>
    <row r="13" spans="1:52" x14ac:dyDescent="0.15">
      <c r="A13" s="74" t="s">
        <v>78</v>
      </c>
      <c r="B13" s="562" t="str">
        <f>+'INGRESO DE DATOS'!$C$37</f>
        <v>John Doe</v>
      </c>
      <c r="C13" s="563"/>
      <c r="D13" s="563"/>
      <c r="E13" s="564"/>
      <c r="F13" s="74"/>
      <c r="I13" s="293"/>
      <c r="J13" s="74"/>
      <c r="K13" s="74"/>
      <c r="L13" s="74"/>
      <c r="M13" s="267"/>
      <c r="N13" s="267"/>
      <c r="O13" s="74"/>
      <c r="P13" s="267"/>
      <c r="Q13" s="267"/>
      <c r="R13" s="267"/>
      <c r="S13" s="267"/>
      <c r="T13" s="267"/>
      <c r="U13" s="267"/>
      <c r="V13" s="294"/>
      <c r="X13" s="293"/>
      <c r="Y13" s="74"/>
      <c r="Z13" s="74"/>
      <c r="AA13" s="74"/>
      <c r="AB13" s="267"/>
      <c r="AC13" s="267"/>
      <c r="AD13" s="74"/>
      <c r="AE13" s="267"/>
      <c r="AF13" s="267"/>
      <c r="AG13" s="267"/>
      <c r="AH13" s="267"/>
      <c r="AI13" s="267"/>
      <c r="AJ13" s="267"/>
      <c r="AK13" s="294"/>
      <c r="AM13" s="293"/>
      <c r="AN13" s="74"/>
      <c r="AO13" s="74"/>
      <c r="AP13" s="74"/>
      <c r="AQ13" s="267"/>
      <c r="AR13" s="267"/>
      <c r="AS13" s="74"/>
      <c r="AT13" s="267"/>
      <c r="AU13" s="267"/>
      <c r="AV13" s="267"/>
      <c r="AW13" s="267"/>
      <c r="AX13" s="267"/>
      <c r="AY13" s="267"/>
      <c r="AZ13" s="294"/>
    </row>
    <row r="14" spans="1:52" x14ac:dyDescent="0.15">
      <c r="A14" s="74"/>
      <c r="B14" s="74"/>
      <c r="C14" s="74"/>
      <c r="D14" s="74"/>
      <c r="E14" s="74"/>
      <c r="F14" s="74"/>
      <c r="I14" s="293"/>
      <c r="J14" s="267"/>
      <c r="K14" s="74"/>
      <c r="L14" s="74"/>
      <c r="M14" s="267"/>
      <c r="N14" s="267"/>
      <c r="O14" s="267"/>
      <c r="P14" s="267"/>
      <c r="Q14" s="267"/>
      <c r="R14" s="267"/>
      <c r="S14" s="267"/>
      <c r="T14" s="267"/>
      <c r="U14" s="267"/>
      <c r="V14" s="294"/>
      <c r="X14" s="293"/>
      <c r="Y14" s="267"/>
      <c r="Z14" s="74"/>
      <c r="AA14" s="74"/>
      <c r="AB14" s="267"/>
      <c r="AC14" s="267"/>
      <c r="AD14" s="267"/>
      <c r="AE14" s="267"/>
      <c r="AF14" s="267"/>
      <c r="AG14" s="267"/>
      <c r="AH14" s="267"/>
      <c r="AI14" s="267"/>
      <c r="AJ14" s="267"/>
      <c r="AK14" s="294"/>
      <c r="AM14" s="293"/>
      <c r="AN14" s="267"/>
      <c r="AO14" s="74"/>
      <c r="AP14" s="74"/>
      <c r="AQ14" s="267"/>
      <c r="AR14" s="267"/>
      <c r="AS14" s="267"/>
      <c r="AT14" s="267"/>
      <c r="AU14" s="267"/>
      <c r="AV14" s="267"/>
      <c r="AW14" s="267"/>
      <c r="AX14" s="267"/>
      <c r="AY14" s="267"/>
      <c r="AZ14" s="294"/>
    </row>
    <row r="15" spans="1:52" x14ac:dyDescent="0.15">
      <c r="A15" s="74" t="s">
        <v>79</v>
      </c>
      <c r="B15" s="93">
        <f>+'INGRESO DE DATOS'!$C$39</f>
        <v>1</v>
      </c>
      <c r="C15" s="74"/>
      <c r="D15" s="74"/>
      <c r="E15" s="74"/>
      <c r="F15" s="74"/>
      <c r="I15" s="293"/>
      <c r="J15" s="266"/>
      <c r="K15" s="74"/>
      <c r="L15" s="74"/>
      <c r="M15" s="267"/>
      <c r="N15" s="267"/>
      <c r="O15" s="267"/>
      <c r="P15" s="267"/>
      <c r="Q15" s="267"/>
      <c r="R15" s="267"/>
      <c r="S15" s="267"/>
      <c r="T15" s="267"/>
      <c r="U15" s="267"/>
      <c r="V15" s="294"/>
      <c r="X15" s="293"/>
      <c r="Y15" s="266"/>
      <c r="Z15" s="74"/>
      <c r="AA15" s="74"/>
      <c r="AB15" s="267"/>
      <c r="AC15" s="267"/>
      <c r="AD15" s="267"/>
      <c r="AE15" s="267"/>
      <c r="AF15" s="267"/>
      <c r="AG15" s="267"/>
      <c r="AH15" s="267"/>
      <c r="AI15" s="267"/>
      <c r="AJ15" s="267"/>
      <c r="AK15" s="294"/>
      <c r="AM15" s="293"/>
      <c r="AN15" s="266"/>
      <c r="AO15" s="74"/>
      <c r="AP15" s="74"/>
      <c r="AQ15" s="267"/>
      <c r="AR15" s="267"/>
      <c r="AS15" s="267"/>
      <c r="AT15" s="267"/>
      <c r="AU15" s="267"/>
      <c r="AV15" s="267"/>
      <c r="AW15" s="267"/>
      <c r="AX15" s="267"/>
      <c r="AY15" s="267"/>
      <c r="AZ15" s="294"/>
    </row>
    <row r="16" spans="1:52" x14ac:dyDescent="0.15">
      <c r="A16" s="74"/>
      <c r="B16" s="74"/>
      <c r="C16" s="74"/>
      <c r="D16" s="74"/>
      <c r="E16" s="94"/>
      <c r="F16" s="94"/>
      <c r="I16" s="293"/>
      <c r="J16" s="266"/>
      <c r="K16" s="74"/>
      <c r="L16" s="74"/>
      <c r="M16" s="267"/>
      <c r="N16" s="267"/>
      <c r="O16" s="267"/>
      <c r="P16" s="74"/>
      <c r="Q16" s="267"/>
      <c r="R16" s="267"/>
      <c r="S16" s="267"/>
      <c r="T16" s="267"/>
      <c r="U16" s="267"/>
      <c r="V16" s="294"/>
      <c r="X16" s="293"/>
      <c r="Y16" s="266"/>
      <c r="Z16" s="74"/>
      <c r="AA16" s="74"/>
      <c r="AB16" s="267"/>
      <c r="AC16" s="267"/>
      <c r="AD16" s="267"/>
      <c r="AE16" s="74"/>
      <c r="AF16" s="267"/>
      <c r="AG16" s="267"/>
      <c r="AH16" s="267"/>
      <c r="AI16" s="267"/>
      <c r="AJ16" s="267"/>
      <c r="AK16" s="294"/>
      <c r="AM16" s="293"/>
      <c r="AN16" s="266"/>
      <c r="AO16" s="74"/>
      <c r="AP16" s="74"/>
      <c r="AQ16" s="267"/>
      <c r="AR16" s="267"/>
      <c r="AS16" s="267"/>
      <c r="AT16" s="74"/>
      <c r="AU16" s="267"/>
      <c r="AV16" s="267"/>
      <c r="AW16" s="267"/>
      <c r="AX16" s="267"/>
      <c r="AY16" s="267"/>
      <c r="AZ16" s="294"/>
    </row>
    <row r="17" spans="1:52" x14ac:dyDescent="0.15">
      <c r="A17" s="74" t="s">
        <v>80</v>
      </c>
      <c r="B17" s="93">
        <f>+'INGRESO DE DATOS'!$C$41</f>
        <v>0</v>
      </c>
      <c r="C17" s="570" t="str">
        <f>IF('INGRESO DE DATOS'!$R$2=TRUE, "Cotización para dependiente de 24 años","")</f>
        <v/>
      </c>
      <c r="D17" s="571"/>
      <c r="E17" s="74"/>
      <c r="F17" s="74"/>
      <c r="I17" s="293"/>
      <c r="J17" s="74"/>
      <c r="K17" s="74"/>
      <c r="L17" s="74"/>
      <c r="M17" s="267"/>
      <c r="N17" s="267"/>
      <c r="O17" s="267"/>
      <c r="P17" s="267"/>
      <c r="Q17" s="267"/>
      <c r="R17" s="267"/>
      <c r="S17" s="267"/>
      <c r="T17" s="267"/>
      <c r="U17" s="267"/>
      <c r="V17" s="294"/>
      <c r="X17" s="293"/>
      <c r="Y17" s="74"/>
      <c r="Z17" s="74"/>
      <c r="AA17" s="74"/>
      <c r="AB17" s="267"/>
      <c r="AC17" s="267"/>
      <c r="AD17" s="267"/>
      <c r="AE17" s="267"/>
      <c r="AF17" s="267"/>
      <c r="AG17" s="267"/>
      <c r="AH17" s="267"/>
      <c r="AI17" s="267"/>
      <c r="AJ17" s="267"/>
      <c r="AK17" s="294"/>
      <c r="AM17" s="293"/>
      <c r="AN17" s="74"/>
      <c r="AO17" s="74"/>
      <c r="AP17" s="74"/>
      <c r="AQ17" s="267"/>
      <c r="AR17" s="267"/>
      <c r="AS17" s="267"/>
      <c r="AT17" s="267"/>
      <c r="AU17" s="267"/>
      <c r="AV17" s="267"/>
      <c r="AW17" s="267"/>
      <c r="AX17" s="267"/>
      <c r="AY17" s="267"/>
      <c r="AZ17" s="294"/>
    </row>
    <row r="18" spans="1:52" x14ac:dyDescent="0.15">
      <c r="A18" s="74"/>
      <c r="B18" s="74"/>
      <c r="C18" s="74"/>
      <c r="D18" s="74"/>
      <c r="E18" s="74"/>
      <c r="F18" s="74"/>
      <c r="I18" s="293"/>
      <c r="J18" s="266"/>
      <c r="K18" s="74"/>
      <c r="L18" s="74"/>
      <c r="M18" s="267"/>
      <c r="N18" s="267"/>
      <c r="O18" s="74"/>
      <c r="P18" s="267"/>
      <c r="Q18" s="267"/>
      <c r="R18" s="267"/>
      <c r="S18" s="267"/>
      <c r="T18" s="267"/>
      <c r="U18" s="267"/>
      <c r="V18" s="294"/>
      <c r="X18" s="293"/>
      <c r="Y18" s="266"/>
      <c r="Z18" s="74"/>
      <c r="AA18" s="74"/>
      <c r="AB18" s="267"/>
      <c r="AC18" s="267"/>
      <c r="AD18" s="74"/>
      <c r="AE18" s="267"/>
      <c r="AF18" s="267"/>
      <c r="AG18" s="267"/>
      <c r="AH18" s="267"/>
      <c r="AI18" s="267"/>
      <c r="AJ18" s="267"/>
      <c r="AK18" s="294"/>
      <c r="AM18" s="293"/>
      <c r="AN18" s="266"/>
      <c r="AO18" s="74"/>
      <c r="AP18" s="74"/>
      <c r="AQ18" s="267"/>
      <c r="AR18" s="267"/>
      <c r="AS18" s="74"/>
      <c r="AT18" s="267"/>
      <c r="AU18" s="267"/>
      <c r="AV18" s="267"/>
      <c r="AW18" s="267"/>
      <c r="AX18" s="267"/>
      <c r="AY18" s="267"/>
      <c r="AZ18" s="294"/>
    </row>
    <row r="19" spans="1:52" x14ac:dyDescent="0.15">
      <c r="A19" s="74" t="s">
        <v>81</v>
      </c>
      <c r="B19" s="93">
        <f>+'INGRESO DE DATOS'!$E$42</f>
        <v>2</v>
      </c>
      <c r="C19" s="74"/>
      <c r="D19" s="74"/>
      <c r="E19" s="74"/>
      <c r="F19" s="74"/>
      <c r="I19" s="293"/>
      <c r="J19" s="266"/>
      <c r="K19" s="74"/>
      <c r="L19" s="74"/>
      <c r="M19" s="267"/>
      <c r="N19" s="267"/>
      <c r="O19" s="74"/>
      <c r="P19" s="267"/>
      <c r="Q19" s="267"/>
      <c r="R19" s="267"/>
      <c r="S19" s="267"/>
      <c r="T19" s="267"/>
      <c r="U19" s="267"/>
      <c r="V19" s="294"/>
      <c r="X19" s="293"/>
      <c r="Y19" s="266"/>
      <c r="Z19" s="74"/>
      <c r="AA19" s="74"/>
      <c r="AB19" s="267"/>
      <c r="AC19" s="267"/>
      <c r="AD19" s="74"/>
      <c r="AE19" s="267"/>
      <c r="AF19" s="267"/>
      <c r="AG19" s="267"/>
      <c r="AH19" s="267"/>
      <c r="AI19" s="267"/>
      <c r="AJ19" s="267"/>
      <c r="AK19" s="294"/>
      <c r="AM19" s="293"/>
      <c r="AN19" s="266"/>
      <c r="AO19" s="74"/>
      <c r="AP19" s="74"/>
      <c r="AQ19" s="267"/>
      <c r="AR19" s="267"/>
      <c r="AS19" s="74"/>
      <c r="AT19" s="267"/>
      <c r="AU19" s="267"/>
      <c r="AV19" s="267"/>
      <c r="AW19" s="267"/>
      <c r="AX19" s="267"/>
      <c r="AY19" s="267"/>
      <c r="AZ19" s="294"/>
    </row>
    <row r="20" spans="1:52" x14ac:dyDescent="0.15">
      <c r="A20" s="74"/>
      <c r="B20" s="74"/>
      <c r="C20" s="74"/>
      <c r="D20" s="74"/>
      <c r="E20" s="74"/>
      <c r="F20" s="74"/>
      <c r="I20" s="293"/>
      <c r="J20" s="74"/>
      <c r="K20" s="74"/>
      <c r="L20" s="74"/>
      <c r="M20" s="267"/>
      <c r="N20" s="267"/>
      <c r="O20" s="74"/>
      <c r="P20" s="267"/>
      <c r="Q20" s="267"/>
      <c r="R20" s="267"/>
      <c r="S20" s="267"/>
      <c r="T20" s="267"/>
      <c r="U20" s="267"/>
      <c r="V20" s="294"/>
      <c r="X20" s="293"/>
      <c r="Y20" s="74"/>
      <c r="Z20" s="74"/>
      <c r="AA20" s="74"/>
      <c r="AB20" s="267"/>
      <c r="AC20" s="267"/>
      <c r="AD20" s="74"/>
      <c r="AE20" s="267"/>
      <c r="AF20" s="267"/>
      <c r="AG20" s="267"/>
      <c r="AH20" s="267"/>
      <c r="AI20" s="267"/>
      <c r="AJ20" s="267"/>
      <c r="AK20" s="294"/>
      <c r="AM20" s="293"/>
      <c r="AN20" s="74"/>
      <c r="AO20" s="74"/>
      <c r="AP20" s="74"/>
      <c r="AQ20" s="267"/>
      <c r="AR20" s="267"/>
      <c r="AS20" s="74"/>
      <c r="AT20" s="267"/>
      <c r="AU20" s="267"/>
      <c r="AV20" s="267"/>
      <c r="AW20" s="267"/>
      <c r="AX20" s="267"/>
      <c r="AY20" s="267"/>
      <c r="AZ20" s="294"/>
    </row>
    <row r="21" spans="1:52" x14ac:dyDescent="0.15">
      <c r="A21" s="74" t="s">
        <v>82</v>
      </c>
      <c r="B21" s="93">
        <f>+'INGRESO DE DATOS'!$C$43</f>
        <v>18</v>
      </c>
      <c r="C21" s="565" t="s">
        <v>83</v>
      </c>
      <c r="D21" s="566"/>
      <c r="E21" s="93">
        <f>+'INGRESO DE DATOS'!$C$45</f>
        <v>46</v>
      </c>
      <c r="F21" s="74"/>
      <c r="I21" s="293"/>
      <c r="J21" s="266"/>
      <c r="K21" s="74"/>
      <c r="L21" s="266"/>
      <c r="M21" s="267"/>
      <c r="N21" s="267"/>
      <c r="O21" s="74"/>
      <c r="P21" s="267"/>
      <c r="Q21" s="267"/>
      <c r="R21" s="267"/>
      <c r="S21" s="267"/>
      <c r="T21" s="267"/>
      <c r="U21" s="267"/>
      <c r="V21" s="294"/>
      <c r="X21" s="293"/>
      <c r="Y21" s="266"/>
      <c r="Z21" s="74"/>
      <c r="AA21" s="266"/>
      <c r="AB21" s="267"/>
      <c r="AC21" s="267"/>
      <c r="AD21" s="74"/>
      <c r="AE21" s="267"/>
      <c r="AF21" s="267"/>
      <c r="AG21" s="267"/>
      <c r="AH21" s="267"/>
      <c r="AI21" s="267"/>
      <c r="AJ21" s="267"/>
      <c r="AK21" s="294"/>
      <c r="AM21" s="293"/>
      <c r="AN21" s="266"/>
      <c r="AO21" s="74"/>
      <c r="AP21" s="266"/>
      <c r="AQ21" s="267"/>
      <c r="AR21" s="267"/>
      <c r="AS21" s="74"/>
      <c r="AT21" s="267"/>
      <c r="AU21" s="267"/>
      <c r="AV21" s="267"/>
      <c r="AW21" s="267"/>
      <c r="AX21" s="267"/>
      <c r="AY21" s="267"/>
      <c r="AZ21" s="294"/>
    </row>
    <row r="22" spans="1:52" ht="17" thickBot="1" x14ac:dyDescent="0.2">
      <c r="A22" s="99"/>
      <c r="B22" s="99"/>
      <c r="C22" s="99"/>
      <c r="D22" s="99"/>
      <c r="E22" s="99"/>
      <c r="F22" s="74"/>
      <c r="I22" s="293"/>
      <c r="J22" s="74"/>
      <c r="K22" s="74"/>
      <c r="L22" s="266"/>
      <c r="M22" s="74"/>
      <c r="N22" s="267"/>
      <c r="O22" s="74"/>
      <c r="P22" s="74"/>
      <c r="Q22" s="74"/>
      <c r="R22" s="267"/>
      <c r="S22" s="267"/>
      <c r="T22" s="267"/>
      <c r="U22" s="267"/>
      <c r="V22" s="294"/>
      <c r="X22" s="293"/>
      <c r="Y22" s="74"/>
      <c r="Z22" s="74"/>
      <c r="AA22" s="266"/>
      <c r="AB22" s="74"/>
      <c r="AC22" s="267"/>
      <c r="AD22" s="74"/>
      <c r="AE22" s="74"/>
      <c r="AF22" s="74"/>
      <c r="AG22" s="267"/>
      <c r="AH22" s="267"/>
      <c r="AI22" s="267"/>
      <c r="AJ22" s="267"/>
      <c r="AK22" s="294"/>
      <c r="AM22" s="293"/>
      <c r="AN22" s="74"/>
      <c r="AO22" s="74"/>
      <c r="AP22" s="266"/>
      <c r="AQ22" s="74"/>
      <c r="AR22" s="267"/>
      <c r="AS22" s="74"/>
      <c r="AT22" s="74"/>
      <c r="AU22" s="74"/>
      <c r="AV22" s="267"/>
      <c r="AW22" s="267"/>
      <c r="AX22" s="267"/>
      <c r="AY22" s="267"/>
      <c r="AZ22" s="294"/>
    </row>
    <row r="23" spans="1:52" x14ac:dyDescent="0.15">
      <c r="A23" s="100" t="s">
        <v>84</v>
      </c>
      <c r="B23" s="567">
        <f ca="1">NOW()</f>
        <v>46210.684581018519</v>
      </c>
      <c r="C23" s="567"/>
      <c r="D23" s="100"/>
      <c r="E23" s="101"/>
      <c r="F23" s="101"/>
      <c r="I23" s="293"/>
      <c r="J23" s="267"/>
      <c r="K23" s="74"/>
      <c r="L23" s="74"/>
      <c r="M23" s="74"/>
      <c r="N23" s="267"/>
      <c r="O23" s="74"/>
      <c r="P23" s="74"/>
      <c r="Q23" s="74"/>
      <c r="R23" s="267"/>
      <c r="S23" s="267"/>
      <c r="T23" s="267"/>
      <c r="U23" s="267"/>
      <c r="V23" s="294"/>
      <c r="X23" s="293"/>
      <c r="Y23" s="267"/>
      <c r="Z23" s="74"/>
      <c r="AA23" s="74"/>
      <c r="AB23" s="74"/>
      <c r="AC23" s="267"/>
      <c r="AD23" s="74"/>
      <c r="AE23" s="74"/>
      <c r="AF23" s="74"/>
      <c r="AG23" s="267"/>
      <c r="AH23" s="267"/>
      <c r="AI23" s="267"/>
      <c r="AJ23" s="267"/>
      <c r="AK23" s="294"/>
      <c r="AM23" s="293"/>
      <c r="AN23" s="267"/>
      <c r="AO23" s="74"/>
      <c r="AP23" s="74"/>
      <c r="AQ23" s="74"/>
      <c r="AR23" s="267"/>
      <c r="AS23" s="74"/>
      <c r="AT23" s="74"/>
      <c r="AU23" s="74"/>
      <c r="AV23" s="267"/>
      <c r="AW23" s="267"/>
      <c r="AX23" s="267"/>
      <c r="AY23" s="267"/>
      <c r="AZ23" s="294"/>
    </row>
    <row r="24" spans="1:52" ht="17" thickBot="1" x14ac:dyDescent="0.2">
      <c r="A24" s="150"/>
      <c r="B24" s="150"/>
      <c r="C24" s="150"/>
      <c r="D24" s="150"/>
      <c r="E24" s="150"/>
      <c r="F24" s="150"/>
      <c r="I24" s="293"/>
      <c r="J24" s="74"/>
      <c r="K24" s="74"/>
      <c r="L24" s="266"/>
      <c r="M24" s="268"/>
      <c r="N24" s="266"/>
      <c r="O24" s="74"/>
      <c r="P24" s="266"/>
      <c r="Q24" s="74"/>
      <c r="R24" s="266"/>
      <c r="S24" s="266"/>
      <c r="T24" s="266"/>
      <c r="U24" s="266"/>
      <c r="V24" s="294"/>
      <c r="X24" s="293"/>
      <c r="Y24" s="74"/>
      <c r="Z24" s="74"/>
      <c r="AA24" s="266"/>
      <c r="AB24" s="268"/>
      <c r="AC24" s="266"/>
      <c r="AD24" s="74"/>
      <c r="AE24" s="266"/>
      <c r="AF24" s="74"/>
      <c r="AG24" s="266"/>
      <c r="AH24" s="266"/>
      <c r="AI24" s="266"/>
      <c r="AJ24" s="266"/>
      <c r="AK24" s="294"/>
      <c r="AM24" s="293"/>
      <c r="AN24" s="74"/>
      <c r="AO24" s="74"/>
      <c r="AP24" s="266"/>
      <c r="AQ24" s="268"/>
      <c r="AR24" s="266"/>
      <c r="AS24" s="74"/>
      <c r="AT24" s="266"/>
      <c r="AU24" s="74"/>
      <c r="AV24" s="266"/>
      <c r="AW24" s="266"/>
      <c r="AX24" s="266"/>
      <c r="AY24" s="266"/>
      <c r="AZ24" s="294"/>
    </row>
    <row r="25" spans="1:52" x14ac:dyDescent="0.15">
      <c r="B25" s="436" t="s">
        <v>85</v>
      </c>
      <c r="C25" s="439">
        <f>'INGRESO DE DATOS'!T62</f>
        <v>0</v>
      </c>
      <c r="D25" s="439">
        <f>'INGRESO DE DATOS'!T63</f>
        <v>0</v>
      </c>
      <c r="E25" s="439">
        <f>'INGRESO DE DATOS'!T64</f>
        <v>0</v>
      </c>
      <c r="F25" s="439">
        <f>'INGRESO DE DATOS'!T65</f>
        <v>0</v>
      </c>
      <c r="I25" s="293"/>
      <c r="J25" s="74"/>
      <c r="K25" s="74"/>
      <c r="L25" s="266"/>
      <c r="M25" s="268"/>
      <c r="N25" s="266"/>
      <c r="O25" s="74"/>
      <c r="P25" s="266"/>
      <c r="Q25" s="74"/>
      <c r="R25" s="266"/>
      <c r="S25" s="266"/>
      <c r="T25" s="266"/>
      <c r="U25" s="266"/>
      <c r="V25" s="294"/>
      <c r="X25" s="293"/>
      <c r="Y25" s="74"/>
      <c r="Z25" s="74"/>
      <c r="AA25" s="266"/>
      <c r="AB25" s="268"/>
      <c r="AC25" s="266"/>
      <c r="AD25" s="74"/>
      <c r="AE25" s="266"/>
      <c r="AF25" s="74"/>
      <c r="AG25" s="266"/>
      <c r="AH25" s="266"/>
      <c r="AI25" s="266"/>
      <c r="AJ25" s="266"/>
      <c r="AK25" s="294"/>
      <c r="AM25" s="293"/>
      <c r="AN25" s="74"/>
      <c r="AO25" s="74"/>
      <c r="AP25" s="266"/>
      <c r="AQ25" s="268"/>
      <c r="AR25" s="266"/>
      <c r="AS25" s="74"/>
      <c r="AT25" s="266"/>
      <c r="AU25" s="74"/>
      <c r="AV25" s="266"/>
      <c r="AW25" s="266"/>
      <c r="AX25" s="266"/>
      <c r="AY25" s="266"/>
      <c r="AZ25" s="294"/>
    </row>
    <row r="26" spans="1:52" x14ac:dyDescent="0.15">
      <c r="B26" s="436" t="s">
        <v>22</v>
      </c>
      <c r="C26" s="439">
        <f>'INGRESO DE DATOS'!U62</f>
        <v>0</v>
      </c>
      <c r="D26" s="439">
        <f>'INGRESO DE DATOS'!U63</f>
        <v>0</v>
      </c>
      <c r="E26" s="439">
        <f>'INGRESO DE DATOS'!U64</f>
        <v>0</v>
      </c>
      <c r="F26" s="439">
        <f>'INGRESO DE DATOS'!U65</f>
        <v>0</v>
      </c>
      <c r="I26" s="293"/>
      <c r="J26" s="74"/>
      <c r="K26" s="74"/>
      <c r="L26" s="74"/>
      <c r="M26" s="268"/>
      <c r="N26" s="266"/>
      <c r="O26" s="74"/>
      <c r="P26" s="74"/>
      <c r="Q26" s="74"/>
      <c r="R26" s="266"/>
      <c r="S26" s="74"/>
      <c r="T26" s="74"/>
      <c r="U26" s="267"/>
      <c r="V26" s="294"/>
      <c r="X26" s="293"/>
      <c r="Y26" s="74"/>
      <c r="Z26" s="74"/>
      <c r="AA26" s="74"/>
      <c r="AB26" s="268"/>
      <c r="AC26" s="266"/>
      <c r="AD26" s="74"/>
      <c r="AE26" s="74"/>
      <c r="AF26" s="74"/>
      <c r="AG26" s="266"/>
      <c r="AH26" s="74"/>
      <c r="AI26" s="74"/>
      <c r="AJ26" s="267"/>
      <c r="AK26" s="294"/>
      <c r="AM26" s="293"/>
      <c r="AN26" s="74"/>
      <c r="AO26" s="74"/>
      <c r="AP26" s="74"/>
      <c r="AQ26" s="268"/>
      <c r="AR26" s="266"/>
      <c r="AS26" s="74"/>
      <c r="AT26" s="74"/>
      <c r="AU26" s="74"/>
      <c r="AV26" s="266"/>
      <c r="AW26" s="74"/>
      <c r="AX26" s="74"/>
      <c r="AY26" s="267"/>
      <c r="AZ26" s="294"/>
    </row>
    <row r="27" spans="1:52" ht="18" x14ac:dyDescent="0.15">
      <c r="A27" s="102" t="s">
        <v>86</v>
      </c>
      <c r="B27" s="102"/>
      <c r="C27" s="102" t="s">
        <v>87</v>
      </c>
      <c r="D27" s="102" t="s">
        <v>88</v>
      </c>
      <c r="E27" s="102" t="s">
        <v>89</v>
      </c>
      <c r="F27" s="102" t="s">
        <v>90</v>
      </c>
      <c r="I27" s="293"/>
      <c r="J27" s="74"/>
      <c r="K27" s="74"/>
      <c r="L27" s="269"/>
      <c r="M27" s="270"/>
      <c r="N27" s="266"/>
      <c r="O27" s="74"/>
      <c r="P27" s="266"/>
      <c r="Q27" s="74"/>
      <c r="R27" s="266"/>
      <c r="S27" s="266"/>
      <c r="T27" s="74"/>
      <c r="U27" s="266"/>
      <c r="V27" s="294"/>
      <c r="X27" s="293"/>
      <c r="Y27" s="74"/>
      <c r="Z27" s="74"/>
      <c r="AA27" s="269"/>
      <c r="AB27" s="270"/>
      <c r="AC27" s="266"/>
      <c r="AD27" s="74"/>
      <c r="AE27" s="266"/>
      <c r="AF27" s="74"/>
      <c r="AG27" s="266"/>
      <c r="AH27" s="266"/>
      <c r="AI27" s="74"/>
      <c r="AJ27" s="266"/>
      <c r="AK27" s="294"/>
      <c r="AM27" s="293"/>
      <c r="AN27" s="74"/>
      <c r="AO27" s="74"/>
      <c r="AP27" s="269"/>
      <c r="AQ27" s="270"/>
      <c r="AR27" s="266"/>
      <c r="AS27" s="74"/>
      <c r="AT27" s="266"/>
      <c r="AU27" s="74"/>
      <c r="AV27" s="266"/>
      <c r="AW27" s="266"/>
      <c r="AX27" s="74"/>
      <c r="AY27" s="266"/>
      <c r="AZ27" s="294"/>
    </row>
    <row r="28" spans="1:52" ht="18" x14ac:dyDescent="0.15">
      <c r="A28" s="568" t="s">
        <v>91</v>
      </c>
      <c r="B28" s="569"/>
      <c r="C28" s="257" t="s">
        <v>92</v>
      </c>
      <c r="D28" s="258">
        <v>1000</v>
      </c>
      <c r="E28" s="485">
        <v>2000</v>
      </c>
      <c r="F28" s="486">
        <v>5000</v>
      </c>
      <c r="I28" s="293"/>
      <c r="J28" s="74"/>
      <c r="K28" s="74"/>
      <c r="L28" s="269"/>
      <c r="M28" s="268"/>
      <c r="N28" s="266"/>
      <c r="O28" s="74"/>
      <c r="P28" s="74"/>
      <c r="Q28" s="74"/>
      <c r="R28" s="266"/>
      <c r="S28" s="74"/>
      <c r="T28" s="74"/>
      <c r="U28" s="74"/>
      <c r="V28" s="294"/>
      <c r="X28" s="293"/>
      <c r="Y28" s="74"/>
      <c r="Z28" s="74"/>
      <c r="AA28" s="269"/>
      <c r="AB28" s="268"/>
      <c r="AC28" s="266"/>
      <c r="AD28" s="74"/>
      <c r="AE28" s="74"/>
      <c r="AF28" s="74"/>
      <c r="AG28" s="266"/>
      <c r="AH28" s="74"/>
      <c r="AI28" s="74"/>
      <c r="AJ28" s="74"/>
      <c r="AK28" s="294"/>
      <c r="AM28" s="293"/>
      <c r="AN28" s="74"/>
      <c r="AO28" s="74"/>
      <c r="AP28" s="269"/>
      <c r="AQ28" s="268"/>
      <c r="AR28" s="266"/>
      <c r="AS28" s="74"/>
      <c r="AT28" s="74"/>
      <c r="AU28" s="74"/>
      <c r="AV28" s="266"/>
      <c r="AW28" s="74"/>
      <c r="AX28" s="74"/>
      <c r="AY28" s="74"/>
      <c r="AZ28" s="294"/>
    </row>
    <row r="29" spans="1:52" ht="18" x14ac:dyDescent="0.15">
      <c r="A29" s="568" t="s">
        <v>93</v>
      </c>
      <c r="B29" s="569"/>
      <c r="C29" s="257" t="s">
        <v>92</v>
      </c>
      <c r="D29" s="258">
        <v>1000</v>
      </c>
      <c r="E29" s="485">
        <v>2000</v>
      </c>
      <c r="F29" s="486">
        <v>5000</v>
      </c>
      <c r="I29" s="293"/>
      <c r="J29" s="74"/>
      <c r="K29" s="74"/>
      <c r="L29" s="271"/>
      <c r="M29" s="272"/>
      <c r="N29" s="266"/>
      <c r="O29" s="74"/>
      <c r="P29" s="266"/>
      <c r="Q29" s="74"/>
      <c r="R29" s="266"/>
      <c r="S29" s="266" t="s">
        <v>76</v>
      </c>
      <c r="T29" s="266" t="s">
        <v>76</v>
      </c>
      <c r="U29" s="266"/>
      <c r="V29" s="294"/>
      <c r="X29" s="293"/>
      <c r="Y29" s="74"/>
      <c r="Z29" s="74"/>
      <c r="AA29" s="271"/>
      <c r="AB29" s="272"/>
      <c r="AC29" s="266"/>
      <c r="AD29" s="74"/>
      <c r="AE29" s="266"/>
      <c r="AF29" s="74"/>
      <c r="AG29" s="266"/>
      <c r="AH29" s="266" t="s">
        <v>76</v>
      </c>
      <c r="AI29" s="266" t="s">
        <v>76</v>
      </c>
      <c r="AJ29" s="266"/>
      <c r="AK29" s="294"/>
      <c r="AM29" s="293"/>
      <c r="AN29" s="74"/>
      <c r="AO29" s="74"/>
      <c r="AP29" s="271"/>
      <c r="AQ29" s="272"/>
      <c r="AR29" s="266"/>
      <c r="AS29" s="74"/>
      <c r="AT29" s="266"/>
      <c r="AU29" s="74"/>
      <c r="AV29" s="266"/>
      <c r="AW29" s="266" t="s">
        <v>76</v>
      </c>
      <c r="AX29" s="266" t="s">
        <v>76</v>
      </c>
      <c r="AY29" s="266"/>
      <c r="AZ29" s="294"/>
    </row>
    <row r="30" spans="1:52" ht="18" x14ac:dyDescent="0.15">
      <c r="A30" s="91"/>
      <c r="B30" s="91"/>
      <c r="C30" s="91"/>
      <c r="D30" s="91"/>
      <c r="E30" s="91"/>
      <c r="F30" s="91"/>
      <c r="I30" s="293"/>
      <c r="J30" s="74"/>
      <c r="K30" s="74"/>
      <c r="L30" s="273"/>
      <c r="M30" s="273"/>
      <c r="N30" s="266"/>
      <c r="O30" s="74"/>
      <c r="P30" s="74"/>
      <c r="Q30" s="74"/>
      <c r="R30" s="74"/>
      <c r="S30" s="274"/>
      <c r="T30" s="266"/>
      <c r="U30" s="74"/>
      <c r="V30" s="294"/>
      <c r="X30" s="293"/>
      <c r="Y30" s="74"/>
      <c r="Z30" s="74"/>
      <c r="AA30" s="273"/>
      <c r="AB30" s="273"/>
      <c r="AC30" s="266"/>
      <c r="AD30" s="74"/>
      <c r="AE30" s="74"/>
      <c r="AF30" s="74"/>
      <c r="AG30" s="74"/>
      <c r="AH30" s="274"/>
      <c r="AI30" s="266"/>
      <c r="AJ30" s="74"/>
      <c r="AK30" s="294"/>
      <c r="AM30" s="293"/>
      <c r="AN30" s="74"/>
      <c r="AO30" s="74"/>
      <c r="AP30" s="273"/>
      <c r="AQ30" s="273"/>
      <c r="AR30" s="266"/>
      <c r="AS30" s="74"/>
      <c r="AT30" s="74"/>
      <c r="AU30" s="74"/>
      <c r="AV30" s="74"/>
      <c r="AW30" s="274"/>
      <c r="AX30" s="266"/>
      <c r="AY30" s="74"/>
      <c r="AZ30" s="294"/>
    </row>
    <row r="31" spans="1:52" s="82" customFormat="1" ht="18" x14ac:dyDescent="0.15">
      <c r="A31" s="551" t="s">
        <v>94</v>
      </c>
      <c r="B31" s="552"/>
      <c r="C31" s="552"/>
      <c r="D31" s="552"/>
      <c r="E31" s="553"/>
      <c r="F31" s="376"/>
      <c r="G31" s="117"/>
      <c r="I31" s="295"/>
      <c r="J31" s="275"/>
      <c r="K31" s="275"/>
      <c r="L31" s="276"/>
      <c r="M31" s="277"/>
      <c r="N31" s="266"/>
      <c r="O31" s="74"/>
      <c r="P31" s="74"/>
      <c r="Q31" s="266"/>
      <c r="R31" s="266" t="s">
        <v>76</v>
      </c>
      <c r="S31" s="275"/>
      <c r="T31" s="266"/>
      <c r="U31" s="266" t="s">
        <v>76</v>
      </c>
      <c r="V31" s="296"/>
      <c r="X31" s="295"/>
      <c r="Y31" s="275"/>
      <c r="Z31" s="275"/>
      <c r="AA31" s="276"/>
      <c r="AB31" s="277"/>
      <c r="AC31" s="266"/>
      <c r="AD31" s="74"/>
      <c r="AE31" s="74"/>
      <c r="AF31" s="266"/>
      <c r="AG31" s="266" t="s">
        <v>76</v>
      </c>
      <c r="AH31" s="275"/>
      <c r="AI31" s="266"/>
      <c r="AJ31" s="266" t="s">
        <v>76</v>
      </c>
      <c r="AK31" s="296"/>
      <c r="AM31" s="295"/>
      <c r="AN31" s="275"/>
      <c r="AO31" s="275"/>
      <c r="AP31" s="276"/>
      <c r="AQ31" s="277"/>
      <c r="AR31" s="266"/>
      <c r="AS31" s="74"/>
      <c r="AT31" s="74"/>
      <c r="AU31" s="266"/>
      <c r="AV31" s="266" t="s">
        <v>76</v>
      </c>
      <c r="AW31" s="275"/>
      <c r="AX31" s="266"/>
      <c r="AY31" s="266" t="s">
        <v>76</v>
      </c>
      <c r="AZ31" s="296"/>
    </row>
    <row r="32" spans="1:52" s="82" customFormat="1" ht="18" x14ac:dyDescent="0.15">
      <c r="A32" s="543" t="s">
        <v>95</v>
      </c>
      <c r="B32" s="544"/>
      <c r="C32" s="106">
        <f>VLOOKUP($B$21,Tablas!$A$912:$G$978,3,TRUE)*(1-C25)*(1-C26)</f>
        <v>15217.762499999999</v>
      </c>
      <c r="D32" s="106">
        <f>VLOOKUP($B$21,Tablas!$A$912:$G$978,4,TRUE)*(1-D25)*(1-D26)</f>
        <v>9819.4125000000004</v>
      </c>
      <c r="E32" s="106">
        <f>VLOOKUP($B$21,Tablas!$A$912:$G$978,5,TRUE)*(1-E25)*(1-E26)</f>
        <v>8228.7607499999995</v>
      </c>
      <c r="F32" s="106">
        <f>VLOOKUP($B$21,Tablas!$A$912:$G$978,6,TRUE)*(1-F25)*(1-F26)</f>
        <v>7405.8846750000002</v>
      </c>
      <c r="G32" s="117"/>
      <c r="I32" s="295"/>
      <c r="J32" s="275"/>
      <c r="K32" s="275"/>
      <c r="L32" s="271"/>
      <c r="M32" s="278"/>
      <c r="N32" s="266"/>
      <c r="O32" s="275"/>
      <c r="P32" s="275"/>
      <c r="Q32" s="275"/>
      <c r="R32" s="275"/>
      <c r="S32" s="275"/>
      <c r="T32" s="275"/>
      <c r="U32" s="266"/>
      <c r="V32" s="296"/>
      <c r="X32" s="295"/>
      <c r="Y32" s="275"/>
      <c r="Z32" s="275"/>
      <c r="AA32" s="271"/>
      <c r="AB32" s="278"/>
      <c r="AC32" s="266"/>
      <c r="AD32" s="275"/>
      <c r="AE32" s="275"/>
      <c r="AF32" s="275"/>
      <c r="AG32" s="275"/>
      <c r="AH32" s="275"/>
      <c r="AI32" s="275"/>
      <c r="AJ32" s="266"/>
      <c r="AK32" s="296"/>
      <c r="AM32" s="295"/>
      <c r="AN32" s="275"/>
      <c r="AO32" s="275"/>
      <c r="AP32" s="271"/>
      <c r="AQ32" s="278"/>
      <c r="AR32" s="266"/>
      <c r="AS32" s="275"/>
      <c r="AT32" s="275"/>
      <c r="AU32" s="275"/>
      <c r="AV32" s="275"/>
      <c r="AW32" s="275"/>
      <c r="AX32" s="275"/>
      <c r="AY32" s="266"/>
      <c r="AZ32" s="296"/>
    </row>
    <row r="33" spans="1:52" s="82" customFormat="1" ht="18" x14ac:dyDescent="0.15">
      <c r="A33" s="543" t="s">
        <v>96</v>
      </c>
      <c r="B33" s="544"/>
      <c r="C33" s="106">
        <f>IF($B$15=1,0,(VLOOKUP($E$21,Tablas!$A$912:$G$978,3,TRUE)))*(1-C25)*(1-C26)</f>
        <v>0</v>
      </c>
      <c r="D33" s="106">
        <f>IF($B$15=1,0,(VLOOKUP($E$21,Tablas!$A$912:$G$978,4,TRUE)))*(1-D25)*(1-D26)</f>
        <v>0</v>
      </c>
      <c r="E33" s="106">
        <f>IF($B$15=1,0,(VLOOKUP($E$21,Tablas!$A$912:$G$978,5,TRUE)))*(1-E25)*(1-E26)</f>
        <v>0</v>
      </c>
      <c r="F33" s="106">
        <f>IF($B$15=1,0,(VLOOKUP($E$21,Tablas!$A$912:$G$978,6,TRUE)))*(1-F25)*(1-F26)</f>
        <v>0</v>
      </c>
      <c r="G33" s="117"/>
      <c r="I33" s="295"/>
      <c r="J33" s="275"/>
      <c r="K33" s="275"/>
      <c r="L33" s="271"/>
      <c r="M33" s="278"/>
      <c r="N33" s="266"/>
      <c r="O33" s="275"/>
      <c r="P33" s="275"/>
      <c r="Q33" s="275"/>
      <c r="R33" s="275"/>
      <c r="S33" s="275"/>
      <c r="T33" s="275"/>
      <c r="U33" s="267"/>
      <c r="V33" s="297"/>
      <c r="X33" s="295"/>
      <c r="Y33" s="275"/>
      <c r="Z33" s="275"/>
      <c r="AA33" s="271"/>
      <c r="AB33" s="278"/>
      <c r="AC33" s="266"/>
      <c r="AD33" s="275"/>
      <c r="AE33" s="275"/>
      <c r="AF33" s="275"/>
      <c r="AG33" s="275"/>
      <c r="AH33" s="275"/>
      <c r="AI33" s="275"/>
      <c r="AJ33" s="267"/>
      <c r="AK33" s="297"/>
      <c r="AM33" s="295"/>
      <c r="AN33" s="275"/>
      <c r="AO33" s="275"/>
      <c r="AP33" s="271"/>
      <c r="AQ33" s="278"/>
      <c r="AR33" s="266"/>
      <c r="AS33" s="275"/>
      <c r="AT33" s="275"/>
      <c r="AU33" s="275"/>
      <c r="AV33" s="275"/>
      <c r="AW33" s="275"/>
      <c r="AX33" s="275"/>
      <c r="AY33" s="267"/>
      <c r="AZ33" s="297"/>
    </row>
    <row r="34" spans="1:52" s="82" customFormat="1" ht="18" x14ac:dyDescent="0.15">
      <c r="A34" s="543" t="s">
        <v>97</v>
      </c>
      <c r="B34" s="544"/>
      <c r="C34" s="106">
        <f>IF($B$15=1,
(IF($B$17=0, 0,
 (IF($B$19&gt;$B$17, (VLOOKUP($B$17,Tablas!$A$979:$G$981,3,TRUE)),
(IF($B$17&gt;4,(IF($B$19=0, (VLOOKUP(3,Tablas!$A$979:$G$981,3,TRUE)),
(IF($B$19=1, (VLOOKUP(3,Tablas!$A$979:$G$981,3,TRUE)),
(IF($B$19=2, (VLOOKUP(3,Tablas!$A$979:$G$981,3,TRUE)),
(VLOOKUP(3,Tablas!$A$979:$G$981,3,TRUE)))))))),
(IF($B$17=4,(IF(4-$B$19=0,(VLOOKUP(2,Tablas!$A$979:$G$981,3,TRUE)),
(IF(4-$B$19=1,(VLOOKUP(2,Tablas!$A$979:$G$981,3,TRUE)),
(IF(4-$B$19=2, (VLOOKUP(2,Tablas!$A$979:$G$981,3,TRUE)),
(VLOOKUP(3,Tablas!$A$979:$G$981,3,TRUE)))))))),
(IF($B$17=3,(IF(3-$B$19=0,(VLOOKUP(1,Tablas!$A$979:$G$981,3,TRUE)),
(IF(3-$B$19=1,(VLOOKUP(1,Tablas!$A$979:$G$981,3,TRUE)),
(IF(3-$B$19=2, (VLOOKUP(2,Tablas!$A$979:$G$981,3,TRUE)),
(VLOOKUP(3,Tablas!$A$979:$G$981,3,TRUE)))))))),
(IF($B$17=2,(IF(2-$B$19=0, 0,
(IF(2-$B$19=1,(VLOOKUP(1,Tablas!$A$979:$G$981,3,TRUE)),
(IF(2-$B$19=2, (VLOOKUP(2,Tablas!$A$979:$G$981,3,TRUE)),
         0)))))),
(IF($B$17=1,(IF(1-$B$19=0, 0,
(IF(1-$B$19=1,(VLOOKUP(1,Tablas!$A$979:$G$981,3,TRUE)),0)))),0)))))))))))))),
(IF($B$17=0, 0,
 (IF($B$19&gt;$B$17, (VLOOKUP($B$17,Tablas!$A$979:$G$981,3,TRUE)),
(IF($B$17=4,(IF(4-$B$19=0, 0,
(IF(4-$B$19=1, (VLOOKUP(1,Tablas!$A$979:$G$981,3,TRUE)),
(IF(4-$B$19=2, (VLOOKUP(2,Tablas!$A$979:$G$981,3,TRUE)),
(IF(4-$B$19=3, (VLOOKUP(3,Tablas!$A$979:$G$981,3,TRUE)),
(IF(4-$B$19=4, (VLOOKUP(3,Tablas!$A$979:$G$981,3,TRUE)),
0)))))))))),
(IF($B$17=5,(IF(5-$B$19=0, (VLOOKUP(1,Tablas!$A$979:$G$981,3,TRUE)),
(IF(5-$B$19=1, (VLOOKUP(1,Tablas!$A$979:$G$981,3,TRUE)),
(IF(5-$B$19=2, (VLOOKUP(2,Tablas!$A$979:$G$981,3,TRUE)),
(IF(5-$B$19=3, (VLOOKUP(3,Tablas!$A$979:$G$981,3,TRUE)),
(IF(5-$B$19=4, (VLOOKUP(3,Tablas!$A$979:$G$981,3,TRUE)),
(VLOOKUP(3,Tablas!$A$979:$G$981,3,TRUE)))))))))))),
(IF($B$17=6,(IF(6-$B$19=0, (VLOOKUP(2,Tablas!$A$979:$G$981,3,TRUE)),
(IF(6-$B$19=1, (VLOOKUP(2,Tablas!$A$979:$G$981,3,TRUE)),
(IF(6-$B$19=2, (VLOOKUP(2,Tablas!$A$979:$G$981,3,TRUE)),
(IF(6-$B$19=3, (VLOOKUP(3,Tablas!$A$979:$G$981,3,TRUE)),
(IF(6-$B$19=4, (VLOOKUP(3,Tablas!$A$979:$G$981,3,TRUE)),
(VLOOKUP(3,Tablas!$A$979:$G$981,3,TRUE)))))))))))),
(IF($B$17&gt;6,(IF(7-$B$19=0, (VLOOKUP(3,Tablas!$A$979:$G$981,3,TRUE)),
(IF(7-$B$19=1, (VLOOKUP(3,Tablas!$A$979:$G$981,3,TRUE)),
(IF(7-$B$19=2, (VLOOKUP(3,Tablas!$A$979:$G$981,3,TRUE)),
(IF(7-$B$19=3, (VLOOKUP(3,Tablas!$A$979:$G$981,3,TRUE)),
(IF(7-$B$19=4, (VLOOKUP(3,Tablas!$A$979:$G$981,3,TRUE)),
(VLOOKUP(3,Tablas!$A$979:$G$981,3,TRUE)))))))))))),
(IF($B$17=3,(IF(3-$B$19=0,0,
(IF(3-$B$19=1,(VLOOKUP(1,Tablas!$A$979:$G$981,3,TRUE)),
(IF(3-$B$19=2, (VLOOKUP(2,Tablas!$A$979:$G$981,3,TRUE)),
(VLOOKUP(3,Tablas!$A$979:$G$981,3,TRUE)))))))),
(IF($B$17=2,(IF(2-$B$19=0, 0,
(IF(2-$B$19=1,(VLOOKUP(1,Tablas!$A$979:$G$981,3,TRUE)),
(IF(2-$B$19=2, (VLOOKUP(2,Tablas!$A$979:$G$981,3,TRUE)),
         0)))))),
(IF($B$17=1,(IF(1-$B$19=0, 0,
(IF(1-$B$19=1,(VLOOKUP(1,Tablas!$A$979:$G$981,3,TRUE)),0)))),0)))))))))))))))))))*(1-C25)*(1-C26)</f>
        <v>0</v>
      </c>
      <c r="D34" s="106">
        <f>IF($B$15=1,
(IF($B$17=0, 0,
 (IF($B$19&gt;$B$17, (VLOOKUP($B$17,Tablas!$A$979:$G$981,4,TRUE)),
(IF($B$17&gt;4,(IF($B$19=0, (VLOOKUP(3,Tablas!$A$979:$G$981,4,TRUE)),
(IF($B$19=1, (VLOOKUP(3,Tablas!$A$979:$G$981,4,TRUE)),
(IF($B$19=2, (VLOOKUP(3,Tablas!$A$979:$G$981,4,TRUE)),
(VLOOKUP(3,Tablas!$A$979:$G$981,4,TRUE)))))))),
(IF($B$17=4,(IF(4-$B$19=0,(VLOOKUP(2,Tablas!$A$979:$G$981,4,TRUE)),
(IF(4-$B$19=1,(VLOOKUP(2,Tablas!$A$979:$G$981,4,TRUE)),
(IF(4-$B$19=2, (VLOOKUP(2,Tablas!$A$979:$G$981,4,TRUE)),
(VLOOKUP(3,Tablas!$A$979:$G$981,4,TRUE)))))))),
(IF($B$17=3,(IF(3-$B$19=0,(VLOOKUP(1,Tablas!$A$979:$G$981,4,TRUE)),
(IF(3-$B$19=1,(VLOOKUP(1,Tablas!$A$979:$G$981,4,TRUE)),
(IF(3-$B$19=2, (VLOOKUP(2,Tablas!$A$979:$G$981,4,TRUE)),
(VLOOKUP(3,Tablas!$A$979:$G$981,4,TRUE)))))))),
(IF($B$17=2,(IF(2-$B$19=0, 0,
(IF(2-$B$19=1,(VLOOKUP(1,Tablas!$A$979:$G$981,4,TRUE)),
(IF(2-$B$19=2, (VLOOKUP(2,Tablas!$A$979:$G$981,4,TRUE)),
         0)))))),
(IF($B$17=1,(IF(1-$B$19=0, 0,
(IF(1-$B$19=1,(VLOOKUP(1,Tablas!$A$979:$G$981,4,TRUE)),0)))),0)))))))))))))),
(IF($B$17=0, 0,
 (IF($B$19&gt;$B$17, (VLOOKUP($B$17,Tablas!$A$979:$G$981,4,TRUE)),
(IF($B$17=4,(IF(4-$B$19=0, 0,
(IF(4-$B$19=1, (VLOOKUP(1,Tablas!$A$979:$G$981,4,TRUE)),
(IF(4-$B$19=2, (VLOOKUP(2,Tablas!$A$979:$G$981,4,TRUE)),
(IF(4-$B$19=3, (VLOOKUP(3,Tablas!$A$979:$G$981,4,TRUE)),
(IF(4-$B$19=4, (VLOOKUP(3,Tablas!$A$979:$G$981,4,TRUE)),
0)))))))))),
(IF($B$17=5,(IF(5-$B$19=0, (VLOOKUP(1,Tablas!$A$979:$G$981,4,TRUE)),
(IF(5-$B$19=1, (VLOOKUP(1,Tablas!$A$979:$G$981,4,TRUE)),
(IF(5-$B$19=2, (VLOOKUP(2,Tablas!$A$979:$G$981,4,TRUE)),
(IF(5-$B$19=3, (VLOOKUP(3,Tablas!$A$979:$G$981,4,TRUE)),
(IF(5-$B$19=4, (VLOOKUP(3,Tablas!$A$979:$G$981,4,TRUE)),
(VLOOKUP(3,Tablas!$A$979:$G$981,4,TRUE)))))))))))),
(IF($B$17=6,(IF(6-$B$19=0, (VLOOKUP(2,Tablas!$A$979:$G$981,4,TRUE)),
(IF(6-$B$19=1, (VLOOKUP(2,Tablas!$A$979:$G$981,4,TRUE)),
(IF(6-$B$19=2, (VLOOKUP(2,Tablas!$A$979:$G$981,4,TRUE)),
(IF(6-$B$19=3, (VLOOKUP(3,Tablas!$A$979:$G$981,4,TRUE)),
(IF(6-$B$19=4, (VLOOKUP(3,Tablas!$A$979:$G$981,4,TRUE)),
(VLOOKUP(3,Tablas!$A$979:$G$981,4,TRUE)))))))))))),
(IF($B$17&gt;6,(IF(7-$B$19=0, (VLOOKUP(3,Tablas!$A$979:$G$981,4,TRUE)),
(IF(7-$B$19=1, (VLOOKUP(3,Tablas!$A$979:$G$981,4,TRUE)),
(IF(7-$B$19=2, (VLOOKUP(3,Tablas!$A$979:$G$981,4,TRUE)),
(IF(7-$B$19=3, (VLOOKUP(3,Tablas!$A$979:$G$981,4,TRUE)),
(IF(7-$B$19=4, (VLOOKUP(3,Tablas!$A$979:$G$981,4,TRUE)),
(VLOOKUP(3,Tablas!$A$979:$G$981,4,TRUE)))))))))))),
(IF($B$17=3,(IF(3-$B$19=0,0,
(IF(3-$B$19=1,(VLOOKUP(1,Tablas!$A$979:$G$981,4,TRUE)),
(IF(3-$B$19=2, (VLOOKUP(2,Tablas!$A$979:$G$981,4,TRUE)),
(VLOOKUP(3,Tablas!$A$979:$G$981,4,TRUE)))))))),
(IF($B$17=2,(IF(2-$B$19=0, 0,
(IF(2-$B$19=1,(VLOOKUP(1,Tablas!$A$979:$G$981,4,TRUE)),
(IF(2-$B$19=2, (VLOOKUP(2,Tablas!$A$979:$G$981,4,TRUE)),
         0)))))),
(IF($B$17=1,(IF(1-$B$19=0, 0,
(IF(1-$B$19=1,(VLOOKUP(1,Tablas!$A$979:$G$981,4,TRUE)),0)))),0)))))))))))))))))))*(1-D25)*(1-D26)</f>
        <v>0</v>
      </c>
      <c r="E34" s="106">
        <f>IF($B$15=1,
(IF($B$17=0, 0,
 (IF($B$19&gt;$B$17, (VLOOKUP($B$17,Tablas!$A$979:$G$981,5,TRUE)),
(IF($B$17&gt;4,(IF($B$19=0, (VLOOKUP(3,Tablas!$A$979:$G$981,5,TRUE)),
(IF($B$19=1, (VLOOKUP(3,Tablas!$A$979:$G$981,5,TRUE)),
(IF($B$19=2, (VLOOKUP(3,Tablas!$A$979:$G$981,5,TRUE)),
(VLOOKUP(3,Tablas!$A$979:$G$981,5,TRUE)))))))),
(IF($B$17=4,(IF(4-$B$19=0,(VLOOKUP(2,Tablas!$A$979:$G$981,5,TRUE)),
(IF(4-$B$19=1,(VLOOKUP(2,Tablas!$A$979:$G$981,5,TRUE)),
(IF(4-$B$19=2, (VLOOKUP(2,Tablas!$A$979:$G$981,5,TRUE)),
(VLOOKUP(3,Tablas!$A$979:$G$981,5,TRUE)))))))),
(IF($B$17=3,(IF(3-$B$19=0,(VLOOKUP(1,Tablas!$A$979:$G$981,5,TRUE)),
(IF(3-$B$19=1,(VLOOKUP(1,Tablas!$A$979:$G$981,5,TRUE)),
(IF(3-$B$19=2, (VLOOKUP(2,Tablas!$A$979:$G$981,5,TRUE)),
(VLOOKUP(3,Tablas!$A$979:$G$981,5,TRUE)))))))),
(IF($B$17=2,(IF(2-$B$19=0, 0,
(IF(2-$B$19=1,(VLOOKUP(1,Tablas!$A$979:$G$981,5,TRUE)),
(IF(2-$B$19=2, (VLOOKUP(2,Tablas!$A$979:$G$981,5,TRUE)),
         0)))))),
(IF($B$17=1,(IF(1-$B$19=0, 0,
(IF(1-$B$19=1,(VLOOKUP(1,Tablas!$A$979:$G$981,5,TRUE)),0)))),0)))))))))))))),
(IF($B$17=0, 0,
 (IF($B$19&gt;$B$17, (VLOOKUP($B$17,Tablas!$A$979:$G$981,5,TRUE)),
(IF($B$17=4,(IF(4-$B$19=0, 0,
(IF(4-$B$19=1, (VLOOKUP(1,Tablas!$A$979:$G$981,5,TRUE)),
(IF(4-$B$19=2, (VLOOKUP(2,Tablas!$A$979:$G$981,5,TRUE)),
(IF(4-$B$19=3, (VLOOKUP(3,Tablas!$A$979:$G$981,5,TRUE)),
(IF(4-$B$19=4, (VLOOKUP(3,Tablas!$A$979:$G$981,5,TRUE)),
0)))))))))),
(IF($B$17=5,(IF(5-$B$19=0, (VLOOKUP(1,Tablas!$A$979:$G$981,5,TRUE)),
(IF(5-$B$19=1, (VLOOKUP(1,Tablas!$A$979:$G$981,5,TRUE)),
(IF(5-$B$19=2, (VLOOKUP(2,Tablas!$A$979:$G$981,5,TRUE)),
(IF(5-$B$19=3, (VLOOKUP(3,Tablas!$A$979:$G$981,5,TRUE)),
(IF(5-$B$19=4, (VLOOKUP(3,Tablas!$A$979:$G$981,5,TRUE)),
(VLOOKUP(3,Tablas!$A$979:$G$981,5,TRUE)))))))))))),
(IF($B$17=6,(IF(6-$B$19=0, (VLOOKUP(2,Tablas!$A$979:$G$981,5,TRUE)),
(IF(6-$B$19=1, (VLOOKUP(2,Tablas!$A$979:$G$981,5,TRUE)),
(IF(6-$B$19=2, (VLOOKUP(2,Tablas!$A$979:$G$981,5,TRUE)),
(IF(6-$B$19=3, (VLOOKUP(3,Tablas!$A$979:$G$981,5,TRUE)),
(IF(6-$B$19=4, (VLOOKUP(3,Tablas!$A$979:$G$981,5,TRUE)),
(VLOOKUP(3,Tablas!$A$979:$G$981,5,TRUE)))))))))))),
(IF($B$17&gt;6,(IF(7-$B$19=0, (VLOOKUP(3,Tablas!$A$979:$G$981,5,TRUE)),
(IF(7-$B$19=1, (VLOOKUP(3,Tablas!$A$979:$G$981,5,TRUE)),
(IF(7-$B$19=2, (VLOOKUP(3,Tablas!$A$979:$G$981,5,TRUE)),
(IF(7-$B$19=3, (VLOOKUP(3,Tablas!$A$979:$G$981,5,TRUE)),
(IF(7-$B$19=4, (VLOOKUP(3,Tablas!$A$979:$G$981,5,TRUE)),
(VLOOKUP(3,Tablas!$A$979:$G$981,5,TRUE)))))))))))),
(IF($B$17=3,(IF(3-$B$19=0,0,
(IF(3-$B$19=1,(VLOOKUP(1,Tablas!$A$979:$G$981,5,TRUE)),
(IF(3-$B$19=2, (VLOOKUP(2,Tablas!$A$979:$G$981,5,TRUE)),
(VLOOKUP(3,Tablas!$A$979:$G$981,5,TRUE)))))))),
(IF($B$17=2,(IF(2-$B$19=0, 0,
(IF(2-$B$19=1,(VLOOKUP(1,Tablas!$A$979:$G$981,5,TRUE)),
(IF(2-$B$19=2, (VLOOKUP(2,Tablas!$A$979:$G$981,5,TRUE)),
         0)))))),
(IF($B$17=1,(IF(1-$B$19=0, 0,
(IF(1-$B$19=1,(VLOOKUP(1,Tablas!$A$979:$G$981,5,TRUE)),0)))),0)))))))))))))))))))*(1-E25)*(1-E26)</f>
        <v>0</v>
      </c>
      <c r="F34" s="106">
        <f>IF($B$15=1,
(IF($B$17=0, 0,
 (IF($B$19&gt;$B$17, (VLOOKUP($B$17,Tablas!$A$979:$G$981,6,TRUE)),
(IF($B$17&gt;4,(IF($B$19=0, (VLOOKUP(3,Tablas!$A$979:$G$981,6,TRUE)),
(IF($B$19=1, (VLOOKUP(3,Tablas!$A$979:$G$981,6,TRUE)),
(IF($B$19=2, (VLOOKUP(3,Tablas!$A$979:$G$981,6,TRUE)),
(VLOOKUP(3,Tablas!$A$979:$G$981,5,TRUE)))))))),
(IF($B$17=4,(IF(4-$B$19=0,(VLOOKUP(2,Tablas!$A$979:$G$981,6,TRUE)),
(IF(4-$B$19=1,(VLOOKUP(2,Tablas!$A$979:$G$981,6,TRUE)),
(IF(4-$B$19=2, (VLOOKUP(2,Tablas!$A$979:$G$981,6,TRUE)),
(VLOOKUP(3,Tablas!$A$979:$G$981,5,TRUE)))))))),
(IF($B$17=3,(IF(3-$B$19=0,(VLOOKUP(1,Tablas!$A$979:$G$981,6,TRUE)),
(IF(3-$B$19=1,(VLOOKUP(1,Tablas!$A$979:$G$981,6,TRUE)),
(IF(3-$B$19=2, (VLOOKUP(2,Tablas!$A$979:$G$981,6,TRUE)),
(VLOOKUP(3,Tablas!$A$979:$G$981,5,TRUE)))))))),
(IF($B$17=2,(IF(2-$B$19=0, 0,
(IF(2-$B$19=1,(VLOOKUP(1,Tablas!$A$979:$G$981,6,TRUE)),
(IF(2-$B$19=2, (VLOOKUP(2,Tablas!$A$979:$G$981,6,TRUE)),
         0)))))),
(IF($B$17=1,(IF(1-$B$19=0, 0,
(IF(1-$B$19=1,(VLOOKUP(1,Tablas!$A$979:$G$981,6,TRUE)),0)))),0)))))))))))))),
(IF($B$17=0, 0,
 (IF($B$19&gt;$B$17, (VLOOKUP($B$17,Tablas!$A$979:$G$981,6,TRUE)),
(IF($B$17=4,(IF(4-$B$19=0, 0,
(IF(4-$B$19=1, (VLOOKUP(1,Tablas!$A$979:$G$981,6,TRUE)),
(IF(4-$B$19=2, (VLOOKUP(2,Tablas!$A$979:$G$981,6,TRUE)),
(IF(4-$B$19=3, (VLOOKUP(3,Tablas!$A$979:$G$981,6,TRUE)),
(IF(4-$B$19=4, (VLOOKUP(3,Tablas!$A$979:$G$981,6,TRUE)),
0)))))))))),
(IF($B$17=5,(IF(5-$B$19=0, (VLOOKUP(1,Tablas!$A$979:$G$981,6,TRUE)),
(IF(5-$B$19=1, (VLOOKUP(1,Tablas!$A$979:$G$981,6,TRUE)),
(IF(5-$B$19=2, (VLOOKUP(2,Tablas!$A$979:$G$981,6,TRUE)),
(IF(5-$B$19=3, (VLOOKUP(3,Tablas!$A$979:$G$981,6,TRUE)),
(IF(5-$B$19=4, (VLOOKUP(3,Tablas!$A$979:$G$981,6,TRUE)),
(VLOOKUP(3,Tablas!$A$979:$G$981,5,TRUE)))))))))))),
(IF($B$17=6,(IF(6-$B$19=0, (VLOOKUP(2,Tablas!$A$979:$G$981,6,TRUE)),
(IF(6-$B$19=1, (VLOOKUP(2,Tablas!$A$979:$G$981,6,TRUE)),
(IF(6-$B$19=2, (VLOOKUP(2,Tablas!$A$979:$G$981,6,TRUE)),
(IF(6-$B$19=3, (VLOOKUP(3,Tablas!$A$979:$G$981,6,TRUE)),
(IF(6-$B$19=4, (VLOOKUP(3,Tablas!$A$979:$G$981,6,TRUE)),
(VLOOKUP(3,Tablas!$A$979:$G$981,5,TRUE)))))))))))),
(IF($B$17&gt;6,(IF(7-$B$19=0, (VLOOKUP(3,Tablas!$A$979:$G$981,6,TRUE)),
(IF(7-$B$19=1, (VLOOKUP(3,Tablas!$A$979:$G$981,6,TRUE)),
(IF(7-$B$19=2, (VLOOKUP(3,Tablas!$A$979:$G$981,6,TRUE)),
(IF(7-$B$19=3, (VLOOKUP(3,Tablas!$A$979:$G$981,6,TRUE)),
(IF(7-$B$19=4, (VLOOKUP(3,Tablas!$A$979:$G$981,6,TRUE)),
(VLOOKUP(3,Tablas!$A$979:$G$981,5,TRUE)))))))))))),
(IF($B$17=3,(IF(3-$B$19=0,0,
(IF(3-$B$19=1,(VLOOKUP(1,Tablas!$A$979:$G$981,6,TRUE)),
(IF(3-$B$19=2, (VLOOKUP(2,Tablas!$A$979:$G$981,6,TRUE)),
(VLOOKUP(3,Tablas!$A$979:$G$981,5,TRUE)))))))),
(IF($B$17=2,(IF(2-$B$19=0, 0,
(IF(2-$B$19=1,(VLOOKUP(1,Tablas!$A$979:$G$981,6,TRUE)),
(IF(2-$B$19=2, (VLOOKUP(2,Tablas!$A$979:$G$981,6,TRUE)),
         0)))))),
(IF($B$17=1,(IF(1-$B$19=0, 0,
(IF(1-$B$19=1,(VLOOKUP(1,Tablas!$A$979:$G$981,6,TRUE)),0)))),0)))))))))))))))))))*(1-F25)*(1-F26)</f>
        <v>0</v>
      </c>
      <c r="G34" s="117"/>
      <c r="I34" s="295"/>
      <c r="J34" s="275"/>
      <c r="K34" s="275"/>
      <c r="L34" s="271"/>
      <c r="M34" s="278"/>
      <c r="N34" s="266"/>
      <c r="O34" s="266"/>
      <c r="P34" s="275"/>
      <c r="Q34" s="275"/>
      <c r="R34" s="275"/>
      <c r="S34" s="275"/>
      <c r="T34" s="275"/>
      <c r="U34" s="265"/>
      <c r="V34" s="298"/>
      <c r="X34" s="295"/>
      <c r="Y34" s="275"/>
      <c r="Z34" s="275"/>
      <c r="AA34" s="271"/>
      <c r="AB34" s="278"/>
      <c r="AC34" s="266"/>
      <c r="AD34" s="266"/>
      <c r="AE34" s="275"/>
      <c r="AF34" s="275"/>
      <c r="AG34" s="275"/>
      <c r="AH34" s="275"/>
      <c r="AI34" s="275"/>
      <c r="AJ34" s="265"/>
      <c r="AK34" s="298"/>
      <c r="AM34" s="295"/>
      <c r="AN34" s="275"/>
      <c r="AO34" s="275"/>
      <c r="AP34" s="271"/>
      <c r="AQ34" s="278"/>
      <c r="AR34" s="266"/>
      <c r="AS34" s="266"/>
      <c r="AT34" s="275"/>
      <c r="AU34" s="275"/>
      <c r="AV34" s="275"/>
      <c r="AW34" s="275"/>
      <c r="AX34" s="275"/>
      <c r="AY34" s="265"/>
      <c r="AZ34" s="298"/>
    </row>
    <row r="35" spans="1:52" s="82" customFormat="1" ht="18" x14ac:dyDescent="0.15">
      <c r="A35" s="556" t="s">
        <v>98</v>
      </c>
      <c r="B35" s="557"/>
      <c r="C35" s="105">
        <f>SUM(C32:C34)</f>
        <v>15217.762499999999</v>
      </c>
      <c r="D35" s="105">
        <f>SUM(D32:D34)</f>
        <v>9819.4125000000004</v>
      </c>
      <c r="E35" s="105">
        <f>SUM(E32:E34)</f>
        <v>8228.7607499999995</v>
      </c>
      <c r="F35" s="105">
        <f>SUM(F32:F34)</f>
        <v>7405.8846750000002</v>
      </c>
      <c r="G35" s="117"/>
      <c r="I35" s="295"/>
      <c r="J35" s="275"/>
      <c r="K35" s="275"/>
      <c r="L35" s="271"/>
      <c r="M35" s="278"/>
      <c r="N35" s="266"/>
      <c r="O35" s="266"/>
      <c r="P35" s="275"/>
      <c r="Q35" s="275"/>
      <c r="R35" s="275"/>
      <c r="S35" s="275"/>
      <c r="T35" s="275"/>
      <c r="U35" s="265"/>
      <c r="V35" s="298"/>
      <c r="W35" s="87"/>
      <c r="X35" s="295"/>
      <c r="Y35" s="275"/>
      <c r="Z35" s="275"/>
      <c r="AA35" s="271"/>
      <c r="AB35" s="278"/>
      <c r="AC35" s="266"/>
      <c r="AD35" s="266"/>
      <c r="AE35" s="275"/>
      <c r="AF35" s="275"/>
      <c r="AG35" s="275"/>
      <c r="AH35" s="275"/>
      <c r="AI35" s="275"/>
      <c r="AJ35" s="265"/>
      <c r="AK35" s="298"/>
      <c r="AM35" s="295"/>
      <c r="AN35" s="275"/>
      <c r="AO35" s="275"/>
      <c r="AP35" s="271"/>
      <c r="AQ35" s="278"/>
      <c r="AR35" s="266"/>
      <c r="AS35" s="266"/>
      <c r="AT35" s="275"/>
      <c r="AU35" s="275"/>
      <c r="AV35" s="275"/>
      <c r="AW35" s="275"/>
      <c r="AX35" s="275"/>
      <c r="AY35" s="265"/>
      <c r="AZ35" s="298"/>
    </row>
    <row r="36" spans="1:52" s="82" customFormat="1" ht="18" x14ac:dyDescent="0.15">
      <c r="A36" s="543" t="s">
        <v>99</v>
      </c>
      <c r="B36" s="544"/>
      <c r="C36" s="106">
        <v>75</v>
      </c>
      <c r="D36" s="106">
        <v>75</v>
      </c>
      <c r="E36" s="106">
        <v>75</v>
      </c>
      <c r="F36" s="106">
        <v>75</v>
      </c>
      <c r="G36" s="117"/>
      <c r="I36" s="295"/>
      <c r="J36" s="275"/>
      <c r="K36" s="275"/>
      <c r="L36" s="271"/>
      <c r="M36" s="278"/>
      <c r="N36" s="266"/>
      <c r="O36" s="266"/>
      <c r="P36" s="275"/>
      <c r="Q36" s="275"/>
      <c r="R36" s="275"/>
      <c r="S36" s="275"/>
      <c r="T36" s="275"/>
      <c r="U36" s="266"/>
      <c r="V36" s="299"/>
      <c r="W36" s="75"/>
      <c r="X36" s="295"/>
      <c r="Y36" s="275"/>
      <c r="Z36" s="275"/>
      <c r="AA36" s="271"/>
      <c r="AB36" s="278"/>
      <c r="AC36" s="266"/>
      <c r="AD36" s="266"/>
      <c r="AE36" s="275"/>
      <c r="AF36" s="275"/>
      <c r="AG36" s="275"/>
      <c r="AH36" s="275"/>
      <c r="AI36" s="275"/>
      <c r="AJ36" s="266"/>
      <c r="AK36" s="299"/>
      <c r="AM36" s="295"/>
      <c r="AN36" s="275"/>
      <c r="AO36" s="275"/>
      <c r="AP36" s="271"/>
      <c r="AQ36" s="278"/>
      <c r="AR36" s="266"/>
      <c r="AS36" s="266"/>
      <c r="AT36" s="275"/>
      <c r="AU36" s="275"/>
      <c r="AV36" s="275"/>
      <c r="AW36" s="275"/>
      <c r="AX36" s="275"/>
      <c r="AY36" s="266"/>
      <c r="AZ36" s="299"/>
    </row>
    <row r="37" spans="1:52" s="87" customFormat="1" ht="19" thickBot="1" x14ac:dyDescent="0.2">
      <c r="A37" s="543" t="s">
        <v>100</v>
      </c>
      <c r="B37" s="544"/>
      <c r="C37" s="106">
        <f>(C35+C36)*5%</f>
        <v>764.63812499999995</v>
      </c>
      <c r="D37" s="106">
        <f>(D35+D36)*5%</f>
        <v>494.72062500000004</v>
      </c>
      <c r="E37" s="106">
        <f>(E35+E36)*5%</f>
        <v>415.18803750000001</v>
      </c>
      <c r="F37" s="106">
        <f>(F35+F36)*5%</f>
        <v>374.04423375000005</v>
      </c>
      <c r="G37" s="118"/>
      <c r="I37" s="300"/>
      <c r="J37" s="279"/>
      <c r="K37" s="279"/>
      <c r="L37" s="271"/>
      <c r="M37" s="278"/>
      <c r="N37" s="266"/>
      <c r="O37" s="266"/>
      <c r="P37" s="279"/>
      <c r="Q37" s="279"/>
      <c r="R37" s="279"/>
      <c r="S37" s="279"/>
      <c r="T37" s="279"/>
      <c r="U37" s="267"/>
      <c r="V37" s="297"/>
      <c r="W37" s="75"/>
      <c r="X37" s="300"/>
      <c r="Y37" s="279"/>
      <c r="Z37" s="279"/>
      <c r="AA37" s="271"/>
      <c r="AB37" s="278"/>
      <c r="AC37" s="266"/>
      <c r="AD37" s="266"/>
      <c r="AE37" s="279"/>
      <c r="AF37" s="279"/>
      <c r="AG37" s="279"/>
      <c r="AH37" s="279"/>
      <c r="AI37" s="279"/>
      <c r="AJ37" s="267"/>
      <c r="AK37" s="297"/>
      <c r="AM37" s="300"/>
      <c r="AN37" s="279"/>
      <c r="AO37" s="279"/>
      <c r="AP37" s="271"/>
      <c r="AQ37" s="278"/>
      <c r="AR37" s="266"/>
      <c r="AS37" s="266"/>
      <c r="AT37" s="279"/>
      <c r="AU37" s="279"/>
      <c r="AV37" s="279"/>
      <c r="AW37" s="279"/>
      <c r="AX37" s="279"/>
      <c r="AY37" s="267"/>
      <c r="AZ37" s="297"/>
    </row>
    <row r="38" spans="1:52" ht="19" hidden="1" thickBot="1" x14ac:dyDescent="0.2">
      <c r="A38" s="545" t="s">
        <v>101</v>
      </c>
      <c r="B38" s="546"/>
      <c r="C38" s="109">
        <v>0</v>
      </c>
      <c r="D38" s="109">
        <v>0</v>
      </c>
      <c r="E38" s="109">
        <v>0</v>
      </c>
      <c r="F38" s="109">
        <v>1</v>
      </c>
      <c r="I38" s="293"/>
      <c r="J38" s="74"/>
      <c r="K38" s="74"/>
      <c r="L38" s="271"/>
      <c r="M38" s="278"/>
      <c r="N38" s="266"/>
      <c r="O38" s="266"/>
      <c r="P38" s="74"/>
      <c r="Q38" s="74"/>
      <c r="R38" s="74"/>
      <c r="S38" s="74"/>
      <c r="T38" s="74"/>
      <c r="U38" s="280"/>
      <c r="V38" s="301"/>
      <c r="X38" s="293"/>
      <c r="Y38" s="74"/>
      <c r="Z38" s="74"/>
      <c r="AA38" s="271"/>
      <c r="AB38" s="278"/>
      <c r="AC38" s="266"/>
      <c r="AD38" s="266"/>
      <c r="AE38" s="74"/>
      <c r="AF38" s="74"/>
      <c r="AG38" s="74"/>
      <c r="AH38" s="74"/>
      <c r="AI38" s="74"/>
      <c r="AJ38" s="280"/>
      <c r="AK38" s="301"/>
      <c r="AM38" s="293"/>
      <c r="AN38" s="74"/>
      <c r="AO38" s="74"/>
      <c r="AP38" s="271"/>
      <c r="AQ38" s="278"/>
      <c r="AR38" s="266"/>
      <c r="AS38" s="266"/>
      <c r="AT38" s="74"/>
      <c r="AU38" s="74"/>
      <c r="AV38" s="74"/>
      <c r="AW38" s="74"/>
      <c r="AX38" s="74"/>
      <c r="AY38" s="280"/>
      <c r="AZ38" s="301"/>
    </row>
    <row r="39" spans="1:52" ht="19" thickBot="1" x14ac:dyDescent="0.2">
      <c r="A39" s="558" t="s">
        <v>102</v>
      </c>
      <c r="B39" s="558"/>
      <c r="C39" s="113">
        <f>SUM(C35:C38)</f>
        <v>16057.400624999998</v>
      </c>
      <c r="D39" s="113">
        <f>SUM(D35:D38)</f>
        <v>10389.133125</v>
      </c>
      <c r="E39" s="113">
        <f>SUM(E35:E38)</f>
        <v>8718.9487874999995</v>
      </c>
      <c r="F39" s="113">
        <f>SUM(F35:F38)</f>
        <v>7855.9289087500001</v>
      </c>
      <c r="I39" s="293"/>
      <c r="J39" s="74"/>
      <c r="K39" s="74"/>
      <c r="L39" s="271"/>
      <c r="M39" s="278"/>
      <c r="N39" s="266"/>
      <c r="O39" s="281"/>
      <c r="P39" s="74"/>
      <c r="Q39" s="74"/>
      <c r="R39" s="74"/>
      <c r="S39" s="74"/>
      <c r="T39" s="74"/>
      <c r="U39" s="280"/>
      <c r="V39" s="301"/>
      <c r="X39" s="293"/>
      <c r="Y39" s="74"/>
      <c r="Z39" s="74"/>
      <c r="AA39" s="271"/>
      <c r="AB39" s="278"/>
      <c r="AC39" s="266"/>
      <c r="AD39" s="281"/>
      <c r="AE39" s="74"/>
      <c r="AF39" s="74"/>
      <c r="AG39" s="74"/>
      <c r="AH39" s="74"/>
      <c r="AI39" s="74"/>
      <c r="AJ39" s="280"/>
      <c r="AK39" s="301"/>
      <c r="AM39" s="293"/>
      <c r="AN39" s="74"/>
      <c r="AO39" s="74"/>
      <c r="AP39" s="271"/>
      <c r="AQ39" s="278"/>
      <c r="AR39" s="266"/>
      <c r="AS39" s="281"/>
      <c r="AT39" s="74"/>
      <c r="AU39" s="74"/>
      <c r="AV39" s="74"/>
      <c r="AW39" s="74"/>
      <c r="AX39" s="74"/>
      <c r="AY39" s="280"/>
      <c r="AZ39" s="301"/>
    </row>
    <row r="40" spans="1:52" ht="19" thickBot="1" x14ac:dyDescent="0.2">
      <c r="A40" s="554" t="s">
        <v>103</v>
      </c>
      <c r="B40" s="554"/>
      <c r="C40" s="110">
        <f>IF($B$15=1,IF($B$17=0,0,IF($B$19=0,0,IF($B$19=1,(VLOOKUP(1,Tablas!$A$979:$G$981,3,TRUE)),(VLOOKUP(2,Tablas!$A$979:$G$981,3,TRUE))))),
IF($B$17=0,0,IF($B$19=0,0,IF($B$19=1,(VLOOKUP(1,Tablas!$A$979:$G$981,3,TRUE)),IF($B$19=2,(VLOOKUP(2,Tablas!$A$979:$G$981,3,TRUE)), (VLOOKUP(3,Tablas!$A$979:$G$981,3,TRUE)))))))</f>
        <v>0</v>
      </c>
      <c r="D40" s="110">
        <f>IF($B$15=1,IF($B$17=0,0,IF($B$19=0,0,IF($B$19=1,(VLOOKUP(1,Tablas!$A$979:$G$981,4,TRUE)),(VLOOKUP(2,Tablas!$A$979:$G$981,4,TRUE))))),
IF($B$17=0,0,IF($B$19=0,0,IF($B$19=1,(VLOOKUP(1,Tablas!$A$979:$G$981,4,TRUE)),IF($B$19=2,(VLOOKUP(2,Tablas!$A$979:$G$981,4,TRUE)), (VLOOKUP(3,Tablas!$A$979:$G$981,4,TRUE)))))))</f>
        <v>0</v>
      </c>
      <c r="E40" s="110">
        <f>IF($B$15=1,IF($B$17=0,0,IF($B$19=0,0,IF($B$19=1,(VLOOKUP(1,Tablas!$A$979:$G$981,5,TRUE)),(VLOOKUP(2,Tablas!$A$979:$G$981,5,TRUE))))),
IF($B$17=0,0,IF($B$19=0,0,IF($B$19=1,(VLOOKUP(1,Tablas!$A$979:$G$981,5,TRUE)),IF($B$19=2,(VLOOKUP(2,Tablas!$A$979:$G$981,5,TRUE)), (VLOOKUP(3,Tablas!$A$979:$G$981,5,TRUE)))))))</f>
        <v>0</v>
      </c>
      <c r="F40" s="110">
        <f>IF($B$15=1,IF($B$17=0,0,IF($B$19=0,0,IF($B$19=1,(VLOOKUP(1,Tablas!$A$979:$G$981,6,TRUE)),(VLOOKUP(2,Tablas!$A$979:$G$981,5,TRUE))))),
IF($B$17=0,0,IF($B$19=0,0,IF($B$19=1,(VLOOKUP(1,Tablas!$A$979:$G$981,6,TRUE)),IF($B$19=2,(VLOOKUP(2,Tablas!$A$979:$G$981,6,TRUE)), (VLOOKUP(3,Tablas!$A$979:$G$981,5,TRUE)))))))</f>
        <v>0</v>
      </c>
      <c r="I40" s="293"/>
      <c r="J40" s="74"/>
      <c r="K40" s="74"/>
      <c r="L40" s="271"/>
      <c r="M40" s="278"/>
      <c r="N40" s="281"/>
      <c r="O40" s="281"/>
      <c r="P40" s="74"/>
      <c r="Q40" s="74"/>
      <c r="R40" s="74"/>
      <c r="S40" s="74"/>
      <c r="T40" s="74"/>
      <c r="U40" s="280"/>
      <c r="V40" s="301"/>
      <c r="W40" s="87"/>
      <c r="X40" s="293"/>
      <c r="Y40" s="74"/>
      <c r="Z40" s="74"/>
      <c r="AA40" s="271"/>
      <c r="AB40" s="278"/>
      <c r="AC40" s="281"/>
      <c r="AD40" s="281"/>
      <c r="AE40" s="74"/>
      <c r="AF40" s="74"/>
      <c r="AG40" s="74"/>
      <c r="AH40" s="74"/>
      <c r="AI40" s="74"/>
      <c r="AJ40" s="280"/>
      <c r="AK40" s="301"/>
      <c r="AM40" s="293"/>
      <c r="AN40" s="74"/>
      <c r="AO40" s="74"/>
      <c r="AP40" s="271"/>
      <c r="AQ40" s="278"/>
      <c r="AR40" s="281"/>
      <c r="AS40" s="281"/>
      <c r="AT40" s="74"/>
      <c r="AU40" s="74"/>
      <c r="AV40" s="74"/>
      <c r="AW40" s="74"/>
      <c r="AX40" s="74"/>
      <c r="AY40" s="280"/>
      <c r="AZ40" s="301"/>
    </row>
    <row r="41" spans="1:52" ht="18" x14ac:dyDescent="0.15">
      <c r="A41" s="92"/>
      <c r="B41" s="92"/>
      <c r="C41" s="394"/>
      <c r="D41" s="92"/>
      <c r="E41" s="92"/>
      <c r="F41" s="92"/>
      <c r="I41" s="293"/>
      <c r="J41" s="74"/>
      <c r="K41" s="74"/>
      <c r="L41" s="271"/>
      <c r="M41" s="278"/>
      <c r="N41" s="281"/>
      <c r="O41" s="266"/>
      <c r="P41" s="74"/>
      <c r="Q41" s="74"/>
      <c r="R41" s="74"/>
      <c r="S41" s="74"/>
      <c r="T41" s="74"/>
      <c r="U41" s="282"/>
      <c r="V41" s="302"/>
      <c r="X41" s="293"/>
      <c r="Y41" s="74"/>
      <c r="Z41" s="74"/>
      <c r="AA41" s="271"/>
      <c r="AB41" s="278"/>
      <c r="AC41" s="281"/>
      <c r="AD41" s="266"/>
      <c r="AE41" s="74"/>
      <c r="AF41" s="74"/>
      <c r="AG41" s="74"/>
      <c r="AH41" s="74"/>
      <c r="AI41" s="74"/>
      <c r="AJ41" s="282"/>
      <c r="AK41" s="302"/>
      <c r="AM41" s="293"/>
      <c r="AN41" s="74"/>
      <c r="AO41" s="74"/>
      <c r="AP41" s="271"/>
      <c r="AQ41" s="278"/>
      <c r="AR41" s="281"/>
      <c r="AS41" s="266"/>
      <c r="AT41" s="74"/>
      <c r="AU41" s="74"/>
      <c r="AV41" s="74"/>
      <c r="AW41" s="74"/>
      <c r="AX41" s="74"/>
      <c r="AY41" s="282"/>
      <c r="AZ41" s="302"/>
    </row>
    <row r="42" spans="1:52" s="87" customFormat="1" ht="18" x14ac:dyDescent="0.15">
      <c r="A42" s="551" t="s">
        <v>104</v>
      </c>
      <c r="B42" s="552"/>
      <c r="C42" s="552"/>
      <c r="D42" s="552"/>
      <c r="E42" s="553"/>
      <c r="F42" s="376"/>
      <c r="G42" s="118"/>
      <c r="I42" s="300"/>
      <c r="J42" s="279"/>
      <c r="K42" s="279"/>
      <c r="L42" s="276"/>
      <c r="M42" s="277"/>
      <c r="N42" s="266"/>
      <c r="O42" s="281"/>
      <c r="P42" s="279"/>
      <c r="Q42" s="279"/>
      <c r="R42" s="279"/>
      <c r="S42" s="279"/>
      <c r="T42" s="279"/>
      <c r="U42" s="280"/>
      <c r="V42" s="301"/>
      <c r="W42" s="75"/>
      <c r="X42" s="300"/>
      <c r="Y42" s="279"/>
      <c r="Z42" s="279"/>
      <c r="AA42" s="276"/>
      <c r="AB42" s="277"/>
      <c r="AC42" s="266"/>
      <c r="AD42" s="281"/>
      <c r="AE42" s="279"/>
      <c r="AF42" s="279"/>
      <c r="AG42" s="279"/>
      <c r="AH42" s="279"/>
      <c r="AI42" s="279"/>
      <c r="AJ42" s="280"/>
      <c r="AK42" s="301"/>
      <c r="AM42" s="300"/>
      <c r="AN42" s="279"/>
      <c r="AO42" s="279"/>
      <c r="AP42" s="276"/>
      <c r="AQ42" s="277"/>
      <c r="AR42" s="266"/>
      <c r="AS42" s="281"/>
      <c r="AT42" s="279"/>
      <c r="AU42" s="279"/>
      <c r="AV42" s="279"/>
      <c r="AW42" s="279"/>
      <c r="AX42" s="279"/>
      <c r="AY42" s="280"/>
      <c r="AZ42" s="301"/>
    </row>
    <row r="43" spans="1:52" ht="18" x14ac:dyDescent="0.15">
      <c r="A43" s="555" t="s">
        <v>95</v>
      </c>
      <c r="B43" s="555"/>
      <c r="C43" s="107">
        <f>C32*Tablas!$M$4</f>
        <v>8065.4141250000002</v>
      </c>
      <c r="D43" s="107">
        <f>D32*Tablas!$M$4</f>
        <v>5204.2886250000001</v>
      </c>
      <c r="E43" s="107">
        <f>E32*Tablas!$M$4</f>
        <v>4361.2431975</v>
      </c>
      <c r="F43" s="107">
        <f>F32*Tablas!$M$4</f>
        <v>3925.1188777500001</v>
      </c>
      <c r="I43" s="293"/>
      <c r="J43" s="74"/>
      <c r="K43" s="74"/>
      <c r="L43" s="271"/>
      <c r="M43" s="278"/>
      <c r="N43" s="281"/>
      <c r="O43" s="266"/>
      <c r="P43" s="74"/>
      <c r="Q43" s="74"/>
      <c r="R43" s="74"/>
      <c r="S43" s="74"/>
      <c r="T43" s="74"/>
      <c r="U43" s="280"/>
      <c r="V43" s="301"/>
      <c r="X43" s="293"/>
      <c r="Y43" s="74"/>
      <c r="Z43" s="74"/>
      <c r="AA43" s="271"/>
      <c r="AB43" s="278"/>
      <c r="AC43" s="281"/>
      <c r="AD43" s="266"/>
      <c r="AE43" s="74"/>
      <c r="AF43" s="74"/>
      <c r="AG43" s="74"/>
      <c r="AH43" s="74"/>
      <c r="AI43" s="74"/>
      <c r="AJ43" s="280"/>
      <c r="AK43" s="301"/>
      <c r="AM43" s="293"/>
      <c r="AN43" s="74"/>
      <c r="AO43" s="74"/>
      <c r="AP43" s="271"/>
      <c r="AQ43" s="278"/>
      <c r="AR43" s="281"/>
      <c r="AS43" s="266"/>
      <c r="AT43" s="74"/>
      <c r="AU43" s="74"/>
      <c r="AV43" s="74"/>
      <c r="AW43" s="74"/>
      <c r="AX43" s="74"/>
      <c r="AY43" s="280"/>
      <c r="AZ43" s="301"/>
    </row>
    <row r="44" spans="1:52" ht="18" x14ac:dyDescent="0.15">
      <c r="A44" s="555" t="s">
        <v>96</v>
      </c>
      <c r="B44" s="555"/>
      <c r="C44" s="107">
        <f>C33*Tablas!$M$4</f>
        <v>0</v>
      </c>
      <c r="D44" s="107">
        <f>D33*Tablas!$M$4</f>
        <v>0</v>
      </c>
      <c r="E44" s="107">
        <f>E33*Tablas!$M$4</f>
        <v>0</v>
      </c>
      <c r="F44" s="107">
        <f>F33*Tablas!$M$4</f>
        <v>0</v>
      </c>
      <c r="I44" s="293"/>
      <c r="J44" s="74"/>
      <c r="K44" s="74"/>
      <c r="L44" s="271"/>
      <c r="M44" s="273"/>
      <c r="N44" s="266"/>
      <c r="O44" s="266"/>
      <c r="P44" s="74"/>
      <c r="Q44" s="74"/>
      <c r="R44" s="74"/>
      <c r="S44" s="74"/>
      <c r="T44" s="74"/>
      <c r="U44" s="282"/>
      <c r="V44" s="302"/>
      <c r="X44" s="293"/>
      <c r="Y44" s="74"/>
      <c r="Z44" s="74"/>
      <c r="AA44" s="271"/>
      <c r="AB44" s="273"/>
      <c r="AC44" s="266"/>
      <c r="AD44" s="266"/>
      <c r="AE44" s="74"/>
      <c r="AF44" s="74"/>
      <c r="AG44" s="74"/>
      <c r="AH44" s="74"/>
      <c r="AI44" s="74"/>
      <c r="AJ44" s="282"/>
      <c r="AK44" s="302"/>
      <c r="AM44" s="293"/>
      <c r="AN44" s="74"/>
      <c r="AO44" s="74"/>
      <c r="AP44" s="271"/>
      <c r="AQ44" s="273"/>
      <c r="AR44" s="266"/>
      <c r="AS44" s="266"/>
      <c r="AT44" s="74"/>
      <c r="AU44" s="74"/>
      <c r="AV44" s="74"/>
      <c r="AW44" s="74"/>
      <c r="AX44" s="74"/>
      <c r="AY44" s="282"/>
      <c r="AZ44" s="302"/>
    </row>
    <row r="45" spans="1:52" ht="18" x14ac:dyDescent="0.15">
      <c r="A45" s="543" t="s">
        <v>97</v>
      </c>
      <c r="B45" s="544"/>
      <c r="C45" s="107">
        <f>C34*Tablas!$M$4</f>
        <v>0</v>
      </c>
      <c r="D45" s="107">
        <f>D34*Tablas!$M$4</f>
        <v>0</v>
      </c>
      <c r="E45" s="107">
        <f>E34*Tablas!$M$4</f>
        <v>0</v>
      </c>
      <c r="F45" s="107">
        <f>F34*Tablas!$M$4</f>
        <v>0</v>
      </c>
      <c r="I45" s="303"/>
      <c r="J45" s="283"/>
      <c r="K45" s="283"/>
      <c r="L45" s="284"/>
      <c r="M45" s="285"/>
      <c r="N45" s="286"/>
      <c r="O45" s="286"/>
      <c r="P45" s="283"/>
      <c r="Q45" s="283"/>
      <c r="R45" s="283"/>
      <c r="S45" s="283"/>
      <c r="T45" s="283"/>
      <c r="U45" s="287"/>
      <c r="V45" s="304"/>
      <c r="W45" s="87"/>
      <c r="X45" s="303"/>
      <c r="Y45" s="283"/>
      <c r="Z45" s="283"/>
      <c r="AA45" s="284"/>
      <c r="AB45" s="285"/>
      <c r="AC45" s="286"/>
      <c r="AD45" s="286"/>
      <c r="AE45" s="283"/>
      <c r="AF45" s="283"/>
      <c r="AG45" s="283"/>
      <c r="AH45" s="283"/>
      <c r="AI45" s="283"/>
      <c r="AJ45" s="287"/>
      <c r="AK45" s="304"/>
      <c r="AM45" s="293"/>
      <c r="AN45" s="74"/>
      <c r="AO45" s="74"/>
      <c r="AP45" s="271"/>
      <c r="AQ45" s="273"/>
      <c r="AR45" s="266"/>
      <c r="AS45" s="266"/>
      <c r="AT45" s="74"/>
      <c r="AU45" s="74"/>
      <c r="AV45" s="74"/>
      <c r="AW45" s="74"/>
      <c r="AX45" s="74"/>
      <c r="AY45" s="282"/>
      <c r="AZ45" s="302"/>
    </row>
    <row r="46" spans="1:52" ht="18" x14ac:dyDescent="0.15">
      <c r="A46" s="549" t="s">
        <v>98</v>
      </c>
      <c r="B46" s="550"/>
      <c r="C46" s="104">
        <f>SUM(C43:C45)</f>
        <v>8065.4141250000002</v>
      </c>
      <c r="D46" s="104">
        <f>SUM(D43:D45)</f>
        <v>5204.2886250000001</v>
      </c>
      <c r="E46" s="104">
        <f>SUM(E43:E45)</f>
        <v>4361.2431975</v>
      </c>
      <c r="F46" s="104">
        <f>SUM(F43:F45)</f>
        <v>3925.1188777500001</v>
      </c>
      <c r="L46" s="83"/>
      <c r="M46" s="84"/>
      <c r="N46" s="76"/>
      <c r="O46" s="76"/>
      <c r="AM46" s="293"/>
      <c r="AN46" s="74"/>
      <c r="AO46" s="74"/>
      <c r="AP46" s="74"/>
      <c r="AQ46" s="74"/>
      <c r="AR46" s="74"/>
      <c r="AS46" s="74"/>
      <c r="AT46" s="74"/>
      <c r="AU46" s="74"/>
      <c r="AV46" s="74"/>
      <c r="AW46" s="74"/>
      <c r="AX46" s="74"/>
      <c r="AY46" s="74"/>
      <c r="AZ46" s="294"/>
    </row>
    <row r="47" spans="1:52" s="87" customFormat="1" ht="18" x14ac:dyDescent="0.15">
      <c r="A47" s="543" t="s">
        <v>99</v>
      </c>
      <c r="B47" s="544"/>
      <c r="C47" s="107">
        <v>75</v>
      </c>
      <c r="D47" s="107">
        <v>75</v>
      </c>
      <c r="E47" s="107">
        <v>75</v>
      </c>
      <c r="F47" s="107">
        <v>75</v>
      </c>
      <c r="G47" s="118"/>
      <c r="L47" s="79"/>
      <c r="M47" s="86"/>
      <c r="N47" s="76"/>
      <c r="O47" s="76"/>
      <c r="U47" s="77"/>
      <c r="V47" s="77"/>
      <c r="W47" s="75"/>
      <c r="AM47" s="300"/>
      <c r="AN47" s="279"/>
      <c r="AO47" s="279"/>
      <c r="AP47" s="279"/>
      <c r="AQ47" s="279"/>
      <c r="AR47" s="279"/>
      <c r="AS47" s="279"/>
      <c r="AT47" s="279"/>
      <c r="AU47" s="279"/>
      <c r="AV47" s="279"/>
      <c r="AW47" s="279"/>
      <c r="AX47" s="279"/>
      <c r="AY47" s="279"/>
      <c r="AZ47" s="348"/>
    </row>
    <row r="48" spans="1:52" ht="19" thickBot="1" x14ac:dyDescent="0.2">
      <c r="A48" s="543" t="s">
        <v>100</v>
      </c>
      <c r="B48" s="544"/>
      <c r="C48" s="107">
        <f>(C46+C47)*5%</f>
        <v>407.02070625000005</v>
      </c>
      <c r="D48" s="107">
        <f>(D46+D47)*5%</f>
        <v>263.96443125000002</v>
      </c>
      <c r="E48" s="107">
        <f>(E46+E47)*5%</f>
        <v>221.81215987500002</v>
      </c>
      <c r="F48" s="107">
        <f>(F46+F47)*5%</f>
        <v>200.00594388750002</v>
      </c>
      <c r="L48" s="79"/>
      <c r="M48" s="86"/>
      <c r="N48" s="76"/>
      <c r="O48" s="76"/>
      <c r="U48" s="85"/>
      <c r="V48" s="85"/>
      <c r="AM48" s="293"/>
      <c r="AN48" s="74"/>
      <c r="AO48" s="74"/>
      <c r="AP48" s="74"/>
      <c r="AQ48" s="74"/>
      <c r="AR48" s="74"/>
      <c r="AS48" s="74"/>
      <c r="AT48" s="74"/>
      <c r="AU48" s="74"/>
      <c r="AV48" s="74"/>
      <c r="AW48" s="74"/>
      <c r="AX48" s="74"/>
      <c r="AY48" s="74"/>
      <c r="AZ48" s="294"/>
    </row>
    <row r="49" spans="1:52" ht="19" hidden="1" thickBot="1" x14ac:dyDescent="0.2">
      <c r="A49" s="545" t="s">
        <v>101</v>
      </c>
      <c r="B49" s="546"/>
      <c r="C49" s="111">
        <v>0</v>
      </c>
      <c r="D49" s="111">
        <v>0</v>
      </c>
      <c r="E49" s="111">
        <v>0</v>
      </c>
      <c r="F49" s="111">
        <v>1</v>
      </c>
      <c r="L49" s="79"/>
      <c r="M49" s="86"/>
      <c r="N49" s="76"/>
      <c r="O49" s="76"/>
      <c r="U49" s="85"/>
      <c r="V49" s="85"/>
      <c r="AM49" s="293"/>
      <c r="AN49" s="74"/>
      <c r="AO49" s="74"/>
      <c r="AP49" s="74"/>
      <c r="AQ49" s="74"/>
      <c r="AR49" s="74"/>
      <c r="AS49" s="74"/>
      <c r="AT49" s="74"/>
      <c r="AU49" s="74"/>
      <c r="AV49" s="74"/>
      <c r="AW49" s="74"/>
      <c r="AX49" s="74"/>
      <c r="AY49" s="74"/>
      <c r="AZ49" s="294"/>
    </row>
    <row r="50" spans="1:52" ht="19" thickBot="1" x14ac:dyDescent="0.2">
      <c r="A50" s="547" t="s">
        <v>105</v>
      </c>
      <c r="B50" s="547"/>
      <c r="C50" s="114">
        <f>SUM(C46:C49)</f>
        <v>8547.4348312500006</v>
      </c>
      <c r="D50" s="114">
        <f>SUM(D46:D49)</f>
        <v>5543.2530562500006</v>
      </c>
      <c r="E50" s="114">
        <f>SUM(E46:E49)</f>
        <v>4658.0553573750003</v>
      </c>
      <c r="F50" s="114">
        <f>SUM(F46:F49)</f>
        <v>4201.1248216374997</v>
      </c>
      <c r="L50" s="79"/>
      <c r="M50" s="86"/>
      <c r="N50" s="76"/>
      <c r="O50" s="76"/>
      <c r="U50" s="85"/>
      <c r="V50" s="85"/>
      <c r="W50" s="87"/>
      <c r="AM50" s="293"/>
      <c r="AN50" s="74"/>
      <c r="AO50" s="74"/>
      <c r="AP50" s="74"/>
      <c r="AQ50" s="74"/>
      <c r="AR50" s="74"/>
      <c r="AS50" s="74"/>
      <c r="AT50" s="74"/>
      <c r="AU50" s="74"/>
      <c r="AV50" s="74"/>
      <c r="AW50" s="74"/>
      <c r="AX50" s="74"/>
      <c r="AY50" s="74"/>
      <c r="AZ50" s="294"/>
    </row>
    <row r="51" spans="1:52" ht="19" thickBot="1" x14ac:dyDescent="0.2">
      <c r="A51" s="548" t="s">
        <v>106</v>
      </c>
      <c r="B51" s="548"/>
      <c r="C51" s="115">
        <f>C46*1.05</f>
        <v>8468.6848312500006</v>
      </c>
      <c r="D51" s="115">
        <f>D46*1.05</f>
        <v>5464.5030562500006</v>
      </c>
      <c r="E51" s="115">
        <f>E46*1.05</f>
        <v>4579.3053573750003</v>
      </c>
      <c r="F51" s="115">
        <f>F46*1.05</f>
        <v>4121.3748216375006</v>
      </c>
      <c r="L51" s="79"/>
      <c r="M51" s="86"/>
      <c r="N51" s="76"/>
      <c r="O51" s="76"/>
      <c r="U51" s="88"/>
      <c r="V51" s="88"/>
      <c r="AM51" s="293"/>
      <c r="AN51" s="74"/>
      <c r="AO51" s="74"/>
      <c r="AP51" s="74"/>
      <c r="AQ51" s="74"/>
      <c r="AR51" s="74"/>
      <c r="AS51" s="74"/>
      <c r="AT51" s="74"/>
      <c r="AU51" s="74"/>
      <c r="AV51" s="74"/>
      <c r="AW51" s="74"/>
      <c r="AX51" s="74"/>
      <c r="AY51" s="74"/>
      <c r="AZ51" s="294"/>
    </row>
    <row r="52" spans="1:52" s="87" customFormat="1" ht="19" thickBot="1" x14ac:dyDescent="0.2">
      <c r="A52" s="548" t="s">
        <v>102</v>
      </c>
      <c r="B52" s="548"/>
      <c r="C52" s="115">
        <f>C50+C51</f>
        <v>17016.119662500001</v>
      </c>
      <c r="D52" s="115">
        <f>D50+D51</f>
        <v>11007.756112500001</v>
      </c>
      <c r="E52" s="115">
        <f>E50+E51</f>
        <v>9237.3607147500006</v>
      </c>
      <c r="F52" s="115">
        <f>F50+F51</f>
        <v>8322.4996432750013</v>
      </c>
      <c r="G52" s="118"/>
      <c r="L52" s="79"/>
      <c r="M52" s="86"/>
      <c r="N52" s="76"/>
      <c r="O52" s="76"/>
      <c r="U52" s="85"/>
      <c r="V52" s="85"/>
      <c r="AM52" s="300"/>
      <c r="AN52" s="279"/>
      <c r="AO52" s="279"/>
      <c r="AP52" s="279"/>
      <c r="AQ52" s="279"/>
      <c r="AR52" s="279"/>
      <c r="AS52" s="279"/>
      <c r="AT52" s="279"/>
      <c r="AU52" s="279"/>
      <c r="AV52" s="279"/>
      <c r="AW52" s="279"/>
      <c r="AX52" s="279"/>
      <c r="AY52" s="279"/>
      <c r="AZ52" s="348"/>
    </row>
    <row r="53" spans="1:52" ht="18" x14ac:dyDescent="0.15">
      <c r="A53" s="542" t="s">
        <v>103</v>
      </c>
      <c r="B53" s="542"/>
      <c r="C53" s="108">
        <f>IF($B$15=1,IF($B$17=0,0,IF($B$19=0,0,IF($B$19=1,(VLOOKUP(1,Tablas!$A$1506:$G$1508,3,TRUE)),(VLOOKUP(2,Tablas!$A$1506:$G$1508,3,TRUE))))),
IF($B$17=0,0,IF($B$19=0,0,IF($B$19=1,(VLOOKUP(1,Tablas!$A$1506:$G$1508,3,TRUE)),IF($B$19=2,(VLOOKUP(2,Tablas!$A$1506:$G$1508,3,TRUE)), (VLOOKUP(3,Tablas!$A$1506:$G$1508,3,TRUE)))))))</f>
        <v>0</v>
      </c>
      <c r="D53" s="108">
        <f>IF($B$15=1,IF($B$17=0,0,IF($B$19=0,0,IF($B$19=1,(VLOOKUP(1,Tablas!$A$1506:$G$1508,4,TRUE)),(VLOOKUP(2,Tablas!$A$1506:$G$1508,4,TRUE))))),
IF($B$17=0,0,IF($B$19=0,0,IF($B$19=1,(VLOOKUP(1,Tablas!$A$1506:$G$1508,4,TRUE)),IF($B$19=2,(VLOOKUP(2,Tablas!$A$1506:$G$1508,4,TRUE)), (VLOOKUP(3,Tablas!$A$1506:$G$1508,4,TRUE)))))))</f>
        <v>0</v>
      </c>
      <c r="E53" s="108">
        <f>IF($B$15=1,IF($B$17=0,0,IF($B$19=0,0,IF($B$19=1,(VLOOKUP(1,Tablas!$A$1506:$G$1508,5,TRUE)),(VLOOKUP(2,Tablas!$A$1506:$G$1508,5,TRUE))))),
IF($B$17=0,0,IF($B$19=0,0,IF($B$19=1,(VLOOKUP(1,Tablas!$A$1506:$G$1508,5,TRUE)),IF($B$19=2,(VLOOKUP(2,Tablas!$A$1506:$G$1508,5,TRUE)), (VLOOKUP(3,Tablas!$A$1506:$G$1508,5,TRUE)))))))</f>
        <v>0</v>
      </c>
      <c r="F53" s="108">
        <f>IF($B$15=1,IF($B$17=0,0,IF($B$19=0,0,IF($B$19=1,(VLOOKUP(1,Tablas!$A$1506:$G$1508,5,TRUE)),(VLOOKUP(2,Tablas!$A$1506:$G$1508,5,TRUE))))),
IF($B$17=0,0,IF($B$19=0,0,IF($B$19=1,(VLOOKUP(1,Tablas!$A$1506:$G$1508,5,TRUE)),IF($B$19=2,(VLOOKUP(2,Tablas!$A$1506:$G$1508,5,TRUE)), (VLOOKUP(3,Tablas!$A$1506:$G$1508,5,TRUE)))))))</f>
        <v>0</v>
      </c>
      <c r="L53" s="79"/>
      <c r="M53" s="86"/>
      <c r="N53" s="76"/>
      <c r="O53" s="76"/>
      <c r="U53" s="85"/>
      <c r="V53" s="85"/>
      <c r="AM53" s="293"/>
      <c r="AN53" s="74"/>
      <c r="AO53" s="74"/>
      <c r="AP53" s="74"/>
      <c r="AQ53" s="74"/>
      <c r="AR53" s="74"/>
      <c r="AS53" s="74"/>
      <c r="AT53" s="74"/>
      <c r="AU53" s="74"/>
      <c r="AV53" s="74"/>
      <c r="AW53" s="74"/>
      <c r="AX53" s="74"/>
      <c r="AY53" s="74"/>
      <c r="AZ53" s="294"/>
    </row>
    <row r="54" spans="1:52" ht="18" x14ac:dyDescent="0.15">
      <c r="A54" s="92"/>
      <c r="B54" s="92"/>
      <c r="C54" s="92"/>
      <c r="D54" s="92"/>
      <c r="E54" s="92"/>
      <c r="F54" s="92"/>
      <c r="L54" s="79"/>
      <c r="M54" s="86"/>
      <c r="N54" s="76"/>
      <c r="O54" s="76"/>
      <c r="U54" s="88"/>
      <c r="V54" s="88"/>
      <c r="AM54" s="303"/>
      <c r="AN54" s="283"/>
      <c r="AO54" s="283"/>
      <c r="AP54" s="283"/>
      <c r="AQ54" s="283"/>
      <c r="AR54" s="283"/>
      <c r="AS54" s="283"/>
      <c r="AT54" s="283"/>
      <c r="AU54" s="283"/>
      <c r="AV54" s="283"/>
      <c r="AW54" s="283"/>
      <c r="AX54" s="283"/>
      <c r="AY54" s="283"/>
      <c r="AZ54" s="349"/>
    </row>
    <row r="55" spans="1:52" ht="18" x14ac:dyDescent="0.15">
      <c r="A55" s="551" t="s">
        <v>107</v>
      </c>
      <c r="B55" s="552"/>
      <c r="C55" s="552"/>
      <c r="D55" s="552"/>
      <c r="E55" s="553"/>
      <c r="F55" s="376"/>
      <c r="L55" s="79"/>
      <c r="M55" s="86"/>
      <c r="N55" s="76"/>
      <c r="O55" s="89"/>
      <c r="U55" s="77"/>
      <c r="V55" s="77"/>
      <c r="W55" s="87"/>
    </row>
    <row r="56" spans="1:52" ht="18" x14ac:dyDescent="0.15">
      <c r="A56" s="543" t="s">
        <v>95</v>
      </c>
      <c r="B56" s="544"/>
      <c r="C56" s="103">
        <f>C32*Tablas!$M$3</f>
        <v>4184.8846874999999</v>
      </c>
      <c r="D56" s="103">
        <f>D32*Tablas!$M$3</f>
        <v>2700.3384375000005</v>
      </c>
      <c r="E56" s="103">
        <f>E32*Tablas!$M$3</f>
        <v>2262.9092062499999</v>
      </c>
      <c r="F56" s="103">
        <f>F32*Tablas!$M$3</f>
        <v>2036.6182856250002</v>
      </c>
      <c r="L56" s="79"/>
      <c r="M56" s="86"/>
      <c r="N56" s="89"/>
      <c r="O56" s="89"/>
    </row>
    <row r="57" spans="1:52" ht="18" x14ac:dyDescent="0.15">
      <c r="A57" s="543" t="s">
        <v>96</v>
      </c>
      <c r="B57" s="544"/>
      <c r="C57" s="103">
        <f>C33*Tablas!$M$3</f>
        <v>0</v>
      </c>
      <c r="D57" s="103">
        <f>D33*Tablas!$M$3</f>
        <v>0</v>
      </c>
      <c r="E57" s="103">
        <f>E33*Tablas!$M$3</f>
        <v>0</v>
      </c>
      <c r="F57" s="103">
        <f>F33*Tablas!$M$3</f>
        <v>0</v>
      </c>
      <c r="L57" s="79"/>
      <c r="M57" s="86"/>
      <c r="N57" s="89"/>
      <c r="O57" s="89"/>
      <c r="U57" s="77"/>
      <c r="V57" s="77"/>
    </row>
    <row r="58" spans="1:52" ht="18" x14ac:dyDescent="0.15">
      <c r="A58" s="543" t="s">
        <v>97</v>
      </c>
      <c r="B58" s="544"/>
      <c r="C58" s="103">
        <f>C34*Tablas!$M$3</f>
        <v>0</v>
      </c>
      <c r="D58" s="103">
        <f>D34*Tablas!$M$3</f>
        <v>0</v>
      </c>
      <c r="E58" s="103">
        <f>E34*Tablas!$M$3</f>
        <v>0</v>
      </c>
      <c r="F58" s="103">
        <f>F34*Tablas!$M$3</f>
        <v>0</v>
      </c>
      <c r="L58" s="79"/>
      <c r="M58" s="86"/>
      <c r="N58" s="89"/>
      <c r="U58" s="85"/>
      <c r="V58" s="85"/>
    </row>
    <row r="59" spans="1:52" s="87" customFormat="1" ht="18" x14ac:dyDescent="0.15">
      <c r="A59" s="549" t="s">
        <v>98</v>
      </c>
      <c r="B59" s="550"/>
      <c r="C59" s="104">
        <f>SUM(C56:C58)</f>
        <v>4184.8846874999999</v>
      </c>
      <c r="D59" s="104">
        <f>SUM(D56:D58)</f>
        <v>2700.3384375000005</v>
      </c>
      <c r="E59" s="104">
        <f>SUM(E56:E58)</f>
        <v>2262.9092062499999</v>
      </c>
      <c r="F59" s="104">
        <f>SUM(F56:F58)</f>
        <v>2036.6182856250002</v>
      </c>
      <c r="G59" s="118"/>
      <c r="L59" s="79"/>
      <c r="M59" s="86"/>
      <c r="N59" s="75"/>
      <c r="O59" s="75"/>
      <c r="U59" s="85"/>
      <c r="V59" s="85"/>
      <c r="W59" s="75"/>
    </row>
    <row r="60" spans="1:52" ht="18" x14ac:dyDescent="0.15">
      <c r="A60" s="543" t="s">
        <v>99</v>
      </c>
      <c r="B60" s="544"/>
      <c r="C60" s="103">
        <v>75</v>
      </c>
      <c r="D60" s="103">
        <v>75</v>
      </c>
      <c r="E60" s="103">
        <v>75</v>
      </c>
      <c r="F60" s="103">
        <v>75</v>
      </c>
      <c r="L60" s="83"/>
      <c r="M60" s="84"/>
      <c r="U60" s="85"/>
      <c r="V60" s="85"/>
      <c r="W60" s="87"/>
    </row>
    <row r="61" spans="1:52" ht="19" thickBot="1" x14ac:dyDescent="0.2">
      <c r="A61" s="543" t="s">
        <v>100</v>
      </c>
      <c r="B61" s="544"/>
      <c r="C61" s="103">
        <f>(C59+C60)*5%</f>
        <v>212.99423437500002</v>
      </c>
      <c r="D61" s="103">
        <f>(D59+D60)*5%</f>
        <v>138.76692187500004</v>
      </c>
      <c r="E61" s="103">
        <f>(E59+E60)*5%</f>
        <v>116.89546031250001</v>
      </c>
      <c r="F61" s="103">
        <f>(F59+F60)*5%</f>
        <v>105.58091428125002</v>
      </c>
      <c r="L61" s="79"/>
      <c r="M61" s="86"/>
      <c r="U61" s="88"/>
      <c r="V61" s="88"/>
    </row>
    <row r="62" spans="1:52" ht="19" hidden="1" thickBot="1" x14ac:dyDescent="0.2">
      <c r="A62" s="545" t="s">
        <v>101</v>
      </c>
      <c r="B62" s="546"/>
      <c r="C62" s="112">
        <v>0</v>
      </c>
      <c r="D62" s="112">
        <v>0</v>
      </c>
      <c r="E62" s="112">
        <v>0</v>
      </c>
      <c r="F62" s="112">
        <v>1</v>
      </c>
      <c r="L62" s="79"/>
      <c r="M62" s="86"/>
      <c r="U62" s="85"/>
      <c r="V62" s="85"/>
    </row>
    <row r="63" spans="1:52" ht="19" thickBot="1" x14ac:dyDescent="0.2">
      <c r="A63" s="547" t="s">
        <v>105</v>
      </c>
      <c r="B63" s="547"/>
      <c r="C63" s="114">
        <f>SUM(C59:C62)</f>
        <v>4472.8789218749998</v>
      </c>
      <c r="D63" s="114">
        <f>SUM(D59:D62)</f>
        <v>2914.1053593750007</v>
      </c>
      <c r="E63" s="114">
        <f>SUM(E59:E62)</f>
        <v>2454.8046665624997</v>
      </c>
      <c r="F63" s="114">
        <f>SUM(F59:F62)</f>
        <v>2218.1991999062502</v>
      </c>
      <c r="L63" s="79"/>
      <c r="M63" s="86"/>
      <c r="U63" s="85"/>
      <c r="V63" s="85"/>
    </row>
    <row r="64" spans="1:52" s="87" customFormat="1" ht="19" thickBot="1" x14ac:dyDescent="0.2">
      <c r="A64" s="548" t="s">
        <v>108</v>
      </c>
      <c r="B64" s="548"/>
      <c r="C64" s="115">
        <f>C59*1.05</f>
        <v>4394.1289218749998</v>
      </c>
      <c r="D64" s="115">
        <f>D59*1.05</f>
        <v>2835.3553593750007</v>
      </c>
      <c r="E64" s="115">
        <f>E59*1.05</f>
        <v>2376.0546665625002</v>
      </c>
      <c r="F64" s="115">
        <f>F59*1.05</f>
        <v>2138.4491999062502</v>
      </c>
      <c r="G64" s="118"/>
      <c r="L64" s="83"/>
      <c r="M64" s="84"/>
      <c r="N64" s="75"/>
      <c r="O64" s="75"/>
      <c r="U64" s="88"/>
      <c r="V64" s="88"/>
      <c r="W64" s="75"/>
    </row>
    <row r="65" spans="1:23" ht="19" thickBot="1" x14ac:dyDescent="0.2">
      <c r="A65" s="548" t="s">
        <v>102</v>
      </c>
      <c r="B65" s="548"/>
      <c r="C65" s="115">
        <f>C63+(C64*3)</f>
        <v>17655.265687499999</v>
      </c>
      <c r="D65" s="115">
        <f>D63+(D64*3)</f>
        <v>11420.171437500003</v>
      </c>
      <c r="E65" s="115">
        <f>E63+(E64*3)</f>
        <v>9582.9686662499989</v>
      </c>
      <c r="F65" s="115">
        <f>F63+(F64*3)</f>
        <v>8633.5467996250009</v>
      </c>
      <c r="L65" s="79"/>
      <c r="M65" s="86"/>
      <c r="U65" s="88"/>
      <c r="V65" s="88"/>
    </row>
    <row r="66" spans="1:23" ht="18" x14ac:dyDescent="0.15">
      <c r="A66" s="108" t="s">
        <v>103</v>
      </c>
      <c r="B66" s="108"/>
      <c r="C66" s="108">
        <f>IF($B$15=1,IF($B$17=0,0,IF($B$19=0,0,IF($B$19=1,(VLOOKUP(1,Tablas!$A$1128:$G$1130,3,TRUE)),(VLOOKUP(2,Tablas!$A$1128:$G$1130,3,TRUE))))),
IF($B$17=0,0,IF($B$19=0,0,IF($B$19=1,(VLOOKUP(1,Tablas!$A$1128:$G$1130,3,TRUE)),IF($B$19=2,(VLOOKUP(2,Tablas!$A$1128:$G$1130,3,TRUE)), (VLOOKUP(3,Tablas!$A$1128:$G$1130,3,TRUE)))))))</f>
        <v>0</v>
      </c>
      <c r="D66" s="108">
        <f>IF($B$15=1,IF($B$17=0,0,IF($B$19=0,0,IF($B$19=1,(VLOOKUP(1,Tablas!$A$1128:$G$1130,4,TRUE)),(VLOOKUP(2,Tablas!$A$1128:$G$1130,4,TRUE))))),
IF($B$17=0,0,IF($B$19=0,0,IF($B$19=1,(VLOOKUP(1,Tablas!$A$1128:$G$1130,4,TRUE)),IF($B$19=2,(VLOOKUP(2,Tablas!$A$1128:$G$1130,4,TRUE)), (VLOOKUP(3,Tablas!$A$1128:$G$1130,4,TRUE)))))))</f>
        <v>0</v>
      </c>
      <c r="E66" s="108">
        <f>IF($B$15=1,IF($B$17=0,0,IF($B$19=0,0,IF($B$19=1,(VLOOKUP(1,Tablas!$A$1128:$G$1130,5,TRUE)),(VLOOKUP(2,Tablas!$A$1128:$G$1130,5,TRUE))))),
IF($B$17=0,0,IF($B$19=0,0,IF($B$19=1,(VLOOKUP(1,Tablas!$A$1128:$G$1130,5,TRUE)),IF($B$19=2,(VLOOKUP(2,Tablas!$A$1128:$G$1130,5,TRUE)), (VLOOKUP(3,Tablas!$A$1128:$G$1130,5,TRUE)))))))</f>
        <v>0</v>
      </c>
      <c r="F66" s="108">
        <f>IF($B$15=1,IF($B$17=0,0,IF($B$19=0,0,IF($B$19=1,(VLOOKUP(1,Tablas!$A$1128:$G$1130,5,TRUE)),(VLOOKUP(2,Tablas!$A$1128:$G$1130,5,TRUE))))),
IF($B$17=0,0,IF($B$19=0,0,IF($B$19=1,(VLOOKUP(1,Tablas!$A$1128:$G$1130,5,TRUE)),IF($B$19=2,(VLOOKUP(2,Tablas!$A$1128:$G$1130,5,TRUE)), (VLOOKUP(3,Tablas!$A$1128:$G$1130,5,TRUE)))))))</f>
        <v>0</v>
      </c>
      <c r="L66" s="79"/>
      <c r="M66" s="86"/>
      <c r="W66" s="87"/>
    </row>
    <row r="67" spans="1:23" ht="18" x14ac:dyDescent="0.15">
      <c r="A67" s="92"/>
      <c r="B67" s="92"/>
      <c r="C67" s="92"/>
      <c r="D67" s="92"/>
      <c r="E67" s="92"/>
      <c r="F67" s="92"/>
      <c r="L67" s="79"/>
      <c r="M67" s="86"/>
      <c r="U67" s="77"/>
      <c r="V67" s="77"/>
    </row>
    <row r="68" spans="1:23" ht="18" x14ac:dyDescent="0.15">
      <c r="A68" s="551" t="s">
        <v>109</v>
      </c>
      <c r="B68" s="552"/>
      <c r="C68" s="552"/>
      <c r="D68" s="552"/>
      <c r="E68" s="553"/>
      <c r="F68" s="376"/>
      <c r="L68" s="79"/>
      <c r="M68" s="86"/>
      <c r="U68" s="85"/>
      <c r="V68" s="85"/>
    </row>
    <row r="69" spans="1:23" ht="18" x14ac:dyDescent="0.15">
      <c r="A69" s="543" t="s">
        <v>95</v>
      </c>
      <c r="B69" s="544"/>
      <c r="C69" s="103">
        <f>C32*Tablas!$M$2</f>
        <v>1420.3244999999999</v>
      </c>
      <c r="D69" s="103">
        <f>D32*Tablas!$M$2</f>
        <v>916.47850000000005</v>
      </c>
      <c r="E69" s="103">
        <f>E32*Tablas!$M$2</f>
        <v>768.01766999999995</v>
      </c>
      <c r="F69" s="103">
        <f>F32*Tablas!$M$2</f>
        <v>691.21590300000003</v>
      </c>
      <c r="L69" s="79"/>
      <c r="M69" s="86"/>
      <c r="U69" s="85"/>
      <c r="V69" s="85"/>
    </row>
    <row r="70" spans="1:23" ht="18" x14ac:dyDescent="0.15">
      <c r="A70" s="543" t="s">
        <v>96</v>
      </c>
      <c r="B70" s="544"/>
      <c r="C70" s="103">
        <f>C33*Tablas!$M$2</f>
        <v>0</v>
      </c>
      <c r="D70" s="103">
        <f>D33*Tablas!$M$2</f>
        <v>0</v>
      </c>
      <c r="E70" s="103">
        <f>E33*Tablas!$M$2</f>
        <v>0</v>
      </c>
      <c r="F70" s="103">
        <f>F33*Tablas!$M$2</f>
        <v>0</v>
      </c>
      <c r="L70" s="79"/>
      <c r="M70" s="80"/>
      <c r="U70" s="85"/>
      <c r="V70" s="85"/>
    </row>
    <row r="71" spans="1:23" ht="18" x14ac:dyDescent="0.15">
      <c r="A71" s="543" t="s">
        <v>97</v>
      </c>
      <c r="B71" s="544"/>
      <c r="C71" s="103">
        <f>C34*Tablas!$M$2</f>
        <v>0</v>
      </c>
      <c r="D71" s="103">
        <f>D34*Tablas!$M$2</f>
        <v>0</v>
      </c>
      <c r="E71" s="103">
        <f>E34*Tablas!$M$2</f>
        <v>0</v>
      </c>
      <c r="F71" s="103">
        <f>F34*Tablas!$M$2</f>
        <v>0</v>
      </c>
      <c r="L71" s="79"/>
      <c r="M71" s="80"/>
      <c r="U71" s="85"/>
      <c r="V71" s="85"/>
    </row>
    <row r="72" spans="1:23" ht="18" x14ac:dyDescent="0.15">
      <c r="A72" s="549" t="s">
        <v>98</v>
      </c>
      <c r="B72" s="550"/>
      <c r="C72" s="104">
        <f>SUM(C69:C71)</f>
        <v>1420.3244999999999</v>
      </c>
      <c r="D72" s="104">
        <f>SUM(D69:D71)</f>
        <v>916.47850000000005</v>
      </c>
      <c r="E72" s="104">
        <f>SUM(E69:E71)</f>
        <v>768.01766999999995</v>
      </c>
      <c r="F72" s="104">
        <f>SUM(F69:F71)</f>
        <v>691.21590300000003</v>
      </c>
      <c r="L72" s="83"/>
      <c r="M72" s="84"/>
      <c r="U72" s="85"/>
      <c r="V72" s="85"/>
    </row>
    <row r="73" spans="1:23" ht="18" x14ac:dyDescent="0.15">
      <c r="A73" s="543" t="s">
        <v>99</v>
      </c>
      <c r="B73" s="544"/>
      <c r="C73" s="103">
        <v>75</v>
      </c>
      <c r="D73" s="103">
        <v>75</v>
      </c>
      <c r="E73" s="103">
        <v>75</v>
      </c>
      <c r="F73" s="103">
        <v>75</v>
      </c>
      <c r="L73" s="79"/>
      <c r="M73" s="86"/>
      <c r="U73" s="88"/>
      <c r="V73" s="88"/>
      <c r="W73" s="87"/>
    </row>
    <row r="74" spans="1:23" ht="19" thickBot="1" x14ac:dyDescent="0.2">
      <c r="A74" s="543" t="s">
        <v>100</v>
      </c>
      <c r="B74" s="544"/>
      <c r="C74" s="103">
        <f>(C72+C73)*5%</f>
        <v>74.766225000000006</v>
      </c>
      <c r="D74" s="103">
        <f>(D72+D73)*5%</f>
        <v>49.573925000000003</v>
      </c>
      <c r="E74" s="103">
        <f>(E72+E73)*5%</f>
        <v>42.150883499999999</v>
      </c>
      <c r="F74" s="103">
        <f>(F72+F73)*5%</f>
        <v>38.310795150000004</v>
      </c>
      <c r="L74" s="79"/>
      <c r="M74" s="81"/>
      <c r="U74" s="85"/>
      <c r="V74" s="85"/>
      <c r="W74" s="87"/>
    </row>
    <row r="75" spans="1:23" ht="19" hidden="1" thickBot="1" x14ac:dyDescent="0.2">
      <c r="A75" s="545" t="s">
        <v>101</v>
      </c>
      <c r="B75" s="546"/>
      <c r="C75" s="112">
        <v>0</v>
      </c>
      <c r="D75" s="112">
        <v>0</v>
      </c>
      <c r="E75" s="112">
        <v>0</v>
      </c>
      <c r="F75" s="112">
        <v>1</v>
      </c>
      <c r="L75" s="79"/>
      <c r="M75" s="81"/>
      <c r="U75" s="85"/>
      <c r="V75" s="85"/>
    </row>
    <row r="76" spans="1:23" ht="19" thickBot="1" x14ac:dyDescent="0.2">
      <c r="A76" s="547" t="s">
        <v>105</v>
      </c>
      <c r="B76" s="547"/>
      <c r="C76" s="114">
        <f>SUM(C72:C75)</f>
        <v>1570.090725</v>
      </c>
      <c r="D76" s="114">
        <f>SUM(D72:D75)</f>
        <v>1041.0524250000001</v>
      </c>
      <c r="E76" s="114">
        <f>SUM(E72:E75)</f>
        <v>885.16855349999992</v>
      </c>
      <c r="F76" s="114">
        <f>SUM(F72:F75)</f>
        <v>805.52669815000002</v>
      </c>
      <c r="L76" s="83"/>
      <c r="M76" s="84"/>
      <c r="U76" s="88"/>
      <c r="V76" s="88"/>
    </row>
    <row r="77" spans="1:23" ht="19" thickBot="1" x14ac:dyDescent="0.2">
      <c r="A77" s="548" t="s">
        <v>110</v>
      </c>
      <c r="B77" s="548"/>
      <c r="C77" s="115">
        <f>C72*1.05</f>
        <v>1491.340725</v>
      </c>
      <c r="D77" s="115">
        <f>D72*1.05</f>
        <v>962.30242500000008</v>
      </c>
      <c r="E77" s="115">
        <f>E72*1.05</f>
        <v>806.41855350000003</v>
      </c>
      <c r="F77" s="115">
        <f>F72*1.05</f>
        <v>725.77669815000002</v>
      </c>
      <c r="L77" s="79"/>
      <c r="M77" s="90"/>
      <c r="U77" s="88"/>
      <c r="V77" s="88"/>
    </row>
    <row r="78" spans="1:23" ht="19" thickBot="1" x14ac:dyDescent="0.2">
      <c r="A78" s="548" t="s">
        <v>102</v>
      </c>
      <c r="B78" s="548"/>
      <c r="C78" s="115">
        <f>C76+(C77*11)</f>
        <v>17974.8387</v>
      </c>
      <c r="D78" s="115">
        <f>D76+(D77*11)</f>
        <v>11626.3791</v>
      </c>
      <c r="E78" s="115">
        <f>E76+(E77*11)</f>
        <v>9755.7726419999999</v>
      </c>
      <c r="F78" s="115">
        <f>F76+(F77*11)</f>
        <v>8789.0703778000006</v>
      </c>
      <c r="L78" s="79"/>
      <c r="M78" s="86"/>
      <c r="U78" s="77"/>
      <c r="V78" s="77"/>
    </row>
    <row r="79" spans="1:23" ht="18" x14ac:dyDescent="0.15">
      <c r="A79" s="542" t="s">
        <v>103</v>
      </c>
      <c r="B79" s="542"/>
      <c r="C79" s="108">
        <f>IF($B$15=1,IF($B$17=0,0,IF($B$19=0,0,IF($B$19=1,(VLOOKUP(1,Tablas!$A$1053:$G$1055,3,TRUE)),(VLOOKUP(2,Tablas!$A$1053:$G$1055,3,TRUE))))),
IF($B$17=0,0,IF($B$19=0,0,IF($B$19=1,(VLOOKUP(1,Tablas!$A$1053:$G$1055,3,TRUE)),IF($B$19=2,(VLOOKUP(2,Tablas!$A$1053:$G$1055,3,TRUE)), (VLOOKUP(3,Tablas!$A$1053:$G$1055,3,TRUE)))))))</f>
        <v>0</v>
      </c>
      <c r="D79" s="108">
        <f>IF($B$15=1,IF($B$17=0,0,IF($B$19=0,0,IF($B$19=1,(VLOOKUP(1,Tablas!$A$1053:$G$1055,4,TRUE)),(VLOOKUP(2,Tablas!$A$1053:$G$1055,4,TRUE))))),
IF($B$17=0,0,IF($B$19=0,0,IF($B$19=1,(VLOOKUP(1,Tablas!$A$1053:$G$1055,4,TRUE)),IF($B$19=2,(VLOOKUP(2,Tablas!$A$1053:$G$1055,4,TRUE)), (VLOOKUP(3,Tablas!$A$1053:$G$1055,4,TRUE)))))))</f>
        <v>0</v>
      </c>
      <c r="E79" s="108">
        <f>IF($B$15=1,IF($B$17=0,0,IF($B$19=0,0,IF($B$19=1,(VLOOKUP(1,Tablas!$A$1053:$G$1055,5,TRUE)),(VLOOKUP(2,Tablas!$A$1053:$G$1055,5,TRUE))))),
IF($B$17=0,0,IF($B$19=0,0,IF($B$19=1,(VLOOKUP(1,Tablas!$A$1053:$G$1055,5,TRUE)),IF($B$19=2,(VLOOKUP(2,Tablas!$A$1053:$G$1055,5,TRUE)), (VLOOKUP(3,Tablas!$A$1053:$G$1055,5,TRUE)))))))</f>
        <v>0</v>
      </c>
      <c r="F79" s="108">
        <f>IF($B$15=1,IF($B$17=0,0,IF($B$19=0,0,IF($B$19=1,(VLOOKUP(1,Tablas!$A$1053:$G$1055,5,TRUE)),(VLOOKUP(2,Tablas!$A$1053:$G$1055,5,TRUE))))),
IF($B$17=0,0,IF($B$19=0,0,IF($B$19=1,(VLOOKUP(1,Tablas!$A$1053:$G$1055,5,TRUE)),IF($B$19=2,(VLOOKUP(2,Tablas!$A$1053:$G$1055,5,TRUE)), (VLOOKUP(3,Tablas!$A$1053:$G$1055,5,TRUE)))))))</f>
        <v>0</v>
      </c>
      <c r="L79" s="79"/>
      <c r="M79" s="86"/>
    </row>
    <row r="80" spans="1:23" x14ac:dyDescent="0.15">
      <c r="L80" s="79"/>
      <c r="M80" s="86"/>
    </row>
    <row r="81" spans="1:20" ht="16" customHeight="1" x14ac:dyDescent="0.15">
      <c r="A81" s="559" t="s">
        <v>111</v>
      </c>
      <c r="B81" s="560"/>
      <c r="C81" s="560"/>
      <c r="D81" s="560"/>
      <c r="E81" s="560"/>
      <c r="F81" s="560"/>
      <c r="L81" s="79"/>
      <c r="M81" s="86"/>
    </row>
    <row r="82" spans="1:20" x14ac:dyDescent="0.15">
      <c r="A82" s="559"/>
      <c r="B82" s="560"/>
      <c r="C82" s="560"/>
      <c r="D82" s="560"/>
      <c r="E82" s="560"/>
      <c r="F82" s="560"/>
      <c r="L82" s="79"/>
      <c r="M82" s="86"/>
    </row>
    <row r="83" spans="1:20" x14ac:dyDescent="0.15">
      <c r="A83" s="559"/>
      <c r="B83" s="560"/>
      <c r="C83" s="560"/>
      <c r="D83" s="560"/>
      <c r="E83" s="560"/>
      <c r="F83" s="560"/>
      <c r="L83" s="83"/>
      <c r="M83" s="84"/>
    </row>
    <row r="84" spans="1:20" x14ac:dyDescent="0.15">
      <c r="A84" s="559"/>
      <c r="B84" s="560"/>
      <c r="C84" s="560"/>
      <c r="D84" s="560"/>
      <c r="E84" s="560"/>
      <c r="F84" s="560"/>
      <c r="L84" s="79"/>
      <c r="M84" s="81"/>
    </row>
    <row r="85" spans="1:20" x14ac:dyDescent="0.15">
      <c r="L85" s="79"/>
      <c r="M85" s="90"/>
    </row>
    <row r="86" spans="1:20" x14ac:dyDescent="0.15">
      <c r="L86" s="79"/>
      <c r="M86" s="90"/>
      <c r="P86" s="76"/>
      <c r="Q86" s="76"/>
      <c r="R86" s="76"/>
      <c r="S86" s="76"/>
      <c r="T86" s="76"/>
    </row>
    <row r="87" spans="1:20" x14ac:dyDescent="0.15">
      <c r="L87" s="79"/>
      <c r="M87" s="86"/>
    </row>
  </sheetData>
  <sheetProtection algorithmName="SHA-512" hashValue="5Hl0TKJEmLSCMl7X+HiGb/5I1kncBvXzsxe8wCbgJ9/GLD++H/4ChBc5M4fdDcB5vv9yGz6JX+OuFlqiNd0YbQ==" saltValue="BSpa2nSmKogfjzMolzAb4g==" spinCount="100000" sheet="1" objects="1" scenarios="1"/>
  <mergeCells count="56">
    <mergeCell ref="A81:F84"/>
    <mergeCell ref="A5:F11"/>
    <mergeCell ref="A32:B32"/>
    <mergeCell ref="B13:E13"/>
    <mergeCell ref="C21:D21"/>
    <mergeCell ref="B23:C23"/>
    <mergeCell ref="A28:B28"/>
    <mergeCell ref="A29:B29"/>
    <mergeCell ref="A31:E31"/>
    <mergeCell ref="C17:D17"/>
    <mergeCell ref="A57:B57"/>
    <mergeCell ref="A63:B63"/>
    <mergeCell ref="A64:B64"/>
    <mergeCell ref="A45:B45"/>
    <mergeCell ref="A33:B33"/>
    <mergeCell ref="A34:B34"/>
    <mergeCell ref="A43:B43"/>
    <mergeCell ref="A44:B44"/>
    <mergeCell ref="A69:B69"/>
    <mergeCell ref="A35:B35"/>
    <mergeCell ref="A36:B36"/>
    <mergeCell ref="A37:B37"/>
    <mergeCell ref="A38:B38"/>
    <mergeCell ref="A39:B39"/>
    <mergeCell ref="X1:AK1"/>
    <mergeCell ref="A70:B70"/>
    <mergeCell ref="A71:B71"/>
    <mergeCell ref="A58:B58"/>
    <mergeCell ref="A46:B46"/>
    <mergeCell ref="A47:B47"/>
    <mergeCell ref="A48:B48"/>
    <mergeCell ref="A49:B49"/>
    <mergeCell ref="A50:B50"/>
    <mergeCell ref="A51:B51"/>
    <mergeCell ref="A52:B52"/>
    <mergeCell ref="A53:B53"/>
    <mergeCell ref="A55:E55"/>
    <mergeCell ref="A56:B56"/>
    <mergeCell ref="A40:B40"/>
    <mergeCell ref="A42:E42"/>
    <mergeCell ref="AM1:AZ1"/>
    <mergeCell ref="A79:B79"/>
    <mergeCell ref="A73:B73"/>
    <mergeCell ref="A74:B74"/>
    <mergeCell ref="A75:B75"/>
    <mergeCell ref="A76:B76"/>
    <mergeCell ref="A77:B77"/>
    <mergeCell ref="A78:B78"/>
    <mergeCell ref="A72:B72"/>
    <mergeCell ref="A59:B59"/>
    <mergeCell ref="A60:B60"/>
    <mergeCell ref="A61:B61"/>
    <mergeCell ref="A62:B62"/>
    <mergeCell ref="A65:B65"/>
    <mergeCell ref="A68:E68"/>
    <mergeCell ref="I1:V1"/>
  </mergeCells>
  <phoneticPr fontId="9" type="noConversion"/>
  <conditionalFormatting sqref="B15">
    <cfRule type="cellIs" dxfId="37" priority="4" stopIfTrue="1" operator="greaterThan">
      <formula>2</formula>
    </cfRule>
    <cfRule type="cellIs" dxfId="36" priority="5" stopIfTrue="1" operator="lessThan">
      <formula>1</formula>
    </cfRule>
  </conditionalFormatting>
  <conditionalFormatting sqref="E21 B21">
    <cfRule type="cellIs" dxfId="35" priority="2" stopIfTrue="1" operator="greaterThan">
      <formula>73</formula>
    </cfRule>
    <cfRule type="cellIs" dxfId="34" priority="3" stopIfTrue="1" operator="lessThan">
      <formula>18</formula>
    </cfRule>
  </conditionalFormatting>
  <conditionalFormatting sqref="C17:D17">
    <cfRule type="containsText" dxfId="33" priority="1" operator="containsText" text="Cotización para dependiente de 24 años">
      <formula>NOT(ISERROR(SEARCH("Cotización para dependiente de 24 años",C17)))</formula>
    </cfRule>
  </conditionalFormatting>
  <printOptions horizontalCentered="1" verticalCentered="1"/>
  <pageMargins left="0.25" right="0.25" top="0.25" bottom="0.25" header="0.511811023622047" footer="0.511811023622047"/>
  <pageSetup paperSize="9" scale="55" orientation="portrait" horizontalDpi="300" verticalDpi="300" r:id="rId1"/>
  <headerFooter alignWithMargins="0"/>
  <rowBreaks count="1" manualBreakCount="1">
    <brk id="78" max="16383" man="1"/>
  </rowBreaks>
  <colBreaks count="1" manualBreakCount="1">
    <brk id="4" max="1048575" man="1"/>
  </colBreaks>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Sheet5">
    <pageSetUpPr fitToPage="1"/>
  </sheetPr>
  <dimension ref="A1:BC91"/>
  <sheetViews>
    <sheetView showGridLines="0" zoomScaleNormal="100" zoomScalePageLayoutView="75" workbookViewId="0">
      <selection activeCell="AH51" sqref="AH51"/>
    </sheetView>
  </sheetViews>
  <sheetFormatPr baseColWidth="10" defaultColWidth="6.6640625" defaultRowHeight="16" x14ac:dyDescent="0.15"/>
  <cols>
    <col min="1" max="1" width="43.6640625" style="128" bestFit="1" customWidth="1"/>
    <col min="2" max="2" width="20.83203125" style="128" customWidth="1"/>
    <col min="3" max="9" width="20.83203125" style="120" customWidth="1"/>
    <col min="10" max="10" width="3.1640625" style="188" customWidth="1"/>
    <col min="11" max="11" width="6.6640625" style="128"/>
    <col min="12" max="68" width="8.1640625" style="128" customWidth="1"/>
    <col min="69" max="16384" width="6.6640625" style="128"/>
  </cols>
  <sheetData>
    <row r="1" spans="1:55" x14ac:dyDescent="0.15">
      <c r="A1" s="146"/>
      <c r="B1" s="146"/>
      <c r="C1" s="133"/>
      <c r="D1" s="133"/>
      <c r="E1" s="133"/>
      <c r="F1" s="133"/>
      <c r="G1" s="133"/>
      <c r="H1" s="133"/>
      <c r="I1" s="133"/>
      <c r="L1" s="541" t="s">
        <v>75</v>
      </c>
      <c r="M1" s="541"/>
      <c r="N1" s="541"/>
      <c r="O1" s="541"/>
      <c r="P1" s="541"/>
      <c r="Q1" s="541"/>
      <c r="R1" s="541"/>
      <c r="S1" s="541"/>
      <c r="T1" s="541"/>
      <c r="U1" s="541"/>
      <c r="V1" s="541"/>
      <c r="W1" s="541"/>
      <c r="X1" s="541"/>
      <c r="Y1" s="541"/>
      <c r="Z1" s="75"/>
      <c r="AA1" s="541" t="s">
        <v>75</v>
      </c>
      <c r="AB1" s="541"/>
      <c r="AC1" s="541"/>
      <c r="AD1" s="541"/>
      <c r="AE1" s="541"/>
      <c r="AF1" s="541"/>
      <c r="AG1" s="541"/>
      <c r="AH1" s="541"/>
      <c r="AI1" s="541"/>
      <c r="AJ1" s="541"/>
      <c r="AK1" s="541"/>
      <c r="AL1" s="541"/>
      <c r="AM1" s="541"/>
      <c r="AN1" s="541"/>
      <c r="AO1" s="75"/>
      <c r="AP1" s="541" t="s">
        <v>75</v>
      </c>
      <c r="AQ1" s="541"/>
      <c r="AR1" s="541"/>
      <c r="AS1" s="541"/>
      <c r="AT1" s="541"/>
      <c r="AU1" s="541"/>
      <c r="AV1" s="541"/>
      <c r="AW1" s="541"/>
      <c r="AX1" s="541"/>
      <c r="AY1" s="541"/>
      <c r="AZ1" s="541"/>
      <c r="BA1" s="541"/>
      <c r="BB1" s="541"/>
      <c r="BC1" s="541"/>
    </row>
    <row r="2" spans="1:55" x14ac:dyDescent="0.15">
      <c r="A2" s="146"/>
      <c r="B2" s="146"/>
      <c r="C2" s="133"/>
      <c r="D2" s="133"/>
      <c r="E2" s="133"/>
      <c r="F2" s="133"/>
      <c r="G2" s="134"/>
      <c r="H2" s="134"/>
      <c r="I2" s="134"/>
      <c r="J2" s="189"/>
      <c r="K2" s="147"/>
      <c r="L2" s="288"/>
      <c r="M2" s="289"/>
      <c r="N2" s="289"/>
      <c r="O2" s="290"/>
      <c r="P2" s="291"/>
      <c r="Q2" s="291"/>
      <c r="R2" s="291"/>
      <c r="S2" s="291"/>
      <c r="T2" s="291"/>
      <c r="U2" s="291"/>
      <c r="V2" s="291"/>
      <c r="W2" s="291"/>
      <c r="X2" s="291"/>
      <c r="Y2" s="292"/>
      <c r="Z2" s="75"/>
      <c r="AA2" s="288"/>
      <c r="AB2" s="289"/>
      <c r="AC2" s="289"/>
      <c r="AD2" s="290"/>
      <c r="AE2" s="291"/>
      <c r="AF2" s="291"/>
      <c r="AG2" s="291"/>
      <c r="AH2" s="291"/>
      <c r="AI2" s="291"/>
      <c r="AJ2" s="291"/>
      <c r="AK2" s="291"/>
      <c r="AL2" s="291"/>
      <c r="AM2" s="291"/>
      <c r="AN2" s="292"/>
      <c r="AO2" s="75"/>
      <c r="AP2" s="305"/>
      <c r="AQ2" s="306"/>
      <c r="AR2" s="306"/>
      <c r="AS2" s="307"/>
      <c r="AT2" s="308"/>
      <c r="AU2" s="308"/>
      <c r="AV2" s="308"/>
      <c r="AW2" s="308"/>
      <c r="AX2" s="308"/>
      <c r="AY2" s="308"/>
      <c r="AZ2" s="308"/>
      <c r="BA2" s="308"/>
      <c r="BB2" s="308"/>
      <c r="BC2" s="309"/>
    </row>
    <row r="3" spans="1:55" x14ac:dyDescent="0.15">
      <c r="A3" s="146"/>
      <c r="B3" s="146"/>
      <c r="C3" s="133"/>
      <c r="D3" s="133"/>
      <c r="E3" s="133"/>
      <c r="F3" s="133"/>
      <c r="G3" s="135"/>
      <c r="H3" s="135"/>
      <c r="I3" s="135"/>
      <c r="J3" s="189"/>
      <c r="K3" s="147"/>
      <c r="L3" s="293"/>
      <c r="M3" s="74"/>
      <c r="N3" s="74"/>
      <c r="O3" s="266"/>
      <c r="P3" s="266"/>
      <c r="Q3" s="266"/>
      <c r="R3" s="266"/>
      <c r="S3" s="266"/>
      <c r="T3" s="266"/>
      <c r="U3" s="266"/>
      <c r="V3" s="266" t="s">
        <v>76</v>
      </c>
      <c r="W3" s="266" t="s">
        <v>76</v>
      </c>
      <c r="X3" s="266" t="s">
        <v>76</v>
      </c>
      <c r="Y3" s="294"/>
      <c r="Z3" s="75"/>
      <c r="AA3" s="293"/>
      <c r="AB3" s="74"/>
      <c r="AC3" s="74"/>
      <c r="AD3" s="266"/>
      <c r="AE3" s="266"/>
      <c r="AF3" s="266"/>
      <c r="AG3" s="266"/>
      <c r="AH3" s="266"/>
      <c r="AI3" s="266"/>
      <c r="AJ3" s="266"/>
      <c r="AK3" s="266" t="s">
        <v>76</v>
      </c>
      <c r="AL3" s="266" t="s">
        <v>76</v>
      </c>
      <c r="AM3" s="266" t="s">
        <v>76</v>
      </c>
      <c r="AN3" s="294"/>
      <c r="AO3" s="75"/>
      <c r="AP3" s="310"/>
      <c r="AQ3" s="311"/>
      <c r="AR3" s="311"/>
      <c r="AS3" s="312"/>
      <c r="AT3" s="312"/>
      <c r="AU3" s="312"/>
      <c r="AV3" s="312"/>
      <c r="AW3" s="312"/>
      <c r="AX3" s="312"/>
      <c r="AY3" s="312"/>
      <c r="AZ3" s="312" t="s">
        <v>76</v>
      </c>
      <c r="BA3" s="312" t="s">
        <v>76</v>
      </c>
      <c r="BB3" s="312" t="s">
        <v>76</v>
      </c>
      <c r="BC3" s="313"/>
    </row>
    <row r="4" spans="1:55" ht="17" thickBot="1" x14ac:dyDescent="0.2">
      <c r="A4" s="148"/>
      <c r="B4" s="148"/>
      <c r="C4" s="136"/>
      <c r="D4" s="136"/>
      <c r="E4" s="136"/>
      <c r="F4" s="136"/>
      <c r="G4" s="137"/>
      <c r="H4" s="135"/>
      <c r="I4" s="135"/>
      <c r="J4" s="189"/>
      <c r="K4" s="147"/>
      <c r="L4" s="293"/>
      <c r="M4" s="74"/>
      <c r="N4" s="74"/>
      <c r="O4" s="266"/>
      <c r="P4" s="266"/>
      <c r="Q4" s="266"/>
      <c r="R4" s="266"/>
      <c r="S4" s="266"/>
      <c r="T4" s="266"/>
      <c r="U4" s="266"/>
      <c r="V4" s="266"/>
      <c r="W4" s="266"/>
      <c r="X4" s="266"/>
      <c r="Y4" s="294"/>
      <c r="Z4" s="75"/>
      <c r="AA4" s="293"/>
      <c r="AB4" s="74"/>
      <c r="AC4" s="74"/>
      <c r="AD4" s="266"/>
      <c r="AE4" s="266"/>
      <c r="AF4" s="266"/>
      <c r="AG4" s="266"/>
      <c r="AH4" s="266"/>
      <c r="AI4" s="266"/>
      <c r="AJ4" s="266"/>
      <c r="AK4" s="266"/>
      <c r="AL4" s="266"/>
      <c r="AM4" s="266"/>
      <c r="AN4" s="294"/>
      <c r="AO4" s="75"/>
      <c r="AP4" s="310"/>
      <c r="AQ4" s="311"/>
      <c r="AR4" s="311"/>
      <c r="AS4" s="312"/>
      <c r="AT4" s="312"/>
      <c r="AU4" s="312"/>
      <c r="AV4" s="312"/>
      <c r="AW4" s="312"/>
      <c r="AX4" s="312"/>
      <c r="AY4" s="312"/>
      <c r="AZ4" s="312"/>
      <c r="BA4" s="312"/>
      <c r="BB4" s="312"/>
      <c r="BC4" s="313"/>
    </row>
    <row r="5" spans="1:55" ht="16" customHeight="1" x14ac:dyDescent="0.15">
      <c r="A5" s="590" t="s">
        <v>112</v>
      </c>
      <c r="B5" s="590"/>
      <c r="C5" s="590"/>
      <c r="D5" s="590"/>
      <c r="E5" s="590"/>
      <c r="F5" s="590"/>
      <c r="G5" s="590"/>
      <c r="H5" s="590"/>
      <c r="I5" s="590"/>
      <c r="J5" s="189"/>
      <c r="K5" s="147"/>
      <c r="L5" s="293"/>
      <c r="M5" s="74"/>
      <c r="N5" s="74"/>
      <c r="O5" s="266"/>
      <c r="P5" s="266"/>
      <c r="Q5" s="266"/>
      <c r="R5" s="266"/>
      <c r="S5" s="266"/>
      <c r="T5" s="266"/>
      <c r="U5" s="266"/>
      <c r="V5" s="266"/>
      <c r="W5" s="266"/>
      <c r="X5" s="266"/>
      <c r="Y5" s="294"/>
      <c r="Z5" s="75"/>
      <c r="AA5" s="293"/>
      <c r="AB5" s="74"/>
      <c r="AC5" s="74"/>
      <c r="AD5" s="266"/>
      <c r="AE5" s="266"/>
      <c r="AF5" s="266"/>
      <c r="AG5" s="266"/>
      <c r="AH5" s="266"/>
      <c r="AI5" s="266"/>
      <c r="AJ5" s="266"/>
      <c r="AK5" s="266"/>
      <c r="AL5" s="266"/>
      <c r="AM5" s="266"/>
      <c r="AN5" s="294"/>
      <c r="AO5" s="75"/>
      <c r="AP5" s="310"/>
      <c r="AQ5" s="311"/>
      <c r="AR5" s="311"/>
      <c r="AS5" s="312"/>
      <c r="AT5" s="312"/>
      <c r="AU5" s="312"/>
      <c r="AV5" s="312"/>
      <c r="AW5" s="312"/>
      <c r="AX5" s="312"/>
      <c r="AY5" s="312"/>
      <c r="AZ5" s="312"/>
      <c r="BA5" s="312"/>
      <c r="BB5" s="312"/>
      <c r="BC5" s="313"/>
    </row>
    <row r="6" spans="1:55" x14ac:dyDescent="0.15">
      <c r="A6" s="590"/>
      <c r="B6" s="590"/>
      <c r="C6" s="590"/>
      <c r="D6" s="590"/>
      <c r="E6" s="590"/>
      <c r="F6" s="590"/>
      <c r="G6" s="590"/>
      <c r="H6" s="590"/>
      <c r="I6" s="590"/>
      <c r="J6" s="189"/>
      <c r="K6" s="147"/>
      <c r="L6" s="293"/>
      <c r="M6" s="74"/>
      <c r="N6" s="74"/>
      <c r="O6" s="266"/>
      <c r="P6" s="266"/>
      <c r="Q6" s="266"/>
      <c r="R6" s="266"/>
      <c r="S6" s="266"/>
      <c r="T6" s="266"/>
      <c r="U6" s="266"/>
      <c r="V6" s="266"/>
      <c r="W6" s="266"/>
      <c r="X6" s="266"/>
      <c r="Y6" s="294"/>
      <c r="Z6" s="75"/>
      <c r="AA6" s="293"/>
      <c r="AB6" s="74"/>
      <c r="AC6" s="74"/>
      <c r="AD6" s="266"/>
      <c r="AE6" s="266"/>
      <c r="AF6" s="266"/>
      <c r="AG6" s="266"/>
      <c r="AH6" s="266"/>
      <c r="AI6" s="266"/>
      <c r="AJ6" s="266"/>
      <c r="AK6" s="266"/>
      <c r="AL6" s="266"/>
      <c r="AM6" s="266"/>
      <c r="AN6" s="294"/>
      <c r="AO6" s="75"/>
      <c r="AP6" s="310"/>
      <c r="AQ6" s="311"/>
      <c r="AR6" s="311"/>
      <c r="AS6" s="312"/>
      <c r="AT6" s="312"/>
      <c r="AU6" s="312"/>
      <c r="AV6" s="312"/>
      <c r="AW6" s="312"/>
      <c r="AX6" s="312"/>
      <c r="AY6" s="312"/>
      <c r="AZ6" s="312"/>
      <c r="BA6" s="312"/>
      <c r="BB6" s="312"/>
      <c r="BC6" s="313"/>
    </row>
    <row r="7" spans="1:55" x14ac:dyDescent="0.15">
      <c r="A7" s="590"/>
      <c r="B7" s="590"/>
      <c r="C7" s="590"/>
      <c r="D7" s="590"/>
      <c r="E7" s="590"/>
      <c r="F7" s="590"/>
      <c r="G7" s="590"/>
      <c r="H7" s="590"/>
      <c r="I7" s="590"/>
      <c r="J7" s="189"/>
      <c r="K7" s="147"/>
      <c r="L7" s="293"/>
      <c r="M7" s="74"/>
      <c r="N7" s="74"/>
      <c r="O7" s="74"/>
      <c r="P7" s="266"/>
      <c r="Q7" s="266"/>
      <c r="R7" s="266"/>
      <c r="S7" s="266"/>
      <c r="T7" s="266"/>
      <c r="U7" s="266"/>
      <c r="V7" s="266" t="s">
        <v>76</v>
      </c>
      <c r="W7" s="266" t="s">
        <v>76</v>
      </c>
      <c r="X7" s="266" t="s">
        <v>76</v>
      </c>
      <c r="Y7" s="294"/>
      <c r="Z7" s="75"/>
      <c r="AA7" s="293"/>
      <c r="AB7" s="74"/>
      <c r="AC7" s="74"/>
      <c r="AD7" s="74"/>
      <c r="AE7" s="266"/>
      <c r="AF7" s="266"/>
      <c r="AG7" s="266"/>
      <c r="AH7" s="266"/>
      <c r="AI7" s="266"/>
      <c r="AJ7" s="266"/>
      <c r="AK7" s="266" t="s">
        <v>76</v>
      </c>
      <c r="AL7" s="266" t="s">
        <v>76</v>
      </c>
      <c r="AM7" s="266" t="s">
        <v>76</v>
      </c>
      <c r="AN7" s="294"/>
      <c r="AO7" s="75"/>
      <c r="AP7" s="310"/>
      <c r="AQ7" s="311"/>
      <c r="AR7" s="311"/>
      <c r="AS7" s="311"/>
      <c r="AT7" s="312"/>
      <c r="AU7" s="312"/>
      <c r="AV7" s="312"/>
      <c r="AW7" s="312"/>
      <c r="AX7" s="312"/>
      <c r="AY7" s="312"/>
      <c r="AZ7" s="312" t="s">
        <v>76</v>
      </c>
      <c r="BA7" s="312" t="s">
        <v>76</v>
      </c>
      <c r="BB7" s="312" t="s">
        <v>76</v>
      </c>
      <c r="BC7" s="313"/>
    </row>
    <row r="8" spans="1:55" x14ac:dyDescent="0.15">
      <c r="A8" s="590"/>
      <c r="B8" s="590"/>
      <c r="C8" s="590"/>
      <c r="D8" s="590"/>
      <c r="E8" s="590"/>
      <c r="F8" s="590"/>
      <c r="G8" s="590"/>
      <c r="H8" s="590"/>
      <c r="I8" s="590"/>
      <c r="J8" s="189"/>
      <c r="K8" s="147"/>
      <c r="L8" s="293"/>
      <c r="M8" s="74"/>
      <c r="N8" s="74"/>
      <c r="O8" s="266"/>
      <c r="P8" s="266"/>
      <c r="Q8" s="266"/>
      <c r="R8" s="266"/>
      <c r="S8" s="266"/>
      <c r="T8" s="266"/>
      <c r="U8" s="266"/>
      <c r="V8" s="266"/>
      <c r="W8" s="266"/>
      <c r="X8" s="266"/>
      <c r="Y8" s="294"/>
      <c r="Z8" s="75"/>
      <c r="AA8" s="293"/>
      <c r="AB8" s="74"/>
      <c r="AC8" s="74"/>
      <c r="AD8" s="266"/>
      <c r="AE8" s="266"/>
      <c r="AF8" s="266"/>
      <c r="AG8" s="266"/>
      <c r="AH8" s="266"/>
      <c r="AI8" s="266"/>
      <c r="AJ8" s="266"/>
      <c r="AK8" s="266"/>
      <c r="AL8" s="266"/>
      <c r="AM8" s="266"/>
      <c r="AN8" s="294"/>
      <c r="AO8" s="75"/>
      <c r="AP8" s="310"/>
      <c r="AQ8" s="311"/>
      <c r="AR8" s="311"/>
      <c r="AS8" s="312"/>
      <c r="AT8" s="312"/>
      <c r="AU8" s="312"/>
      <c r="AV8" s="312"/>
      <c r="AW8" s="312"/>
      <c r="AX8" s="312"/>
      <c r="AY8" s="312"/>
      <c r="AZ8" s="312"/>
      <c r="BA8" s="312"/>
      <c r="BB8" s="312"/>
      <c r="BC8" s="313"/>
    </row>
    <row r="9" spans="1:55" x14ac:dyDescent="0.15">
      <c r="A9" s="590"/>
      <c r="B9" s="590"/>
      <c r="C9" s="590"/>
      <c r="D9" s="590"/>
      <c r="E9" s="590"/>
      <c r="F9" s="590"/>
      <c r="G9" s="590"/>
      <c r="H9" s="590"/>
      <c r="I9" s="590"/>
      <c r="J9" s="189"/>
      <c r="K9" s="147"/>
      <c r="L9" s="293"/>
      <c r="M9" s="74"/>
      <c r="N9" s="74"/>
      <c r="O9" s="266"/>
      <c r="P9" s="266"/>
      <c r="Q9" s="266"/>
      <c r="R9" s="266"/>
      <c r="S9" s="266"/>
      <c r="T9" s="266"/>
      <c r="U9" s="266"/>
      <c r="V9" s="266"/>
      <c r="W9" s="266"/>
      <c r="X9" s="266"/>
      <c r="Y9" s="294"/>
      <c r="Z9" s="75"/>
      <c r="AA9" s="293"/>
      <c r="AB9" s="74"/>
      <c r="AC9" s="74"/>
      <c r="AD9" s="266"/>
      <c r="AE9" s="266"/>
      <c r="AF9" s="266"/>
      <c r="AG9" s="266"/>
      <c r="AH9" s="266"/>
      <c r="AI9" s="266"/>
      <c r="AJ9" s="266"/>
      <c r="AK9" s="266"/>
      <c r="AL9" s="266"/>
      <c r="AM9" s="266"/>
      <c r="AN9" s="294"/>
      <c r="AO9" s="75"/>
      <c r="AP9" s="310"/>
      <c r="AQ9" s="311"/>
      <c r="AR9" s="311"/>
      <c r="AS9" s="312"/>
      <c r="AT9" s="312"/>
      <c r="AU9" s="312"/>
      <c r="AV9" s="312"/>
      <c r="AW9" s="312"/>
      <c r="AX9" s="312"/>
      <c r="AY9" s="312"/>
      <c r="AZ9" s="312"/>
      <c r="BA9" s="312"/>
      <c r="BB9" s="312"/>
      <c r="BC9" s="313"/>
    </row>
    <row r="10" spans="1:55" x14ac:dyDescent="0.15">
      <c r="A10" s="590"/>
      <c r="B10" s="590"/>
      <c r="C10" s="590"/>
      <c r="D10" s="590"/>
      <c r="E10" s="590"/>
      <c r="F10" s="590"/>
      <c r="G10" s="590"/>
      <c r="H10" s="590"/>
      <c r="I10" s="590"/>
      <c r="J10" s="189"/>
      <c r="K10" s="147"/>
      <c r="L10" s="293"/>
      <c r="M10" s="74"/>
      <c r="N10" s="74"/>
      <c r="O10" s="266"/>
      <c r="P10" s="266"/>
      <c r="Q10" s="266"/>
      <c r="R10" s="266"/>
      <c r="S10" s="266"/>
      <c r="T10" s="266"/>
      <c r="U10" s="266"/>
      <c r="V10" s="266"/>
      <c r="W10" s="266"/>
      <c r="X10" s="266"/>
      <c r="Y10" s="294"/>
      <c r="Z10" s="75"/>
      <c r="AA10" s="293"/>
      <c r="AB10" s="74"/>
      <c r="AC10" s="74"/>
      <c r="AD10" s="266"/>
      <c r="AE10" s="266"/>
      <c r="AF10" s="266"/>
      <c r="AG10" s="266"/>
      <c r="AH10" s="266"/>
      <c r="AI10" s="266"/>
      <c r="AJ10" s="266"/>
      <c r="AK10" s="266"/>
      <c r="AL10" s="266"/>
      <c r="AM10" s="266"/>
      <c r="AN10" s="294"/>
      <c r="AO10" s="75"/>
      <c r="AP10" s="310"/>
      <c r="AQ10" s="311"/>
      <c r="AR10" s="311"/>
      <c r="AS10" s="312"/>
      <c r="AT10" s="312"/>
      <c r="AU10" s="312"/>
      <c r="AV10" s="312"/>
      <c r="AW10" s="312"/>
      <c r="AX10" s="312"/>
      <c r="AY10" s="312"/>
      <c r="AZ10" s="312"/>
      <c r="BA10" s="312"/>
      <c r="BB10" s="312"/>
      <c r="BC10" s="313"/>
    </row>
    <row r="11" spans="1:55" x14ac:dyDescent="0.15">
      <c r="A11" s="590"/>
      <c r="B11" s="590"/>
      <c r="C11" s="590"/>
      <c r="D11" s="590"/>
      <c r="E11" s="590"/>
      <c r="F11" s="590"/>
      <c r="G11" s="590"/>
      <c r="H11" s="590"/>
      <c r="I11" s="590"/>
      <c r="L11" s="293"/>
      <c r="M11" s="74"/>
      <c r="N11" s="74"/>
      <c r="O11" s="74"/>
      <c r="P11" s="74"/>
      <c r="Q11" s="74"/>
      <c r="R11" s="74"/>
      <c r="S11" s="74"/>
      <c r="T11" s="74"/>
      <c r="U11" s="74"/>
      <c r="V11" s="74"/>
      <c r="W11" s="74"/>
      <c r="X11" s="74"/>
      <c r="Y11" s="294"/>
      <c r="Z11" s="75"/>
      <c r="AA11" s="293"/>
      <c r="AB11" s="74"/>
      <c r="AC11" s="74"/>
      <c r="AD11" s="74"/>
      <c r="AE11" s="74"/>
      <c r="AF11" s="74"/>
      <c r="AG11" s="74"/>
      <c r="AH11" s="74"/>
      <c r="AI11" s="74"/>
      <c r="AJ11" s="74"/>
      <c r="AK11" s="74"/>
      <c r="AL11" s="74"/>
      <c r="AM11" s="74"/>
      <c r="AN11" s="294"/>
      <c r="AO11" s="75"/>
      <c r="AP11" s="310"/>
      <c r="AQ11" s="311"/>
      <c r="AR11" s="311"/>
      <c r="AS11" s="311"/>
      <c r="AT11" s="311"/>
      <c r="AU11" s="311"/>
      <c r="AV11" s="311"/>
      <c r="AW11" s="311"/>
      <c r="AX11" s="311"/>
      <c r="AY11" s="311"/>
      <c r="AZ11" s="311"/>
      <c r="BA11" s="311"/>
      <c r="BB11" s="311"/>
      <c r="BC11" s="313"/>
    </row>
    <row r="12" spans="1:55" x14ac:dyDescent="0.15">
      <c r="A12" s="146"/>
      <c r="B12" s="146"/>
      <c r="C12" s="133"/>
      <c r="D12" s="133"/>
      <c r="E12" s="133"/>
      <c r="F12" s="133"/>
      <c r="G12" s="133"/>
      <c r="H12" s="133"/>
      <c r="I12" s="133"/>
      <c r="J12" s="190"/>
      <c r="K12" s="95"/>
      <c r="L12" s="293"/>
      <c r="M12" s="74"/>
      <c r="N12" s="74"/>
      <c r="O12" s="74"/>
      <c r="P12" s="267"/>
      <c r="Q12" s="267"/>
      <c r="R12" s="267"/>
      <c r="S12" s="267"/>
      <c r="T12" s="267"/>
      <c r="U12" s="267"/>
      <c r="V12" s="267"/>
      <c r="W12" s="267"/>
      <c r="X12" s="267"/>
      <c r="Y12" s="294"/>
      <c r="Z12" s="75"/>
      <c r="AA12" s="293"/>
      <c r="AB12" s="74"/>
      <c r="AC12" s="74"/>
      <c r="AD12" s="74"/>
      <c r="AE12" s="267"/>
      <c r="AF12" s="267"/>
      <c r="AG12" s="267"/>
      <c r="AH12" s="267"/>
      <c r="AI12" s="267"/>
      <c r="AJ12" s="267"/>
      <c r="AK12" s="267"/>
      <c r="AL12" s="267"/>
      <c r="AM12" s="267"/>
      <c r="AN12" s="294"/>
      <c r="AO12" s="75"/>
      <c r="AP12" s="310"/>
      <c r="AQ12" s="311"/>
      <c r="AR12" s="311"/>
      <c r="AS12" s="311"/>
      <c r="AT12" s="314"/>
      <c r="AU12" s="314"/>
      <c r="AV12" s="314"/>
      <c r="AW12" s="314"/>
      <c r="AX12" s="314"/>
      <c r="AY12" s="314"/>
      <c r="AZ12" s="314"/>
      <c r="BA12" s="314"/>
      <c r="BB12" s="314"/>
      <c r="BC12" s="313"/>
    </row>
    <row r="13" spans="1:55" x14ac:dyDescent="0.15">
      <c r="A13" s="74" t="s">
        <v>78</v>
      </c>
      <c r="B13" s="581" t="str">
        <f>+'INGRESO DE DATOS'!$C$37</f>
        <v>John Doe</v>
      </c>
      <c r="C13" s="581"/>
      <c r="D13" s="581"/>
      <c r="E13" s="581"/>
      <c r="F13" s="581"/>
      <c r="G13" s="581"/>
      <c r="H13" s="581"/>
      <c r="I13" s="279"/>
      <c r="J13" s="190"/>
      <c r="K13" s="95"/>
      <c r="L13" s="293"/>
      <c r="M13" s="74"/>
      <c r="N13" s="74"/>
      <c r="O13" s="74"/>
      <c r="P13" s="267"/>
      <c r="Q13" s="267"/>
      <c r="R13" s="74"/>
      <c r="S13" s="267"/>
      <c r="T13" s="267"/>
      <c r="U13" s="267"/>
      <c r="V13" s="267"/>
      <c r="W13" s="267"/>
      <c r="X13" s="267"/>
      <c r="Y13" s="294"/>
      <c r="Z13" s="75"/>
      <c r="AA13" s="293"/>
      <c r="AB13" s="74"/>
      <c r="AC13" s="74"/>
      <c r="AD13" s="74"/>
      <c r="AE13" s="267"/>
      <c r="AF13" s="267"/>
      <c r="AG13" s="74"/>
      <c r="AH13" s="267"/>
      <c r="AI13" s="267"/>
      <c r="AJ13" s="267"/>
      <c r="AK13" s="267"/>
      <c r="AL13" s="267"/>
      <c r="AM13" s="267"/>
      <c r="AN13" s="294"/>
      <c r="AO13" s="75"/>
      <c r="AP13" s="310"/>
      <c r="AQ13" s="311"/>
      <c r="AR13" s="311"/>
      <c r="AS13" s="311"/>
      <c r="AT13" s="314"/>
      <c r="AU13" s="314"/>
      <c r="AV13" s="311"/>
      <c r="AW13" s="314"/>
      <c r="AX13" s="314"/>
      <c r="AY13" s="314"/>
      <c r="AZ13" s="314"/>
      <c r="BA13" s="314"/>
      <c r="BB13" s="314"/>
      <c r="BC13" s="313"/>
    </row>
    <row r="14" spans="1:55" x14ac:dyDescent="0.15">
      <c r="A14" s="74"/>
      <c r="B14" s="146"/>
      <c r="C14" s="133"/>
      <c r="D14" s="133"/>
      <c r="E14" s="133"/>
      <c r="F14" s="133"/>
      <c r="G14" s="133"/>
      <c r="H14" s="133"/>
      <c r="I14" s="133"/>
      <c r="J14" s="190"/>
      <c r="K14" s="95"/>
      <c r="L14" s="293"/>
      <c r="M14" s="267"/>
      <c r="N14" s="74"/>
      <c r="O14" s="74"/>
      <c r="P14" s="267"/>
      <c r="Q14" s="267"/>
      <c r="R14" s="267"/>
      <c r="S14" s="267"/>
      <c r="T14" s="267"/>
      <c r="U14" s="267"/>
      <c r="V14" s="267"/>
      <c r="W14" s="267"/>
      <c r="X14" s="267"/>
      <c r="Y14" s="294"/>
      <c r="Z14" s="75"/>
      <c r="AA14" s="293"/>
      <c r="AB14" s="267"/>
      <c r="AC14" s="74"/>
      <c r="AD14" s="74"/>
      <c r="AE14" s="267"/>
      <c r="AF14" s="267"/>
      <c r="AG14" s="267"/>
      <c r="AH14" s="267"/>
      <c r="AI14" s="267"/>
      <c r="AJ14" s="267"/>
      <c r="AK14" s="267"/>
      <c r="AL14" s="267"/>
      <c r="AM14" s="267"/>
      <c r="AN14" s="294"/>
      <c r="AO14" s="75"/>
      <c r="AP14" s="310"/>
      <c r="AQ14" s="314"/>
      <c r="AR14" s="311"/>
      <c r="AS14" s="311"/>
      <c r="AT14" s="314"/>
      <c r="AU14" s="314"/>
      <c r="AV14" s="314"/>
      <c r="AW14" s="314"/>
      <c r="AX14" s="314"/>
      <c r="AY14" s="314"/>
      <c r="AZ14" s="314"/>
      <c r="BA14" s="314"/>
      <c r="BB14" s="314"/>
      <c r="BC14" s="313"/>
    </row>
    <row r="15" spans="1:55" x14ac:dyDescent="0.15">
      <c r="A15" s="74" t="s">
        <v>79</v>
      </c>
      <c r="B15" s="93">
        <f>+'INGRESO DE DATOS'!$C$39</f>
        <v>1</v>
      </c>
      <c r="C15" s="133"/>
      <c r="D15" s="133"/>
      <c r="E15" s="133"/>
      <c r="F15" s="133"/>
      <c r="G15" s="133"/>
      <c r="H15" s="133"/>
      <c r="I15" s="133"/>
      <c r="J15" s="190"/>
      <c r="K15" s="95"/>
      <c r="L15" s="293"/>
      <c r="M15" s="266"/>
      <c r="N15" s="74"/>
      <c r="O15" s="74"/>
      <c r="P15" s="267"/>
      <c r="Q15" s="267"/>
      <c r="R15" s="267"/>
      <c r="S15" s="267"/>
      <c r="T15" s="267"/>
      <c r="U15" s="267"/>
      <c r="V15" s="267"/>
      <c r="W15" s="267"/>
      <c r="X15" s="267"/>
      <c r="Y15" s="294"/>
      <c r="Z15" s="75"/>
      <c r="AA15" s="293"/>
      <c r="AB15" s="266"/>
      <c r="AC15" s="74"/>
      <c r="AD15" s="74"/>
      <c r="AE15" s="267"/>
      <c r="AF15" s="267"/>
      <c r="AG15" s="267"/>
      <c r="AH15" s="267"/>
      <c r="AI15" s="267"/>
      <c r="AJ15" s="267"/>
      <c r="AK15" s="267"/>
      <c r="AL15" s="267"/>
      <c r="AM15" s="267"/>
      <c r="AN15" s="294"/>
      <c r="AO15" s="75"/>
      <c r="AP15" s="310"/>
      <c r="AQ15" s="312"/>
      <c r="AR15" s="311"/>
      <c r="AS15" s="311"/>
      <c r="AT15" s="314"/>
      <c r="AU15" s="314"/>
      <c r="AV15" s="314"/>
      <c r="AW15" s="314"/>
      <c r="AX15" s="314"/>
      <c r="AY15" s="314"/>
      <c r="AZ15" s="314"/>
      <c r="BA15" s="314"/>
      <c r="BB15" s="314"/>
      <c r="BC15" s="313"/>
    </row>
    <row r="16" spans="1:55" x14ac:dyDescent="0.15">
      <c r="A16" s="74"/>
      <c r="B16" s="146"/>
      <c r="C16" s="133"/>
      <c r="D16" s="133"/>
      <c r="E16" s="133"/>
      <c r="F16" s="133"/>
      <c r="G16" s="133"/>
      <c r="H16" s="133"/>
      <c r="I16" s="133"/>
      <c r="J16" s="190"/>
      <c r="K16" s="95"/>
      <c r="L16" s="293"/>
      <c r="M16" s="266"/>
      <c r="N16" s="74"/>
      <c r="O16" s="74"/>
      <c r="P16" s="267"/>
      <c r="Q16" s="267"/>
      <c r="R16" s="267"/>
      <c r="S16" s="74"/>
      <c r="T16" s="267"/>
      <c r="U16" s="267"/>
      <c r="V16" s="267"/>
      <c r="W16" s="267"/>
      <c r="X16" s="267"/>
      <c r="Y16" s="294"/>
      <c r="Z16" s="75"/>
      <c r="AA16" s="293"/>
      <c r="AB16" s="266"/>
      <c r="AC16" s="74"/>
      <c r="AD16" s="74"/>
      <c r="AE16" s="267"/>
      <c r="AF16" s="267"/>
      <c r="AG16" s="267"/>
      <c r="AH16" s="74"/>
      <c r="AI16" s="267"/>
      <c r="AJ16" s="267"/>
      <c r="AK16" s="267"/>
      <c r="AL16" s="267"/>
      <c r="AM16" s="267"/>
      <c r="AN16" s="294"/>
      <c r="AO16" s="75"/>
      <c r="AP16" s="310"/>
      <c r="AQ16" s="312"/>
      <c r="AR16" s="311"/>
      <c r="AS16" s="311"/>
      <c r="AT16" s="314"/>
      <c r="AU16" s="314"/>
      <c r="AV16" s="314"/>
      <c r="AW16" s="311"/>
      <c r="AX16" s="314"/>
      <c r="AY16" s="314"/>
      <c r="AZ16" s="314"/>
      <c r="BA16" s="314"/>
      <c r="BB16" s="314"/>
      <c r="BC16" s="313"/>
    </row>
    <row r="17" spans="1:55" x14ac:dyDescent="0.15">
      <c r="A17" s="74" t="s">
        <v>80</v>
      </c>
      <c r="B17" s="93">
        <f>+'INGRESO DE DATOS'!$C$41</f>
        <v>0</v>
      </c>
      <c r="C17" s="570" t="str">
        <f>IF('INGRESO DE DATOS'!$R$2=TRUE, "Cotización para dependiente de 24 años","")</f>
        <v/>
      </c>
      <c r="D17" s="571"/>
      <c r="E17" s="133"/>
      <c r="F17" s="133"/>
      <c r="G17" s="133"/>
      <c r="H17" s="133"/>
      <c r="I17" s="133"/>
      <c r="J17" s="190"/>
      <c r="K17" s="95"/>
      <c r="L17" s="293"/>
      <c r="M17" s="74"/>
      <c r="N17" s="74"/>
      <c r="O17" s="74"/>
      <c r="P17" s="267"/>
      <c r="Q17" s="267"/>
      <c r="R17" s="267"/>
      <c r="S17" s="267"/>
      <c r="T17" s="267"/>
      <c r="U17" s="267"/>
      <c r="V17" s="267"/>
      <c r="W17" s="267"/>
      <c r="X17" s="267"/>
      <c r="Y17" s="294"/>
      <c r="Z17" s="75"/>
      <c r="AA17" s="293"/>
      <c r="AB17" s="74"/>
      <c r="AC17" s="74"/>
      <c r="AD17" s="74"/>
      <c r="AE17" s="267"/>
      <c r="AF17" s="267"/>
      <c r="AG17" s="267"/>
      <c r="AH17" s="267"/>
      <c r="AI17" s="267"/>
      <c r="AJ17" s="267"/>
      <c r="AK17" s="267"/>
      <c r="AL17" s="267"/>
      <c r="AM17" s="267"/>
      <c r="AN17" s="294"/>
      <c r="AO17" s="75"/>
      <c r="AP17" s="310"/>
      <c r="AQ17" s="311"/>
      <c r="AR17" s="311"/>
      <c r="AS17" s="311"/>
      <c r="AT17" s="314"/>
      <c r="AU17" s="314"/>
      <c r="AV17" s="314"/>
      <c r="AW17" s="314"/>
      <c r="AX17" s="314"/>
      <c r="AY17" s="314"/>
      <c r="AZ17" s="314"/>
      <c r="BA17" s="314"/>
      <c r="BB17" s="314"/>
      <c r="BC17" s="313"/>
    </row>
    <row r="18" spans="1:55" x14ac:dyDescent="0.15">
      <c r="A18" s="74"/>
      <c r="B18" s="146"/>
      <c r="C18" s="133"/>
      <c r="D18" s="133"/>
      <c r="E18" s="133"/>
      <c r="F18" s="133"/>
      <c r="G18" s="133"/>
      <c r="H18" s="133"/>
      <c r="I18" s="133"/>
      <c r="J18" s="190"/>
      <c r="K18" s="95"/>
      <c r="L18" s="293"/>
      <c r="M18" s="266"/>
      <c r="N18" s="74"/>
      <c r="O18" s="74"/>
      <c r="P18" s="267"/>
      <c r="Q18" s="267"/>
      <c r="R18" s="74"/>
      <c r="S18" s="267"/>
      <c r="T18" s="267"/>
      <c r="U18" s="267"/>
      <c r="V18" s="267"/>
      <c r="W18" s="267"/>
      <c r="X18" s="267"/>
      <c r="Y18" s="294"/>
      <c r="Z18" s="75"/>
      <c r="AA18" s="293"/>
      <c r="AB18" s="266"/>
      <c r="AC18" s="74"/>
      <c r="AD18" s="74"/>
      <c r="AE18" s="267"/>
      <c r="AF18" s="267"/>
      <c r="AG18" s="74"/>
      <c r="AH18" s="267"/>
      <c r="AI18" s="267"/>
      <c r="AJ18" s="267"/>
      <c r="AK18" s="267"/>
      <c r="AL18" s="267"/>
      <c r="AM18" s="267"/>
      <c r="AN18" s="294"/>
      <c r="AO18" s="75"/>
      <c r="AP18" s="310"/>
      <c r="AQ18" s="312"/>
      <c r="AR18" s="311"/>
      <c r="AS18" s="311"/>
      <c r="AT18" s="314"/>
      <c r="AU18" s="314"/>
      <c r="AV18" s="311"/>
      <c r="AW18" s="314"/>
      <c r="AX18" s="314"/>
      <c r="AY18" s="314"/>
      <c r="AZ18" s="314"/>
      <c r="BA18" s="314"/>
      <c r="BB18" s="314"/>
      <c r="BC18" s="313"/>
    </row>
    <row r="19" spans="1:55" x14ac:dyDescent="0.15">
      <c r="A19" s="74" t="s">
        <v>113</v>
      </c>
      <c r="B19" s="93">
        <f>+'INGRESO DE DATOS'!$H$42</f>
        <v>2</v>
      </c>
      <c r="C19" s="133"/>
      <c r="D19" s="133"/>
      <c r="E19" s="133"/>
      <c r="F19" s="133"/>
      <c r="G19" s="133"/>
      <c r="H19" s="133"/>
      <c r="I19" s="133"/>
      <c r="J19" s="191"/>
      <c r="K19" s="95"/>
      <c r="L19" s="293"/>
      <c r="M19" s="266"/>
      <c r="N19" s="74"/>
      <c r="O19" s="74"/>
      <c r="P19" s="267"/>
      <c r="Q19" s="267"/>
      <c r="R19" s="74"/>
      <c r="S19" s="267"/>
      <c r="T19" s="267"/>
      <c r="U19" s="267"/>
      <c r="V19" s="267"/>
      <c r="W19" s="267"/>
      <c r="X19" s="267"/>
      <c r="Y19" s="294"/>
      <c r="Z19" s="75"/>
      <c r="AA19" s="293"/>
      <c r="AB19" s="266"/>
      <c r="AC19" s="74"/>
      <c r="AD19" s="74"/>
      <c r="AE19" s="267"/>
      <c r="AF19" s="267"/>
      <c r="AG19" s="74"/>
      <c r="AH19" s="267"/>
      <c r="AI19" s="267"/>
      <c r="AJ19" s="267"/>
      <c r="AK19" s="267"/>
      <c r="AL19" s="267"/>
      <c r="AM19" s="267"/>
      <c r="AN19" s="294"/>
      <c r="AO19" s="75"/>
      <c r="AP19" s="310"/>
      <c r="AQ19" s="312"/>
      <c r="AR19" s="311"/>
      <c r="AS19" s="311"/>
      <c r="AT19" s="314"/>
      <c r="AU19" s="314"/>
      <c r="AV19" s="311"/>
      <c r="AW19" s="314"/>
      <c r="AX19" s="314"/>
      <c r="AY19" s="314"/>
      <c r="AZ19" s="314"/>
      <c r="BA19" s="314"/>
      <c r="BB19" s="314"/>
      <c r="BC19" s="313"/>
    </row>
    <row r="20" spans="1:55" x14ac:dyDescent="0.15">
      <c r="A20" s="74"/>
      <c r="B20" s="146"/>
      <c r="C20" s="133"/>
      <c r="D20" s="133"/>
      <c r="E20" s="133"/>
      <c r="F20" s="133"/>
      <c r="G20" s="133"/>
      <c r="H20" s="133"/>
      <c r="I20" s="133"/>
      <c r="J20" s="192"/>
      <c r="K20" s="96"/>
      <c r="L20" s="293"/>
      <c r="M20" s="74"/>
      <c r="N20" s="74"/>
      <c r="O20" s="74"/>
      <c r="P20" s="267"/>
      <c r="Q20" s="267"/>
      <c r="R20" s="74"/>
      <c r="S20" s="267"/>
      <c r="T20" s="267"/>
      <c r="U20" s="267"/>
      <c r="V20" s="267"/>
      <c r="W20" s="267"/>
      <c r="X20" s="267"/>
      <c r="Y20" s="294"/>
      <c r="Z20" s="75"/>
      <c r="AA20" s="293"/>
      <c r="AB20" s="74"/>
      <c r="AC20" s="74"/>
      <c r="AD20" s="74"/>
      <c r="AE20" s="267"/>
      <c r="AF20" s="267"/>
      <c r="AG20" s="74"/>
      <c r="AH20" s="267"/>
      <c r="AI20" s="267"/>
      <c r="AJ20" s="267"/>
      <c r="AK20" s="267"/>
      <c r="AL20" s="267"/>
      <c r="AM20" s="267"/>
      <c r="AN20" s="294"/>
      <c r="AO20" s="75"/>
      <c r="AP20" s="310"/>
      <c r="AQ20" s="311"/>
      <c r="AR20" s="311"/>
      <c r="AS20" s="311"/>
      <c r="AT20" s="314"/>
      <c r="AU20" s="314"/>
      <c r="AV20" s="311"/>
      <c r="AW20" s="314"/>
      <c r="AX20" s="314"/>
      <c r="AY20" s="314"/>
      <c r="AZ20" s="314"/>
      <c r="BA20" s="314"/>
      <c r="BB20" s="314"/>
      <c r="BC20" s="313"/>
    </row>
    <row r="21" spans="1:55" x14ac:dyDescent="0.15">
      <c r="A21" s="74" t="s">
        <v>82</v>
      </c>
      <c r="B21" s="93">
        <f>+'INGRESO DE DATOS'!$C$43</f>
        <v>18</v>
      </c>
      <c r="C21" s="133"/>
      <c r="D21" s="133"/>
      <c r="E21" s="573" t="s">
        <v>83</v>
      </c>
      <c r="F21" s="574"/>
      <c r="G21" s="93">
        <f>+'INGRESO DE DATOS'!$C$45</f>
        <v>46</v>
      </c>
      <c r="H21" s="133"/>
      <c r="I21" s="133"/>
      <c r="J21" s="192"/>
      <c r="K21" s="96"/>
      <c r="L21" s="293"/>
      <c r="M21" s="266"/>
      <c r="N21" s="74"/>
      <c r="O21" s="266"/>
      <c r="P21" s="267"/>
      <c r="Q21" s="267"/>
      <c r="R21" s="74"/>
      <c r="S21" s="267"/>
      <c r="T21" s="267"/>
      <c r="U21" s="267"/>
      <c r="V21" s="267"/>
      <c r="W21" s="267"/>
      <c r="X21" s="267"/>
      <c r="Y21" s="294"/>
      <c r="Z21" s="75"/>
      <c r="AA21" s="293"/>
      <c r="AB21" s="266"/>
      <c r="AC21" s="74"/>
      <c r="AD21" s="266"/>
      <c r="AE21" s="267"/>
      <c r="AF21" s="267"/>
      <c r="AG21" s="74"/>
      <c r="AH21" s="267"/>
      <c r="AI21" s="267"/>
      <c r="AJ21" s="267"/>
      <c r="AK21" s="267"/>
      <c r="AL21" s="267"/>
      <c r="AM21" s="267"/>
      <c r="AN21" s="294"/>
      <c r="AO21" s="75"/>
      <c r="AP21" s="310"/>
      <c r="AQ21" s="312"/>
      <c r="AR21" s="311"/>
      <c r="AS21" s="312"/>
      <c r="AT21" s="314"/>
      <c r="AU21" s="314"/>
      <c r="AV21" s="311"/>
      <c r="AW21" s="314"/>
      <c r="AX21" s="314"/>
      <c r="AY21" s="314"/>
      <c r="AZ21" s="314"/>
      <c r="BA21" s="314"/>
      <c r="BB21" s="314"/>
      <c r="BC21" s="313"/>
    </row>
    <row r="22" spans="1:55" ht="17" thickBot="1" x14ac:dyDescent="0.2">
      <c r="A22" s="99"/>
      <c r="B22" s="150"/>
      <c r="C22" s="139"/>
      <c r="D22" s="139"/>
      <c r="E22" s="139"/>
      <c r="F22" s="139"/>
      <c r="G22" s="139"/>
      <c r="H22" s="133"/>
      <c r="I22" s="133"/>
      <c r="J22" s="193"/>
      <c r="K22" s="96"/>
      <c r="L22" s="293"/>
      <c r="M22" s="74"/>
      <c r="N22" s="74"/>
      <c r="O22" s="266"/>
      <c r="P22" s="74"/>
      <c r="Q22" s="267"/>
      <c r="R22" s="74"/>
      <c r="S22" s="74"/>
      <c r="T22" s="74"/>
      <c r="U22" s="267"/>
      <c r="V22" s="267"/>
      <c r="W22" s="267"/>
      <c r="X22" s="267"/>
      <c r="Y22" s="294"/>
      <c r="Z22" s="75"/>
      <c r="AA22" s="293"/>
      <c r="AB22" s="74"/>
      <c r="AC22" s="74"/>
      <c r="AD22" s="266"/>
      <c r="AE22" s="74"/>
      <c r="AF22" s="267"/>
      <c r="AG22" s="74"/>
      <c r="AH22" s="74"/>
      <c r="AI22" s="74"/>
      <c r="AJ22" s="267"/>
      <c r="AK22" s="267"/>
      <c r="AL22" s="267"/>
      <c r="AM22" s="267"/>
      <c r="AN22" s="294"/>
      <c r="AO22" s="75"/>
      <c r="AP22" s="310"/>
      <c r="AQ22" s="311"/>
      <c r="AR22" s="311"/>
      <c r="AS22" s="312"/>
      <c r="AT22" s="311"/>
      <c r="AU22" s="314"/>
      <c r="AV22" s="311"/>
      <c r="AW22" s="311"/>
      <c r="AX22" s="311"/>
      <c r="AY22" s="314"/>
      <c r="AZ22" s="314"/>
      <c r="BA22" s="314"/>
      <c r="BB22" s="314"/>
      <c r="BC22" s="313"/>
    </row>
    <row r="23" spans="1:55" ht="17" thickBot="1" x14ac:dyDescent="0.2">
      <c r="A23" s="138" t="s">
        <v>84</v>
      </c>
      <c r="B23" s="575">
        <f ca="1">NOW()</f>
        <v>46210.684581018519</v>
      </c>
      <c r="C23" s="576"/>
      <c r="D23" s="576"/>
      <c r="E23" s="140"/>
      <c r="F23" s="140"/>
      <c r="G23" s="140"/>
      <c r="H23" s="140"/>
      <c r="I23" s="140"/>
      <c r="J23" s="192"/>
      <c r="K23" s="96"/>
      <c r="L23" s="293"/>
      <c r="M23" s="267"/>
      <c r="N23" s="74"/>
      <c r="O23" s="74"/>
      <c r="P23" s="74"/>
      <c r="Q23" s="267"/>
      <c r="R23" s="74"/>
      <c r="S23" s="74"/>
      <c r="T23" s="74"/>
      <c r="U23" s="267"/>
      <c r="V23" s="267"/>
      <c r="W23" s="267"/>
      <c r="X23" s="267"/>
      <c r="Y23" s="294"/>
      <c r="Z23" s="75"/>
      <c r="AA23" s="293"/>
      <c r="AB23" s="267"/>
      <c r="AC23" s="74"/>
      <c r="AD23" s="74"/>
      <c r="AE23" s="74"/>
      <c r="AF23" s="267"/>
      <c r="AG23" s="74"/>
      <c r="AH23" s="74"/>
      <c r="AI23" s="74"/>
      <c r="AJ23" s="267"/>
      <c r="AK23" s="267"/>
      <c r="AL23" s="267"/>
      <c r="AM23" s="267"/>
      <c r="AN23" s="294"/>
      <c r="AO23" s="75"/>
      <c r="AP23" s="310"/>
      <c r="AQ23" s="314"/>
      <c r="AR23" s="311"/>
      <c r="AS23" s="311"/>
      <c r="AT23" s="311"/>
      <c r="AU23" s="314"/>
      <c r="AV23" s="311"/>
      <c r="AW23" s="311"/>
      <c r="AX23" s="311"/>
      <c r="AY23" s="314"/>
      <c r="AZ23" s="314"/>
      <c r="BA23" s="314"/>
      <c r="BB23" s="314"/>
      <c r="BC23" s="313"/>
    </row>
    <row r="24" spans="1:55" ht="17" thickBot="1" x14ac:dyDescent="0.2">
      <c r="A24" s="75"/>
      <c r="B24" s="164"/>
      <c r="C24" s="165"/>
      <c r="D24" s="165"/>
      <c r="J24" s="192"/>
      <c r="K24" s="96"/>
      <c r="L24" s="293"/>
      <c r="M24" s="74"/>
      <c r="N24" s="74"/>
      <c r="O24" s="266"/>
      <c r="P24" s="268"/>
      <c r="Q24" s="266"/>
      <c r="R24" s="74"/>
      <c r="S24" s="266"/>
      <c r="T24" s="74"/>
      <c r="U24" s="266"/>
      <c r="V24" s="266"/>
      <c r="W24" s="266"/>
      <c r="X24" s="266"/>
      <c r="Y24" s="294"/>
      <c r="Z24" s="75"/>
      <c r="AA24" s="293"/>
      <c r="AB24" s="74"/>
      <c r="AC24" s="74"/>
      <c r="AD24" s="266"/>
      <c r="AE24" s="268"/>
      <c r="AF24" s="266"/>
      <c r="AG24" s="74"/>
      <c r="AH24" s="266"/>
      <c r="AI24" s="74"/>
      <c r="AJ24" s="266"/>
      <c r="AK24" s="266"/>
      <c r="AL24" s="266"/>
      <c r="AM24" s="266"/>
      <c r="AN24" s="294"/>
      <c r="AO24" s="75"/>
      <c r="AP24" s="310"/>
      <c r="AQ24" s="311"/>
      <c r="AR24" s="311"/>
      <c r="AS24" s="312"/>
      <c r="AT24" s="315"/>
      <c r="AU24" s="312"/>
      <c r="AV24" s="311"/>
      <c r="AW24" s="312"/>
      <c r="AX24" s="311"/>
      <c r="AY24" s="312"/>
      <c r="AZ24" s="312"/>
      <c r="BA24" s="312"/>
      <c r="BB24" s="312"/>
      <c r="BC24" s="313"/>
    </row>
    <row r="25" spans="1:55" ht="17" thickBot="1" x14ac:dyDescent="0.2">
      <c r="A25" s="582" t="str">
        <f>IF('INGRESO DE DATOS'!R3=TRUE,"Variante con coaseguro fuera del país de residencia: SI","Variante con coaseguro fuera del país de residencia: NO")</f>
        <v>Variante con coaseguro fuera del país de residencia: NO</v>
      </c>
      <c r="B25" s="583"/>
      <c r="C25" s="163"/>
      <c r="D25" s="163"/>
      <c r="E25" s="163"/>
      <c r="F25" s="163"/>
      <c r="G25" s="163"/>
      <c r="H25" s="163"/>
      <c r="I25" s="163"/>
      <c r="J25" s="192"/>
      <c r="K25" s="96"/>
      <c r="L25" s="293"/>
      <c r="M25" s="74"/>
      <c r="N25" s="74"/>
      <c r="O25" s="74"/>
      <c r="P25" s="268"/>
      <c r="Q25" s="266"/>
      <c r="R25" s="74"/>
      <c r="S25" s="74"/>
      <c r="T25" s="74"/>
      <c r="U25" s="266"/>
      <c r="V25" s="74"/>
      <c r="W25" s="74"/>
      <c r="X25" s="267"/>
      <c r="Y25" s="294"/>
      <c r="Z25" s="75"/>
      <c r="AA25" s="293"/>
      <c r="AB25" s="74"/>
      <c r="AC25" s="74"/>
      <c r="AD25" s="74"/>
      <c r="AE25" s="268"/>
      <c r="AF25" s="266"/>
      <c r="AG25" s="74"/>
      <c r="AH25" s="74"/>
      <c r="AI25" s="74"/>
      <c r="AJ25" s="266"/>
      <c r="AK25" s="74"/>
      <c r="AL25" s="74"/>
      <c r="AM25" s="267"/>
      <c r="AN25" s="294"/>
      <c r="AO25" s="75"/>
      <c r="AP25" s="310"/>
      <c r="AQ25" s="311"/>
      <c r="AR25" s="311"/>
      <c r="AS25" s="311"/>
      <c r="AT25" s="315"/>
      <c r="AU25" s="312"/>
      <c r="AV25" s="311"/>
      <c r="AW25" s="311"/>
      <c r="AX25" s="311"/>
      <c r="AY25" s="312"/>
      <c r="AZ25" s="311"/>
      <c r="BA25" s="311"/>
      <c r="BB25" s="314"/>
      <c r="BC25" s="313"/>
    </row>
    <row r="26" spans="1:55" x14ac:dyDescent="0.15">
      <c r="A26" s="163"/>
      <c r="B26" s="437" t="s">
        <v>85</v>
      </c>
      <c r="C26" s="439">
        <f>'INGRESO DE DATOS'!T66</f>
        <v>0</v>
      </c>
      <c r="D26" s="439">
        <f>'INGRESO DE DATOS'!T67</f>
        <v>0</v>
      </c>
      <c r="E26" s="439">
        <f>'INGRESO DE DATOS'!T68</f>
        <v>0</v>
      </c>
      <c r="F26" s="439">
        <f>'INGRESO DE DATOS'!T69</f>
        <v>0</v>
      </c>
      <c r="G26" s="439">
        <f>'INGRESO DE DATOS'!T70</f>
        <v>0</v>
      </c>
      <c r="H26" s="439">
        <f>'INGRESO DE DATOS'!T71</f>
        <v>0</v>
      </c>
      <c r="I26" s="439">
        <f>'INGRESO DE DATOS'!T72</f>
        <v>0</v>
      </c>
      <c r="J26" s="192"/>
      <c r="K26" s="96"/>
      <c r="L26" s="293"/>
      <c r="M26" s="74"/>
      <c r="N26" s="74"/>
      <c r="O26" s="74"/>
      <c r="P26" s="268"/>
      <c r="Q26" s="266"/>
      <c r="R26" s="74"/>
      <c r="S26" s="74"/>
      <c r="T26" s="74"/>
      <c r="U26" s="266"/>
      <c r="V26" s="74"/>
      <c r="W26" s="74"/>
      <c r="X26" s="267"/>
      <c r="Y26" s="294"/>
      <c r="Z26" s="75"/>
      <c r="AA26" s="293"/>
      <c r="AB26" s="74"/>
      <c r="AC26" s="74"/>
      <c r="AD26" s="74"/>
      <c r="AE26" s="268"/>
      <c r="AF26" s="266"/>
      <c r="AG26" s="74"/>
      <c r="AH26" s="74"/>
      <c r="AI26" s="74"/>
      <c r="AJ26" s="266"/>
      <c r="AK26" s="74"/>
      <c r="AL26" s="74"/>
      <c r="AM26" s="267"/>
      <c r="AN26" s="294"/>
      <c r="AO26" s="75"/>
      <c r="AP26" s="310"/>
      <c r="AQ26" s="311"/>
      <c r="AR26" s="311"/>
      <c r="AS26" s="311"/>
      <c r="AT26" s="315"/>
      <c r="AU26" s="312"/>
      <c r="AV26" s="311"/>
      <c r="AW26" s="311"/>
      <c r="AX26" s="311"/>
      <c r="AY26" s="312"/>
      <c r="AZ26" s="311"/>
      <c r="BA26" s="311"/>
      <c r="BB26" s="314"/>
      <c r="BC26" s="313"/>
    </row>
    <row r="27" spans="1:55" x14ac:dyDescent="0.15">
      <c r="B27" s="437" t="s">
        <v>22</v>
      </c>
      <c r="C27" s="439">
        <f>'INGRESO DE DATOS'!U66</f>
        <v>0</v>
      </c>
      <c r="D27" s="439">
        <f>'INGRESO DE DATOS'!U67</f>
        <v>0</v>
      </c>
      <c r="E27" s="439">
        <f>'INGRESO DE DATOS'!U68</f>
        <v>0</v>
      </c>
      <c r="F27" s="439">
        <f>'INGRESO DE DATOS'!U69</f>
        <v>0</v>
      </c>
      <c r="G27" s="439">
        <f>'INGRESO DE DATOS'!U70</f>
        <v>0</v>
      </c>
      <c r="H27" s="439">
        <f>'INGRESO DE DATOS'!U71</f>
        <v>0</v>
      </c>
      <c r="I27" s="439">
        <f>'INGRESO DE DATOS'!U72</f>
        <v>0</v>
      </c>
      <c r="J27" s="194"/>
      <c r="K27" s="96"/>
      <c r="L27" s="293"/>
      <c r="M27" s="74"/>
      <c r="N27" s="74"/>
      <c r="O27" s="269"/>
      <c r="P27" s="270"/>
      <c r="Q27" s="266"/>
      <c r="R27" s="74"/>
      <c r="S27" s="266"/>
      <c r="T27" s="74"/>
      <c r="U27" s="266"/>
      <c r="V27" s="266"/>
      <c r="W27" s="74"/>
      <c r="X27" s="266"/>
      <c r="Y27" s="294"/>
      <c r="Z27" s="75"/>
      <c r="AA27" s="293"/>
      <c r="AB27" s="74"/>
      <c r="AC27" s="74"/>
      <c r="AD27" s="269"/>
      <c r="AE27" s="270"/>
      <c r="AF27" s="266"/>
      <c r="AG27" s="74"/>
      <c r="AH27" s="266"/>
      <c r="AI27" s="74"/>
      <c r="AJ27" s="266"/>
      <c r="AK27" s="266"/>
      <c r="AL27" s="74"/>
      <c r="AM27" s="266"/>
      <c r="AN27" s="294"/>
      <c r="AO27" s="75"/>
      <c r="AP27" s="310"/>
      <c r="AQ27" s="311"/>
      <c r="AR27" s="311"/>
      <c r="AS27" s="316"/>
      <c r="AT27" s="317"/>
      <c r="AU27" s="312"/>
      <c r="AV27" s="311"/>
      <c r="AW27" s="312"/>
      <c r="AX27" s="311"/>
      <c r="AY27" s="312"/>
      <c r="AZ27" s="312"/>
      <c r="BA27" s="311"/>
      <c r="BB27" s="312"/>
      <c r="BC27" s="313"/>
    </row>
    <row r="28" spans="1:55" ht="18" x14ac:dyDescent="0.15">
      <c r="A28" s="141" t="s">
        <v>114</v>
      </c>
      <c r="B28" s="142"/>
      <c r="C28" s="142" t="s">
        <v>87</v>
      </c>
      <c r="D28" s="142" t="s">
        <v>88</v>
      </c>
      <c r="E28" s="142" t="s">
        <v>89</v>
      </c>
      <c r="F28" s="142" t="s">
        <v>90</v>
      </c>
      <c r="G28" s="142" t="s">
        <v>115</v>
      </c>
      <c r="H28" s="142" t="s">
        <v>116</v>
      </c>
      <c r="I28" s="142" t="s">
        <v>117</v>
      </c>
      <c r="J28" s="195"/>
      <c r="K28" s="125"/>
      <c r="L28" s="293"/>
      <c r="M28" s="74"/>
      <c r="N28" s="74"/>
      <c r="O28" s="269"/>
      <c r="P28" s="268"/>
      <c r="Q28" s="266"/>
      <c r="R28" s="74"/>
      <c r="S28" s="74"/>
      <c r="T28" s="74"/>
      <c r="U28" s="266"/>
      <c r="V28" s="74"/>
      <c r="W28" s="74"/>
      <c r="X28" s="74"/>
      <c r="Y28" s="294"/>
      <c r="Z28" s="75"/>
      <c r="AA28" s="293"/>
      <c r="AB28" s="74"/>
      <c r="AC28" s="74"/>
      <c r="AD28" s="269"/>
      <c r="AE28" s="268"/>
      <c r="AF28" s="266"/>
      <c r="AG28" s="74"/>
      <c r="AH28" s="74"/>
      <c r="AI28" s="74"/>
      <c r="AJ28" s="266"/>
      <c r="AK28" s="74"/>
      <c r="AL28" s="74"/>
      <c r="AM28" s="74"/>
      <c r="AN28" s="294"/>
      <c r="AO28" s="75"/>
      <c r="AP28" s="310"/>
      <c r="AQ28" s="311"/>
      <c r="AR28" s="311"/>
      <c r="AS28" s="316"/>
      <c r="AT28" s="315"/>
      <c r="AU28" s="312"/>
      <c r="AV28" s="311"/>
      <c r="AW28" s="311"/>
      <c r="AX28" s="311"/>
      <c r="AY28" s="312"/>
      <c r="AZ28" s="311"/>
      <c r="BA28" s="311"/>
      <c r="BB28" s="311"/>
      <c r="BC28" s="313"/>
    </row>
    <row r="29" spans="1:55" s="149" customFormat="1" ht="18" x14ac:dyDescent="0.15">
      <c r="A29" s="577" t="s">
        <v>91</v>
      </c>
      <c r="B29" s="577"/>
      <c r="C29" s="259">
        <v>1000</v>
      </c>
      <c r="D29" s="259">
        <v>2000</v>
      </c>
      <c r="E29" s="259">
        <v>3500</v>
      </c>
      <c r="F29" s="259">
        <v>5000</v>
      </c>
      <c r="G29" s="259">
        <v>10000</v>
      </c>
      <c r="H29" s="259">
        <v>20000</v>
      </c>
      <c r="I29" s="259">
        <v>30000</v>
      </c>
      <c r="J29" s="196"/>
      <c r="K29" s="125"/>
      <c r="L29" s="293"/>
      <c r="M29" s="74"/>
      <c r="N29" s="74"/>
      <c r="O29" s="271"/>
      <c r="P29" s="272"/>
      <c r="Q29" s="266"/>
      <c r="R29" s="74"/>
      <c r="S29" s="266"/>
      <c r="T29" s="74"/>
      <c r="U29" s="266"/>
      <c r="V29" s="266" t="s">
        <v>76</v>
      </c>
      <c r="W29" s="266" t="s">
        <v>76</v>
      </c>
      <c r="X29" s="266"/>
      <c r="Y29" s="294"/>
      <c r="Z29" s="75"/>
      <c r="AA29" s="293"/>
      <c r="AB29" s="74"/>
      <c r="AC29" s="74"/>
      <c r="AD29" s="271"/>
      <c r="AE29" s="272"/>
      <c r="AF29" s="266"/>
      <c r="AG29" s="74"/>
      <c r="AH29" s="266"/>
      <c r="AI29" s="74"/>
      <c r="AJ29" s="266"/>
      <c r="AK29" s="266" t="s">
        <v>76</v>
      </c>
      <c r="AL29" s="266" t="s">
        <v>76</v>
      </c>
      <c r="AM29" s="266"/>
      <c r="AN29" s="294"/>
      <c r="AO29" s="75"/>
      <c r="AP29" s="310"/>
      <c r="AQ29" s="311"/>
      <c r="AR29" s="311"/>
      <c r="AS29" s="318"/>
      <c r="AT29" s="319"/>
      <c r="AU29" s="312"/>
      <c r="AV29" s="311"/>
      <c r="AW29" s="312"/>
      <c r="AX29" s="311"/>
      <c r="AY29" s="312"/>
      <c r="AZ29" s="312" t="s">
        <v>76</v>
      </c>
      <c r="BA29" s="312" t="s">
        <v>76</v>
      </c>
      <c r="BB29" s="312"/>
      <c r="BC29" s="313"/>
    </row>
    <row r="30" spans="1:55" s="149" customFormat="1" ht="18" x14ac:dyDescent="0.15">
      <c r="A30" s="577" t="s">
        <v>93</v>
      </c>
      <c r="B30" s="577"/>
      <c r="C30" s="259">
        <v>1000</v>
      </c>
      <c r="D30" s="259">
        <v>2000</v>
      </c>
      <c r="E30" s="259">
        <v>3500</v>
      </c>
      <c r="F30" s="259">
        <v>5000</v>
      </c>
      <c r="G30" s="259">
        <v>10000</v>
      </c>
      <c r="H30" s="259">
        <v>20000</v>
      </c>
      <c r="I30" s="259">
        <v>30000</v>
      </c>
      <c r="J30" s="197"/>
      <c r="K30" s="96"/>
      <c r="L30" s="293"/>
      <c r="M30" s="74"/>
      <c r="N30" s="74"/>
      <c r="O30" s="273"/>
      <c r="P30" s="273"/>
      <c r="Q30" s="266"/>
      <c r="R30" s="74"/>
      <c r="S30" s="74"/>
      <c r="T30" s="74"/>
      <c r="U30" s="74"/>
      <c r="V30" s="274"/>
      <c r="W30" s="266"/>
      <c r="X30" s="74"/>
      <c r="Y30" s="294"/>
      <c r="Z30" s="75"/>
      <c r="AA30" s="293"/>
      <c r="AB30" s="74"/>
      <c r="AC30" s="74"/>
      <c r="AD30" s="273"/>
      <c r="AE30" s="273"/>
      <c r="AF30" s="266"/>
      <c r="AG30" s="74"/>
      <c r="AH30" s="74"/>
      <c r="AI30" s="74"/>
      <c r="AJ30" s="74"/>
      <c r="AK30" s="274"/>
      <c r="AL30" s="266"/>
      <c r="AM30" s="74"/>
      <c r="AN30" s="294"/>
      <c r="AO30" s="75"/>
      <c r="AP30" s="310"/>
      <c r="AQ30" s="311"/>
      <c r="AR30" s="311"/>
      <c r="AS30" s="320"/>
      <c r="AT30" s="320"/>
      <c r="AU30" s="312"/>
      <c r="AV30" s="311"/>
      <c r="AW30" s="311"/>
      <c r="AX30" s="311"/>
      <c r="AY30" s="311"/>
      <c r="AZ30" s="321"/>
      <c r="BA30" s="312"/>
      <c r="BB30" s="311"/>
      <c r="BC30" s="313"/>
    </row>
    <row r="31" spans="1:55" s="149" customFormat="1" ht="19" thickBot="1" x14ac:dyDescent="0.2">
      <c r="A31" s="151"/>
      <c r="B31" s="152"/>
      <c r="C31" s="152"/>
      <c r="D31" s="152"/>
      <c r="E31" s="152"/>
      <c r="F31" s="153"/>
      <c r="G31" s="153"/>
      <c r="H31" s="393"/>
      <c r="I31" s="393"/>
      <c r="J31" s="197"/>
      <c r="K31" s="96"/>
      <c r="L31" s="295"/>
      <c r="M31" s="275"/>
      <c r="N31" s="275"/>
      <c r="O31" s="276"/>
      <c r="P31" s="277"/>
      <c r="Q31" s="266"/>
      <c r="R31" s="74"/>
      <c r="S31" s="74"/>
      <c r="T31" s="266"/>
      <c r="U31" s="266" t="s">
        <v>76</v>
      </c>
      <c r="V31" s="275"/>
      <c r="W31" s="266"/>
      <c r="X31" s="266" t="s">
        <v>76</v>
      </c>
      <c r="Y31" s="296"/>
      <c r="Z31" s="82"/>
      <c r="AA31" s="295"/>
      <c r="AB31" s="275"/>
      <c r="AC31" s="275"/>
      <c r="AD31" s="276"/>
      <c r="AE31" s="277"/>
      <c r="AF31" s="266"/>
      <c r="AG31" s="74"/>
      <c r="AH31" s="74"/>
      <c r="AI31" s="266"/>
      <c r="AJ31" s="266" t="s">
        <v>76</v>
      </c>
      <c r="AK31" s="275"/>
      <c r="AL31" s="266"/>
      <c r="AM31" s="266" t="s">
        <v>76</v>
      </c>
      <c r="AN31" s="296"/>
      <c r="AO31" s="82"/>
      <c r="AP31" s="322"/>
      <c r="AQ31" s="323"/>
      <c r="AR31" s="323"/>
      <c r="AS31" s="324"/>
      <c r="AT31" s="325"/>
      <c r="AU31" s="312"/>
      <c r="AV31" s="311"/>
      <c r="AW31" s="311"/>
      <c r="AX31" s="312"/>
      <c r="AY31" s="312" t="s">
        <v>76</v>
      </c>
      <c r="AZ31" s="323"/>
      <c r="BA31" s="312"/>
      <c r="BB31" s="312" t="s">
        <v>76</v>
      </c>
      <c r="BC31" s="326"/>
    </row>
    <row r="32" spans="1:55" s="149" customFormat="1" ht="18" x14ac:dyDescent="0.15">
      <c r="A32" s="579" t="s">
        <v>94</v>
      </c>
      <c r="B32" s="580"/>
      <c r="C32" s="580"/>
      <c r="D32" s="580"/>
      <c r="E32" s="580"/>
      <c r="F32" s="580"/>
      <c r="G32" s="580"/>
      <c r="H32" s="580"/>
      <c r="I32" s="376"/>
      <c r="J32" s="197"/>
      <c r="K32" s="96"/>
      <c r="L32" s="295"/>
      <c r="M32" s="275"/>
      <c r="N32" s="275"/>
      <c r="O32" s="271"/>
      <c r="P32" s="278"/>
      <c r="Q32" s="266"/>
      <c r="R32" s="275"/>
      <c r="S32" s="275"/>
      <c r="T32" s="275"/>
      <c r="U32" s="275"/>
      <c r="V32" s="275"/>
      <c r="W32" s="275"/>
      <c r="X32" s="266"/>
      <c r="Y32" s="296"/>
      <c r="Z32" s="82"/>
      <c r="AA32" s="295"/>
      <c r="AB32" s="275"/>
      <c r="AC32" s="275"/>
      <c r="AD32" s="271"/>
      <c r="AE32" s="278"/>
      <c r="AF32" s="266"/>
      <c r="AG32" s="275"/>
      <c r="AH32" s="275"/>
      <c r="AI32" s="275"/>
      <c r="AJ32" s="275"/>
      <c r="AK32" s="275"/>
      <c r="AL32" s="275"/>
      <c r="AM32" s="266"/>
      <c r="AN32" s="296"/>
      <c r="AO32" s="82"/>
      <c r="AP32" s="322"/>
      <c r="AQ32" s="323"/>
      <c r="AR32" s="323"/>
      <c r="AS32" s="318"/>
      <c r="AT32" s="327"/>
      <c r="AU32" s="312"/>
      <c r="AV32" s="323"/>
      <c r="AW32" s="323"/>
      <c r="AX32" s="323"/>
      <c r="AY32" s="323"/>
      <c r="AZ32" s="323"/>
      <c r="BA32" s="323"/>
      <c r="BB32" s="312"/>
      <c r="BC32" s="326"/>
    </row>
    <row r="33" spans="1:55" s="149" customFormat="1" ht="18" x14ac:dyDescent="0.15">
      <c r="A33" s="578" t="s">
        <v>95</v>
      </c>
      <c r="B33" s="578"/>
      <c r="C33" s="106">
        <f>VLOOKUP($B$21,Tablas!$A$6:$G$72,3,TRUE)*(1-C26)*(1-C27)</f>
        <v>8009.1037500000002</v>
      </c>
      <c r="D33" s="106">
        <f>VLOOKUP($B$21,Tablas!$A$6:$G$72,4,TRUE)*(1-D26)*(1-D27)</f>
        <v>5737.143</v>
      </c>
      <c r="E33" s="106">
        <f>VLOOKUP($B$21,Tablas!$A$6:$G$72,5,TRUE)*(1-E26)*(1-E27)</f>
        <v>4773.81675</v>
      </c>
      <c r="F33" s="106">
        <f>VLOOKUP($B$21,Tablas!$A$6:$G$72,6,TRUE)*(1-F26)*(1-F27)</f>
        <v>4139.9759999999997</v>
      </c>
      <c r="G33" s="106">
        <f>VLOOKUP($B$21,Tablas!$A$6:$G$72,7,TRUE)*(1-G26)*(1-G27)</f>
        <v>3155.2424999999998</v>
      </c>
      <c r="H33" s="106">
        <f>VLOOKUP($B$21,Tablas!$A$6:$I$72,8,TRUE)*(1-H26)*(1-H27)</f>
        <v>2524.194</v>
      </c>
      <c r="I33" s="106">
        <f>VLOOKUP($B$21,Tablas!$A$6:$I$72,9,TRUE)*(1-I26)*(1-I27)</f>
        <v>2069.8390800000002</v>
      </c>
      <c r="J33" s="198"/>
      <c r="K33" s="96"/>
      <c r="L33" s="295"/>
      <c r="M33" s="275"/>
      <c r="N33" s="275"/>
      <c r="O33" s="271"/>
      <c r="P33" s="278"/>
      <c r="Q33" s="266"/>
      <c r="R33" s="275"/>
      <c r="S33" s="275"/>
      <c r="T33" s="275"/>
      <c r="U33" s="275"/>
      <c r="V33" s="275"/>
      <c r="W33" s="275"/>
      <c r="X33" s="267"/>
      <c r="Y33" s="297"/>
      <c r="Z33" s="82"/>
      <c r="AA33" s="295"/>
      <c r="AB33" s="275"/>
      <c r="AC33" s="275"/>
      <c r="AD33" s="271"/>
      <c r="AE33" s="278"/>
      <c r="AF33" s="266"/>
      <c r="AG33" s="275"/>
      <c r="AH33" s="275"/>
      <c r="AI33" s="275"/>
      <c r="AJ33" s="275"/>
      <c r="AK33" s="275"/>
      <c r="AL33" s="275"/>
      <c r="AM33" s="267"/>
      <c r="AN33" s="297"/>
      <c r="AO33" s="82"/>
      <c r="AP33" s="322"/>
      <c r="AQ33" s="323"/>
      <c r="AR33" s="323"/>
      <c r="AS33" s="318"/>
      <c r="AT33" s="327"/>
      <c r="AU33" s="312"/>
      <c r="AV33" s="323"/>
      <c r="AW33" s="323"/>
      <c r="AX33" s="323"/>
      <c r="AY33" s="323"/>
      <c r="AZ33" s="323"/>
      <c r="BA33" s="323"/>
      <c r="BB33" s="314"/>
      <c r="BC33" s="328"/>
    </row>
    <row r="34" spans="1:55" s="149" customFormat="1" ht="18" x14ac:dyDescent="0.15">
      <c r="A34" s="578" t="s">
        <v>96</v>
      </c>
      <c r="B34" s="578"/>
      <c r="C34" s="106">
        <f>IF($B$15=1,0,(VLOOKUP($G$21,Tablas!$A$6:$G$72,3,TRUE)))*(1-C26)*(1-C27)</f>
        <v>0</v>
      </c>
      <c r="D34" s="106">
        <f>IF($B$15=1,0,(VLOOKUP($G$21,Tablas!$A$6:$G$72,4,TRUE)))*(1-D26)*(1-D27)</f>
        <v>0</v>
      </c>
      <c r="E34" s="106">
        <f>IF($B$15=1,0,(VLOOKUP($G$21,Tablas!$A$6:$G$72,5,TRUE)))*(1-E26)*(1-E27)</f>
        <v>0</v>
      </c>
      <c r="F34" s="106">
        <f>IF($B$15=1,0,(VLOOKUP($G$21,Tablas!$A$6:$G$72,6,TRUE)))*(1-F26)*(1-F27)</f>
        <v>0</v>
      </c>
      <c r="G34" s="106">
        <f>IF($B$15=1,0,(VLOOKUP($G$21,Tablas!$A$6:$G$72,7,TRUE)))*(1-G26)*(1-G27)</f>
        <v>0</v>
      </c>
      <c r="H34" s="106">
        <f>IF($B$15=1,0,(VLOOKUP($G$21,Tablas!$A$6:$H$72,8,TRUE)))*(1-H26)*(1-H27)</f>
        <v>0</v>
      </c>
      <c r="I34" s="106">
        <f>IF($B$15=1,0,(VLOOKUP($G$21,Tablas!$A$6:$I$72,9,TRUE)))*(1-I26)*(1-I27)</f>
        <v>0</v>
      </c>
      <c r="J34" s="197"/>
      <c r="K34" s="96"/>
      <c r="L34" s="295"/>
      <c r="M34" s="275"/>
      <c r="N34" s="275"/>
      <c r="O34" s="271"/>
      <c r="P34" s="278"/>
      <c r="Q34" s="266"/>
      <c r="R34" s="266"/>
      <c r="S34" s="275"/>
      <c r="T34" s="275"/>
      <c r="U34" s="275"/>
      <c r="V34" s="275"/>
      <c r="W34" s="275"/>
      <c r="X34" s="265"/>
      <c r="Y34" s="298"/>
      <c r="Z34" s="82"/>
      <c r="AA34" s="295"/>
      <c r="AB34" s="275"/>
      <c r="AC34" s="275"/>
      <c r="AD34" s="271"/>
      <c r="AE34" s="278"/>
      <c r="AF34" s="266"/>
      <c r="AG34" s="266"/>
      <c r="AH34" s="275"/>
      <c r="AI34" s="275"/>
      <c r="AJ34" s="275"/>
      <c r="AK34" s="275"/>
      <c r="AL34" s="275"/>
      <c r="AM34" s="265"/>
      <c r="AN34" s="298"/>
      <c r="AO34" s="82"/>
      <c r="AP34" s="322"/>
      <c r="AQ34" s="323"/>
      <c r="AR34" s="323"/>
      <c r="AS34" s="318"/>
      <c r="AT34" s="327"/>
      <c r="AU34" s="312"/>
      <c r="AV34" s="312"/>
      <c r="AW34" s="323"/>
      <c r="AX34" s="323"/>
      <c r="AY34" s="323"/>
      <c r="AZ34" s="323"/>
      <c r="BA34" s="323"/>
      <c r="BB34" s="329"/>
      <c r="BC34" s="330"/>
    </row>
    <row r="35" spans="1:55" s="154" customFormat="1" ht="18" x14ac:dyDescent="0.15">
      <c r="A35" s="578" t="s">
        <v>97</v>
      </c>
      <c r="B35" s="578"/>
      <c r="C35" s="155">
        <f>IF($B$15=1,
(IF($B$17=0, 0,
 (IF($B$19&gt;$B$17, (VLOOKUP($B$17,Tablas!$A$73:$G$75,3,TRUE)),
(IF($B$17&gt;4,(IF($B$19=0, (VLOOKUP(3,Tablas!$A$73:$G$75,3,TRUE)),
(IF($B$19=1, (VLOOKUP(3,Tablas!$A$73:$G$75,3,TRUE)),
(IF($B$19=2, (VLOOKUP(3,Tablas!$A$73:$G$75,3,TRUE)),
(VLOOKUP(3,Tablas!$A$73:$G$75,3,TRUE)))))))),
(IF($B$17=4,(IF(4-$B$19=0,(VLOOKUP(2,Tablas!$A$73:$G$75,3,TRUE)),
(IF(4-$B$19=1,(VLOOKUP(2,Tablas!$A$73:$G$75,3,TRUE)),
(IF(4-$B$19=2, (VLOOKUP(2,Tablas!$A$73:$G$75,3,TRUE)),
(VLOOKUP(3,Tablas!$A$73:$G$75,3,TRUE)))))))),
(IF($B$17=3,(IF(3-$B$19=0,(VLOOKUP(1,Tablas!$A$73:$G$75,3,TRUE)),
(IF(3-$B$19=1,(VLOOKUP(1,Tablas!$A$73:$G$75,3,TRUE)),
(IF(3-$B$19=2, (VLOOKUP(2,Tablas!$A$73:$G$75,3,TRUE)),
(VLOOKUP(3,Tablas!$A$73:$G$75,3,TRUE)))))))),
(IF($B$17=2,(IF(2-$B$19=0, 0,
(IF(2-$B$19=1,(VLOOKUP(1,Tablas!$A$73:$G$75,3,TRUE)),
(IF(2-$B$19=2, (VLOOKUP(2,Tablas!$A$73:$G$75,3,TRUE)),
         0)))))),
(IF($B$17=1,(IF(1-$B$19=0, 0,
(IF(1-$B$19=1,(VLOOKUP(1,Tablas!$A$73:$G$75,3,TRUE)),0)))),0)))))))))))))),
(IF($B$17=0, 0,
 (IF($B$19&gt;$B$17, (VLOOKUP($B$17,Tablas!$A$73:$G$75,3,TRUE)),
(IF($B$17=4,(IF(4-$B$19=0, 0,
(IF(4-$B$19=1, (VLOOKUP(1,Tablas!$A$73:$G$75,3,TRUE)),
(IF(4-$B$19=2, (VLOOKUP(2,Tablas!$A$73:$G$75,3,TRUE)),
(IF(4-$B$19=3, (VLOOKUP(3,Tablas!$A$73:$G$75,3,TRUE)),
(IF(4-$B$19=4, (VLOOKUP(3,Tablas!$A$73:$G$75,3,TRUE)),
0)))))))))),
(IF($B$17=5,(IF(5-$B$19=0, (VLOOKUP(1,Tablas!$A$73:$G$75,3,TRUE)),
(IF(5-$B$19=1, (VLOOKUP(1,Tablas!$A$73:$G$75,3,TRUE)),
(IF(5-$B$19=2, (VLOOKUP(2,Tablas!$A$73:$G$75,3,TRUE)),
(IF(5-$B$19=3, (VLOOKUP(3,Tablas!$A$73:$G$75,3,TRUE)),
(IF(5-$B$19=4, (VLOOKUP(3,Tablas!$A$73:$G$75,3,TRUE)),
(VLOOKUP(3,Tablas!$A$73:$G$75,3,TRUE)))))))))))),
(IF($B$17=6,(IF(6-$B$19=0, (VLOOKUP(2,Tablas!$A$73:$G$75,3,TRUE)),
(IF(6-$B$19=1, (VLOOKUP(2,Tablas!$A$73:$G$75,3,TRUE)),
(IF(6-$B$19=2, (VLOOKUP(2,Tablas!$A$73:$G$75,3,TRUE)),
(IF(6-$B$19=3, (VLOOKUP(3,Tablas!$A$73:$G$75,3,TRUE)),
(IF(6-$B$19=4, (VLOOKUP(3,Tablas!$A$73:$G$75,3,TRUE)),
(VLOOKUP(3,Tablas!$A$73:$G$75,3,TRUE)))))))))))),
(IF($B$17&gt;6,(IF(7-$B$19=0, (VLOOKUP(3,Tablas!$A$73:$G$75,3,TRUE)),
(IF(7-$B$19=1, (VLOOKUP(3,Tablas!$A$73:$G$75,3,TRUE)),
(IF(7-$B$19=2, (VLOOKUP(3,Tablas!$A$73:$G$75,3,TRUE)),
(IF(7-$B$19=3, (VLOOKUP(3,Tablas!$A$73:$G$75,3,TRUE)),
(IF(7-$B$19=4, (VLOOKUP(3,Tablas!$A$73:$G$75,3,TRUE)),
(VLOOKUP(3,Tablas!$A$73:$G$75,3,TRUE)))))))))))),
(IF($B$17=3,(IF(3-$B$19=0,0,
(IF(3-$B$19=1,(VLOOKUP(1,Tablas!$A$73:$G$75,3,TRUE)),
(IF(3-$B$19=2, (VLOOKUP(2,Tablas!$A$73:$G$75,3,TRUE)),
(VLOOKUP(3,Tablas!$A$73:$G$75,3,TRUE)))))))),
(IF($B$17=2,(IF(2-$B$19=0, 0,
(IF(2-$B$19=1,(VLOOKUP(1,Tablas!$A$73:$G$75,3,TRUE)),
(IF(2-$B$19=2, (VLOOKUP(2,Tablas!$A$73:$G$75,3,TRUE)),
         0)))))),
(IF($B$17=1,(IF(1-$B$19=0, 0,
(IF(1-$B$19=1,(VLOOKUP(1,Tablas!$A$73:$G$75,3,TRUE)),0)))),0)))))))))))))))))))*(1-C26)*(1-C27)</f>
        <v>0</v>
      </c>
      <c r="D35" s="155">
        <f>IF($B$15=1,
(IF($B$17=0, 0,
 (IF($B$19&gt;$B$17, (VLOOKUP($B$17,Tablas!$A$73:$G$75,4,TRUE)),
(IF($B$17&gt;4,(IF($B$19=0, (VLOOKUP(3,Tablas!$A$73:$G$75,4,TRUE)),
(IF($B$19=1, (VLOOKUP(3,Tablas!$A$73:$G$75,4,TRUE)),
(IF($B$19=2, (VLOOKUP(3,Tablas!$A$73:$G$75,4,TRUE)),
(VLOOKUP(3,Tablas!$A$73:$G$75,4,TRUE)))))))),
(IF($B$17=4,(IF(4-$B$19=0,(VLOOKUP(2,Tablas!$A$73:$G$75,4,TRUE)),
(IF(4-$B$19=1,(VLOOKUP(2,Tablas!$A$73:$G$75,4,TRUE)),
(IF(4-$B$19=2, (VLOOKUP(2,Tablas!$A$73:$G$75,4,TRUE)),
(VLOOKUP(3,Tablas!$A$73:$G$75,4,TRUE)))))))),
(IF($B$17=3,(IF(3-$B$19=0,(VLOOKUP(1,Tablas!$A$73:$G$75,4,TRUE)),
(IF(3-$B$19=1,(VLOOKUP(1,Tablas!$A$73:$G$75,4,TRUE)),
(IF(3-$B$19=2, (VLOOKUP(2,Tablas!$A$73:$G$75,4,TRUE)),
(VLOOKUP(3,Tablas!$A$73:$G$75,4,TRUE)))))))),
(IF($B$17=2,(IF(2-$B$19=0, 0,
(IF(2-$B$19=1,(VLOOKUP(1,Tablas!$A$73:$G$75,4,TRUE)),
(IF(2-$B$19=2, (VLOOKUP(2,Tablas!$A$73:$G$75,4,TRUE)),
         0)))))),
(IF($B$17=1,(IF(1-$B$19=0, 0,
(IF(1-$B$19=1,(VLOOKUP(1,Tablas!$A$73:$G$75,4,TRUE)),0)))),0)))))))))))))),
(IF($B$17=0, 0,
 (IF($B$19&gt;$B$17, (VLOOKUP($B$17,Tablas!$A$73:$G$75,4,TRUE)),
(IF($B$17=4,(IF(4-$B$19=0, 0,
(IF(4-$B$19=1, (VLOOKUP(1,Tablas!$A$73:$G$75,4,TRUE)),
(IF(4-$B$19=2, (VLOOKUP(2,Tablas!$A$73:$G$75,4,TRUE)),
(IF(4-$B$19=3, (VLOOKUP(3,Tablas!$A$73:$G$75,4,TRUE)),
(IF(4-$B$19=4, (VLOOKUP(3,Tablas!$A$73:$G$75,4,TRUE)),
0)))))))))),
(IF($B$17=5,(IF(5-$B$19=0, (VLOOKUP(1,Tablas!$A$73:$G$75,4,TRUE)),
(IF(5-$B$19=1, (VLOOKUP(1,Tablas!$A$73:$G$75,4,TRUE)),
(IF(5-$B$19=2, (VLOOKUP(2,Tablas!$A$73:$G$75,4,TRUE)),
(IF(5-$B$19=3, (VLOOKUP(3,Tablas!$A$73:$G$75,4,TRUE)),
(IF(5-$B$19=4, (VLOOKUP(3,Tablas!$A$73:$G$75,4,TRUE)),
(VLOOKUP(3,Tablas!$A$73:$G$75,4,TRUE)))))))))))),
(IF($B$17=6,(IF(6-$B$19=0, (VLOOKUP(2,Tablas!$A$73:$G$75,4,TRUE)),
(IF(6-$B$19=1, (VLOOKUP(2,Tablas!$A$73:$G$75,4,TRUE)),
(IF(6-$B$19=2, (VLOOKUP(2,Tablas!$A$73:$G$75,4,TRUE)),
(IF(6-$B$19=3, (VLOOKUP(3,Tablas!$A$73:$G$75,4,TRUE)),
(IF(6-$B$19=4, (VLOOKUP(3,Tablas!$A$73:$G$75,4,TRUE)),
(VLOOKUP(3,Tablas!$A$73:$G$75,4,TRUE)))))))))))),
(IF($B$17&gt;6,(IF(7-$B$19=0, (VLOOKUP(3,Tablas!$A$73:$G$75,4,TRUE)),
(IF(7-$B$19=1, (VLOOKUP(3,Tablas!$A$73:$G$75,4,TRUE)),
(IF(7-$B$19=2, (VLOOKUP(3,Tablas!$A$73:$G$75,4,TRUE)),
(IF(7-$B$19=3, (VLOOKUP(3,Tablas!$A$73:$G$75,4,TRUE)),
(IF(7-$B$19=4, (VLOOKUP(3,Tablas!$A$73:$G$75,4,TRUE)),
(VLOOKUP(3,Tablas!$A$73:$G$75,4,TRUE)))))))))))),
(IF($B$17=3,(IF(3-$B$19=0,0,
(IF(3-$B$19=1,(VLOOKUP(1,Tablas!$A$73:$G$75,4,TRUE)),
(IF(3-$B$19=2, (VLOOKUP(2,Tablas!$A$73:$G$75,4,TRUE)),
(VLOOKUP(3,Tablas!$A$73:$G$75,4,TRUE)))))))),
(IF($B$17=2,(IF(2-$B$19=0, 0,
(IF(2-$B$19=1,(VLOOKUP(1,Tablas!$A$73:$G$75,4,TRUE)),
(IF(2-$B$19=2, (VLOOKUP(2,Tablas!$A$73:$G$75,4,TRUE)),
         0)))))),
(IF($B$17=1,(IF(1-$B$19=0, 0,
(IF(1-$B$19=1,(VLOOKUP(1,Tablas!$A$73:$G$75,4,TRUE)),0)))),0)))))))))))))))))))*(1-D26)*(1-D27)</f>
        <v>0</v>
      </c>
      <c r="E35" s="155">
        <f>IF($B$15=1,
(IF($B$17=0, 0,
 (IF($B$19&gt;$B$17, (VLOOKUP($B$17,Tablas!$A$73:$G$75,5,TRUE)),
(IF($B$17&gt;4,(IF($B$19=0, (VLOOKUP(3,Tablas!$A$73:$G$75,5,TRUE)),
(IF($B$19=1, (VLOOKUP(3,Tablas!$A$73:$G$75,5,TRUE)),
(IF($B$19=2, (VLOOKUP(3,Tablas!$A$73:$G$75,5,TRUE)),
(VLOOKUP(3,Tablas!$A$73:$G$75,5,TRUE)))))))),
(IF($B$17=4,(IF(4-$B$19=0,(VLOOKUP(2,Tablas!$A$73:$G$75,5,TRUE)),
(IF(4-$B$19=1,(VLOOKUP(2,Tablas!$A$73:$G$75,5,TRUE)),
(IF(4-$B$19=2, (VLOOKUP(2,Tablas!$A$73:$G$75,5,TRUE)),
(VLOOKUP(3,Tablas!$A$73:$G$75,5,TRUE)))))))),
(IF($B$17=3,(IF(3-$B$19=0,(VLOOKUP(1,Tablas!$A$73:$G$75,5,TRUE)),
(IF(3-$B$19=1,(VLOOKUP(1,Tablas!$A$73:$G$75,5,TRUE)),
(IF(3-$B$19=2, (VLOOKUP(2,Tablas!$A$73:$G$75,5,TRUE)),
(VLOOKUP(3,Tablas!$A$73:$G$75,5,TRUE)))))))),
(IF($B$17=2,(IF(2-$B$19=0, 0,
(IF(2-$B$19=1,(VLOOKUP(1,Tablas!$A$73:$G$75,5,TRUE)),
(IF(2-$B$19=2, (VLOOKUP(2,Tablas!$A$73:$G$75,5,TRUE)),
         0)))))),
(IF($B$17=1,(IF(1-$B$19=0, 0,
(IF(1-$B$19=1,(VLOOKUP(1,Tablas!$A$73:$G$75,5,TRUE)),0)))),0)))))))))))))),
(IF($B$17=0, 0,
 (IF($B$19&gt;$B$17, (VLOOKUP($B$17,Tablas!$A$73:$G$75,5,TRUE)),
(IF($B$17=4,(IF(4-$B$19=0, 0,
(IF(4-$B$19=1, (VLOOKUP(1,Tablas!$A$73:$G$75,5,TRUE)),
(IF(4-$B$19=2, (VLOOKUP(2,Tablas!$A$73:$G$75,5,TRUE)),
(IF(4-$B$19=3, (VLOOKUP(3,Tablas!$A$73:$G$75,5,TRUE)),
(IF(4-$B$19=4, (VLOOKUP(3,Tablas!$A$73:$G$75,5,TRUE)),
0)))))))))),
(IF($B$17=5,(IF(5-$B$19=0, (VLOOKUP(1,Tablas!$A$73:$G$75,5,TRUE)),
(IF(5-$B$19=1, (VLOOKUP(1,Tablas!$A$73:$G$75,5,TRUE)),
(IF(5-$B$19=2, (VLOOKUP(2,Tablas!$A$73:$G$75,5,TRUE)),
(IF(5-$B$19=3, (VLOOKUP(3,Tablas!$A$73:$G$75,5,TRUE)),
(IF(5-$B$19=4, (VLOOKUP(3,Tablas!$A$73:$G$75,5,TRUE)),
(VLOOKUP(3,Tablas!$A$73:$G$75,5,TRUE)))))))))))),
(IF($B$17=6,(IF(6-$B$19=0, (VLOOKUP(2,Tablas!$A$73:$G$75,5,TRUE)),
(IF(6-$B$19=1, (VLOOKUP(2,Tablas!$A$73:$G$75,5,TRUE)),
(IF(6-$B$19=2, (VLOOKUP(2,Tablas!$A$73:$G$75,5,TRUE)),
(IF(6-$B$19=3, (VLOOKUP(3,Tablas!$A$73:$G$75,5,TRUE)),
(IF(6-$B$19=4, (VLOOKUP(3,Tablas!$A$73:$G$75,5,TRUE)),
(VLOOKUP(3,Tablas!$A$73:$G$75,5,TRUE)))))))))))),
(IF($B$17&gt;6,(IF(7-$B$19=0, (VLOOKUP(3,Tablas!$A$73:$G$75,5,TRUE)),
(IF(7-$B$19=1, (VLOOKUP(3,Tablas!$A$73:$G$75,5,TRUE)),
(IF(7-$B$19=2, (VLOOKUP(3,Tablas!$A$73:$G$75,5,TRUE)),
(IF(7-$B$19=3, (VLOOKUP(3,Tablas!$A$73:$G$75,5,TRUE)),
(IF(7-$B$19=4, (VLOOKUP(3,Tablas!$A$73:$G$75,5,TRUE)),
(VLOOKUP(3,Tablas!$A$73:$G$75,5,TRUE)))))))))))),
(IF($B$17=3,(IF(3-$B$19=0,0,
(IF(3-$B$19=1,(VLOOKUP(1,Tablas!$A$73:$G$75,5,TRUE)),
(IF(3-$B$19=2, (VLOOKUP(2,Tablas!$A$73:$G$75,5,TRUE)),
(VLOOKUP(3,Tablas!$A$73:$G$75,5,TRUE)))))))),
(IF($B$17=2,(IF(2-$B$19=0, 0,
(IF(2-$B$19=1,(VLOOKUP(1,Tablas!$A$73:$G$75,5,TRUE)),
(IF(2-$B$19=2, (VLOOKUP(2,Tablas!$A$73:$G$75,5,TRUE)),
         0)))))),
(IF($B$17=1,(IF(1-$B$19=0, 0,
(IF(1-$B$19=1,(VLOOKUP(1,Tablas!$A$73:$G$75,5,TRUE)),0)))),0)))))))))))))))))))*(1-E26)*(1-E27)</f>
        <v>0</v>
      </c>
      <c r="F35" s="155">
        <f>IF($B$15=1,
(IF($B$17=0, 0,
 (IF($B$19&gt;$B$17, (VLOOKUP($B$17,Tablas!$A$73:$G$75,6,TRUE)),
(IF($B$17&gt;4,(IF($B$19=0, (VLOOKUP(3,Tablas!$A$73:$G$75,6,TRUE)),
(IF($B$19=1, (VLOOKUP(3,Tablas!$A$73:$G$75,6,TRUE)),
(IF($B$19=2, (VLOOKUP(3,Tablas!$A$73:$G$75,6,TRUE)),
(VLOOKUP(3,Tablas!$A$73:$G$75,6,TRUE)))))))),
(IF($B$17=4,(IF(4-$B$19=0,(VLOOKUP(2,Tablas!$A$73:$G$75,6,TRUE)),
(IF(4-$B$19=1,(VLOOKUP(2,Tablas!$A$73:$G$75,6,TRUE)),
(IF(4-$B$19=2, (VLOOKUP(2,Tablas!$A$73:$G$75,6,TRUE)),
(VLOOKUP(3,Tablas!$A$73:$G$75,6,TRUE)))))))),
(IF($B$17=3,(IF(3-$B$19=0,(VLOOKUP(1,Tablas!$A$73:$G$75,6,TRUE)),
(IF(3-$B$19=1,(VLOOKUP(1,Tablas!$A$73:$G$75,6,TRUE)),
(IF(3-$B$19=2, (VLOOKUP(2,Tablas!$A$73:$G$75,6,TRUE)),
(VLOOKUP(3,Tablas!$A$73:$G$75,6,TRUE)))))))),
(IF($B$17=2,(IF(2-$B$19=0, 0,
(IF(2-$B$19=1,(VLOOKUP(1,Tablas!$A$73:$G$75,6,TRUE)),
(IF(2-$B$19=2, (VLOOKUP(2,Tablas!$A$73:$G$75,6,TRUE)),
         0)))))),
(IF($B$17=1,(IF(1-$B$19=0, 0,
(IF(1-$B$19=1,(VLOOKUP(1,Tablas!$A$73:$G$75,6,TRUE)),0)))),0)))))))))))))),
(IF($B$17=0, 0,
 (IF($B$19&gt;$B$17, (VLOOKUP($B$17,Tablas!$A$73:$G$75,6,TRUE)),
(IF($B$17=4,(IF(4-$B$19=0, 0,
(IF(4-$B$19=1, (VLOOKUP(1,Tablas!$A$73:$G$75,6,TRUE)),
(IF(4-$B$19=2, (VLOOKUP(2,Tablas!$A$73:$G$75,6,TRUE)),
(IF(4-$B$19=3, (VLOOKUP(3,Tablas!$A$73:$G$75,6,TRUE)),
(IF(4-$B$19=4, (VLOOKUP(3,Tablas!$A$73:$G$75,6,TRUE)),
0)))))))))),
(IF($B$17=5,(IF(5-$B$19=0, (VLOOKUP(1,Tablas!$A$73:$G$75,6,TRUE)),
(IF(5-$B$19=1, (VLOOKUP(1,Tablas!$A$73:$G$75,6,TRUE)),
(IF(5-$B$19=2, (VLOOKUP(2,Tablas!$A$73:$G$75,6,TRUE)),
(IF(5-$B$19=3, (VLOOKUP(3,Tablas!$A$73:$G$75,6,TRUE)),
(IF(5-$B$19=4, (VLOOKUP(3,Tablas!$A$73:$G$75,6,TRUE)),
(VLOOKUP(3,Tablas!$A$73:$G$75,6,TRUE)))))))))))),
(IF($B$17=6,(IF(6-$B$19=0, (VLOOKUP(2,Tablas!$A$73:$G$75,6,TRUE)),
(IF(6-$B$19=1, (VLOOKUP(2,Tablas!$A$73:$G$75,6,TRUE)),
(IF(6-$B$19=2, (VLOOKUP(2,Tablas!$A$73:$G$75,6,TRUE)),
(IF(6-$B$19=3, (VLOOKUP(3,Tablas!$A$73:$G$75,6,TRUE)),
(IF(6-$B$19=4, (VLOOKUP(3,Tablas!$A$73:$G$75,6,TRUE)),
(VLOOKUP(3,Tablas!$A$73:$G$75,6,TRUE)))))))))))),
(IF($B$17&gt;6,(IF(7-$B$19=0, (VLOOKUP(3,Tablas!$A$73:$G$75,6,TRUE)),
(IF(7-$B$19=1, (VLOOKUP(3,Tablas!$A$73:$G$75,6,TRUE)),
(IF(7-$B$19=2, (VLOOKUP(3,Tablas!$A$73:$G$75,6,TRUE)),
(IF(7-$B$19=3, (VLOOKUP(3,Tablas!$A$73:$G$75,6,TRUE)),
(IF(7-$B$19=4, (VLOOKUP(3,Tablas!$A$73:$G$75,6,TRUE)),
(VLOOKUP(3,Tablas!$A$73:$G$75,6,TRUE)))))))))))),
(IF($B$17=3,(IF(3-$B$19=0,0,
(IF(3-$B$19=1,(VLOOKUP(1,Tablas!$A$73:$G$75,6,TRUE)),
(IF(3-$B$19=2, (VLOOKUP(2,Tablas!$A$73:$G$75,6,TRUE)),
(VLOOKUP(3,Tablas!$A$73:$G$75,6,TRUE)))))))),
(IF($B$17=2,(IF(2-$B$19=0, 0,
(IF(2-$B$19=1,(VLOOKUP(1,Tablas!$A$73:$G$75,6,TRUE)),
(IF(2-$B$19=2, (VLOOKUP(2,Tablas!$A$73:$G$75,6,TRUE)),
         0)))))),
(IF($B$17=1,(IF(1-$B$19=0, 0,
(IF(1-$B$19=1,(VLOOKUP(1,Tablas!$A$73:$G$75,6,TRUE)),0)))),0)))))))))))))))))))*(1-F26)*(1-F27)</f>
        <v>0</v>
      </c>
      <c r="G35" s="155">
        <f>IF($B$15=1,
(IF($B$17=0, 0,
 (IF($B$19&gt;$B$17, (VLOOKUP($B$17,Tablas!$A$73:$G$75,7,TRUE)),
(IF($B$17&gt;4,(IF($B$19=0, (VLOOKUP(3,Tablas!$A$73:$G$75,7,TRUE)),
(IF($B$19=1, (VLOOKUP(3,Tablas!$A$73:$G$75,7,TRUE)),
(IF($B$19=2, (VLOOKUP(3,Tablas!$A$73:$G$75,7,TRUE)),
(VLOOKUP(3,Tablas!$A$73:$G$75,7,TRUE)))))))),
(IF($B$17=4,(IF(4-$B$19=0,(VLOOKUP(2,Tablas!$A$73:$G$75,7,TRUE)),
(IF(4-$B$19=1,(VLOOKUP(2,Tablas!$A$73:$G$75,7,TRUE)),
(IF(4-$B$19=2, (VLOOKUP(2,Tablas!$A$73:$G$75,7,TRUE)),
(VLOOKUP(3,Tablas!$A$73:$G$75,7,TRUE)))))))),
(IF($B$17=3,(IF(3-$B$19=0,(VLOOKUP(1,Tablas!$A$73:$G$75,7,TRUE)),
(IF(3-$B$19=1,(VLOOKUP(1,Tablas!$A$73:$G$75,7,TRUE)),
(IF(3-$B$19=2, (VLOOKUP(2,Tablas!$A$73:$G$75,7,TRUE)),
(VLOOKUP(3,Tablas!$A$73:$G$75,7,TRUE)))))))),
(IF($B$17=2,(IF(2-$B$19=0, 0,
(IF(2-$B$19=1,(VLOOKUP(1,Tablas!$A$73:$G$75,7,TRUE)),
(IF(2-$B$19=2, (VLOOKUP(2,Tablas!$A$73:$G$75,7,TRUE)),
         0)))))),
(IF($B$17=1,(IF(1-$B$19=0, 0,
(IF(1-$B$19=1,(VLOOKUP(1,Tablas!$A$73:$G$75,7,TRUE)),0)))),0)))))))))))))),
(IF($B$17=0, 0,
 (IF($B$19&gt;$B$17, (VLOOKUP($B$17,Tablas!$A$73:$G$75,7,TRUE)),
(IF($B$17=4,(IF(4-$B$19=0, 0,
(IF(4-$B$19=1, (VLOOKUP(1,Tablas!$A$73:$G$75,7,TRUE)),
(IF(4-$B$19=2, (VLOOKUP(2,Tablas!$A$73:$G$75,7,TRUE)),
(IF(4-$B$19=3, (VLOOKUP(3,Tablas!$A$73:$G$75,7,TRUE)),
(IF(4-$B$19=4, (VLOOKUP(3,Tablas!$A$73:$G$75,7,TRUE)),
0)))))))))),
(IF($B$17=5,(IF(5-$B$19=0, (VLOOKUP(1,Tablas!$A$73:$G$75,7,TRUE)),
(IF(5-$B$19=1, (VLOOKUP(1,Tablas!$A$73:$G$75,7,TRUE)),
(IF(5-$B$19=2, (VLOOKUP(2,Tablas!$A$73:$G$75,7,TRUE)),
(IF(5-$B$19=3, (VLOOKUP(3,Tablas!$A$73:$G$75,7,TRUE)),
(IF(5-$B$19=4, (VLOOKUP(3,Tablas!$A$73:$G$75,7,TRUE)),
(VLOOKUP(3,Tablas!$A$73:$G$75,7,TRUE)))))))))))),
(IF($B$17=6,(IF(6-$B$19=0, (VLOOKUP(2,Tablas!$A$73:$G$75,7,TRUE)),
(IF(6-$B$19=1, (VLOOKUP(2,Tablas!$A$73:$G$75,7,TRUE)),
(IF(6-$B$19=2, (VLOOKUP(2,Tablas!$A$73:$G$75,7,TRUE)),
(IF(6-$B$19=3, (VLOOKUP(3,Tablas!$A$73:$G$75,7,TRUE)),
(IF(6-$B$19=4, (VLOOKUP(3,Tablas!$A$73:$G$75,7,TRUE)),
(VLOOKUP(3,Tablas!$A$73:$G$75,7,TRUE)))))))))))),
(IF($B$17&gt;6,(IF(7-$B$19=0, (VLOOKUP(3,Tablas!$A$73:$G$75,7,TRUE)),
(IF(7-$B$19=1, (VLOOKUP(3,Tablas!$A$73:$G$75,7,TRUE)),
(IF(7-$B$19=2, (VLOOKUP(3,Tablas!$A$73:$G$75,7,TRUE)),
(IF(7-$B$19=3, (VLOOKUP(3,Tablas!$A$73:$G$75,7,TRUE)),
(IF(7-$B$19=4, (VLOOKUP(3,Tablas!$A$73:$G$75,7,TRUE)),
(VLOOKUP(3,Tablas!$A$73:$G$75,7,TRUE)))))))))))),
(IF($B$17=3,(IF(3-$B$19=0,0,
(IF(3-$B$19=1,(VLOOKUP(1,Tablas!$A$73:$G$75,7,TRUE)),
(IF(3-$B$19=2, (VLOOKUP(2,Tablas!$A$73:$G$75,7,TRUE)),
(VLOOKUP(3,Tablas!$A$73:$G$75,7,TRUE)))))))),
(IF($B$17=2,(IF(2-$B$19=0, 0,
(IF(2-$B$19=1,(VLOOKUP(1,Tablas!$A$73:$G$75,7,TRUE)),
(IF(2-$B$19=2, (VLOOKUP(2,Tablas!$A$73:$G$75,7,TRUE)),
         0)))))),
(IF($B$17=1,(IF(1-$B$19=0, 0,
(IF(1-$B$19=1,(VLOOKUP(1,Tablas!$A$73:$G$75,7,TRUE)),0)))),0)))))))))))))))))))*(1-G26)*(1-G27)</f>
        <v>0</v>
      </c>
      <c r="H35" s="155">
        <f>IF($B$15=1,
(IF($B$17=0, 0,
 (IF($B$19&gt;$B$17, (VLOOKUP($B$17,Tablas!$A$73:$H$75,8,TRUE)),
(IF($B$17&gt;4,(IF($B$19=0, (VLOOKUP(3,Tablas!$A$73:$H$75,8,TRUE)),
(IF($B$19=1, (VLOOKUP(3,Tablas!$A$73:$H$75,8,TRUE)),
(IF($B$19=2, (VLOOKUP(3,Tablas!$A$73:$H$75,8,TRUE)),
(VLOOKUP(3,Tablas!$A$73:$H$75,8,TRUE)))))))),
(IF($B$17=4,(IF(4-$B$19=0,(VLOOKUP(2,Tablas!$A$73:$H$75,8,TRUE)),
(IF(4-$B$19=1,(VLOOKUP(2,Tablas!$A$73:$H$75,8,TRUE)),
(IF(4-$B$19=2, (VLOOKUP(2,Tablas!$A$73:$H$75,8,TRUE)),
(VLOOKUP(3,Tablas!$A$73:$H$75,8,TRUE)))))))),
(IF($B$17=3,(IF(3-$B$19=0,(VLOOKUP(1,Tablas!$A$73:$H$75,8,TRUE)),
(IF(3-$B$19=1,(VLOOKUP(1,Tablas!$A$73:$H$75,8,TRUE)),
(IF(3-$B$19=2, (VLOOKUP(2,Tablas!$A$73:$H$75,8,TRUE)),
(VLOOKUP(3,Tablas!$A$73:$H$75,8,TRUE)))))))),
(IF($B$17=2,(IF(2-$B$19=0, 0,
(IF(2-$B$19=1,(VLOOKUP(1,Tablas!$A$73:$H$75,8,TRUE)),
(IF(2-$B$19=2, (VLOOKUP(2,Tablas!$A$73:$H$75,8,TRUE)),
         0)))))),
(IF($B$17=1,(IF(1-$B$19=0, 0,
(IF(1-$B$19=1,(VLOOKUP(1,Tablas!$A$73:$H$75,8,TRUE)),0)))),0)))))))))))))),
(IF($B$17=0, 0,
 (IF($B$19&gt;$B$17, (VLOOKUP($B$17,Tablas!$A$73:$H$75,8,TRUE)),
(IF($B$17=4,(IF(4-$B$19=0, 0,
(IF(4-$B$19=1, (VLOOKUP(1,Tablas!$A$73:$H$75,8,TRUE)),
(IF(4-$B$19=2, (VLOOKUP(2,Tablas!$A$73:$H$75,8,TRUE)),
(IF(4-$B$19=3, (VLOOKUP(3,Tablas!$A$73:$H$75,8,TRUE)),
(IF(4-$B$19=4, (VLOOKUP(3,Tablas!$A$73:$H$75,8,TRUE)),
0)))))))))),
(IF($B$17=5,(IF(5-$B$19=0, (VLOOKUP(1,Tablas!$A$73:$H$75,8,TRUE)),
(IF(5-$B$19=1, (VLOOKUP(1,Tablas!$A$73:$H$75,8,TRUE)),
(IF(5-$B$19=2, (VLOOKUP(2,Tablas!$A$73:$H$75,8,TRUE)),
(IF(5-$B$19=3, (VLOOKUP(3,Tablas!$A$73:$H$75,8,TRUE)),
(IF(5-$B$19=4, (VLOOKUP(3,Tablas!$A$73:$H$75,8,TRUE)),
(VLOOKUP(3,Tablas!$A$73:$H$75,8,TRUE)))))))))))),
(IF($B$17=6,(IF(6-$B$19=0, (VLOOKUP(2,Tablas!$A$73:$H$75,8,TRUE)),
(IF(6-$B$19=1, (VLOOKUP(2,Tablas!$A$73:$H$75,8,TRUE)),
(IF(6-$B$19=2, (VLOOKUP(2,Tablas!$A$73:$H$75,8,TRUE)),
(IF(6-$B$19=3, (VLOOKUP(3,Tablas!$A$73:$H$75,8,TRUE)),
(IF(6-$B$19=4, (VLOOKUP(3,Tablas!$A$73:$H$75,8,TRUE)),
(VLOOKUP(3,Tablas!$A$73:$H$75,8,TRUE)))))))))))),
(IF($B$17&gt;6,(IF(7-$B$19=0, (VLOOKUP(3,Tablas!$A$73:$H$75,8,TRUE)),
(IF(7-$B$19=1, (VLOOKUP(3,Tablas!$A$73:$H$75,8,TRUE)),
(IF(7-$B$19=2, (VLOOKUP(3,Tablas!$A$73:$H$75,8,TRUE)),
(IF(7-$B$19=3, (VLOOKUP(3,Tablas!$A$73:$H$75,8,TRUE)),
(IF(7-$B$19=4, (VLOOKUP(3,Tablas!$A$73:$H$75,8,TRUE)),
(VLOOKUP(3,Tablas!$A$73:$H$75,8,TRUE)))))))))))),
(IF($B$17=3,(IF(3-$B$19=0,0,
(IF(3-$B$19=1,(VLOOKUP(1,Tablas!$A$73:$H$75,8,TRUE)),
(IF(3-$B$19=2, (VLOOKUP(2,Tablas!$A$73:$H$75,8,TRUE)),
(VLOOKUP(3,Tablas!$A$73:$H$75,8,TRUE)))))))),
(IF($B$17=2,(IF(2-$B$19=0, 0,
(IF(2-$B$19=1,(VLOOKUP(1,Tablas!$A$73:$H$75,8,TRUE)),
(IF(2-$B$19=2, (VLOOKUP(2,Tablas!$A$73:$H$75,8,TRUE)),
         0)))))),
(IF($B$17=1,(IF(1-$B$19=0, 0,
(IF(1-$B$19=1,(VLOOKUP(1,Tablas!$A$73:$H$75,8,TRUE)),0)))),0)))))))))))))))))))*(1-H26)*(1-H27)</f>
        <v>0</v>
      </c>
      <c r="I35" s="155">
        <f>IF($B$15=1,
(IF($B$17=0, 0,
 (IF($B$19&gt;$B$17, (VLOOKUP($B$17,Tablas!$A$73:$I$75,9,TRUE)),
(IF($B$17&gt;4,(IF($B$19=0, (VLOOKUP(3,Tablas!$A$73:$I$75,9,TRUE)),
(IF($B$19=1, (VLOOKUP(3,Tablas!$A$73:$I$75,9,TRUE)),
(IF($B$19=2, (VLOOKUP(3,Tablas!$A$73:$I$75,9,TRUE)),
(VLOOKUP(3,Tablas!$A$73:$I$75,9,TRUE)))))))),
(IF($B$17=4,(IF(4-$B$19=0,(VLOOKUP(2,Tablas!$A$73:$I$75,9,TRUE)),
(IF(4-$B$19=1,(VLOOKUP(2,Tablas!$A$73:$I$75,9,TRUE)),
(IF(4-$B$19=2, (VLOOKUP(2,Tablas!$A$73:$I$75,9,TRUE)),
(VLOOKUP(3,Tablas!$A$73:$I$75,9,TRUE)))))))),
(IF($B$17=3,(IF(3-$B$19=0,(VLOOKUP(1,Tablas!$A$73:$I$75,9,TRUE)),
(IF(3-$B$19=1,(VLOOKUP(1,Tablas!$A$73:$I$75,9,TRUE)),
(IF(3-$B$19=2, (VLOOKUP(2,Tablas!$A$73:$I$75,9,TRUE)),
(VLOOKUP(3,Tablas!$A$73:$I$75,9,TRUE)))))))),
(IF($B$17=2,(IF(2-$B$19=0, 0,
(IF(2-$B$19=1,(VLOOKUP(1,Tablas!$A$73:$I$75,9,TRUE)),
(IF(2-$B$19=2, (VLOOKUP(2,Tablas!$A$73:$I$75,9,TRUE)),
         0)))))),
(IF($B$17=1,(IF(1-$B$19=0, 0,
(IF(1-$B$19=1,(VLOOKUP(1,Tablas!$A$73:$I$75,9,TRUE)),0)))),0)))))))))))))),
(IF($B$17=0, 0,
 (IF($B$19&gt;$B$17, (VLOOKUP($B$17,Tablas!$A$73:$I$75,9,TRUE)),
(IF($B$17=4,(IF(4-$B$19=0, 0,
(IF(4-$B$19=1, (VLOOKUP(1,Tablas!$A$73:$I$75,9,TRUE)),
(IF(4-$B$19=2, (VLOOKUP(2,Tablas!$A$73:$I$75,9,TRUE)),
(IF(4-$B$19=3, (VLOOKUP(3,Tablas!$A$73:$I$75,9,TRUE)),
(IF(4-$B$19=4, (VLOOKUP(3,Tablas!$A$73:$I$75,9,TRUE)),
0)))))))))),
(IF($B$17=5,(IF(5-$B$19=0, (VLOOKUP(1,Tablas!$A$73:$I$75,9,TRUE)),
(IF(5-$B$19=1, (VLOOKUP(1,Tablas!$A$73:$I$75,9,TRUE)),
(IF(5-$B$19=2, (VLOOKUP(2,Tablas!$A$73:$I$75,9,TRUE)),
(IF(5-$B$19=3, (VLOOKUP(3,Tablas!$A$73:$I$75,9,TRUE)),
(IF(5-$B$19=4, (VLOOKUP(3,Tablas!$A$73:$I$75,9,TRUE)),
(VLOOKUP(3,Tablas!$A$73:$I$75,9,TRUE)))))))))))),
(IF($B$17=6,(IF(6-$B$19=0, (VLOOKUP(2,Tablas!$A$73:$I$75,9,TRUE)),
(IF(6-$B$19=1, (VLOOKUP(2,Tablas!$A$73:$I$75,9,TRUE)),
(IF(6-$B$19=2, (VLOOKUP(2,Tablas!$A$73:$I$75,9,TRUE)),
(IF(6-$B$19=3, (VLOOKUP(3,Tablas!$A$73:$I$75,9,TRUE)),
(IF(6-$B$19=4, (VLOOKUP(3,Tablas!$A$73:$I$75,9,TRUE)),
(VLOOKUP(3,Tablas!$A$73:$I$75,9,TRUE)))))))))))),
(IF($B$17&gt;6,(IF(7-$B$19=0, (VLOOKUP(3,Tablas!$A$73:$I$75,9,TRUE)),
(IF(7-$B$19=1, (VLOOKUP(3,Tablas!$A$73:$I$75,9,TRUE)),
(IF(7-$B$19=2, (VLOOKUP(3,Tablas!$A$73:$I$75,9,TRUE)),
(IF(7-$B$19=3, (VLOOKUP(3,Tablas!$A$73:$I$75,9,TRUE)),
(IF(7-$B$19=4, (VLOOKUP(3,Tablas!$A$73:$I$75,9,TRUE)),
(VLOOKUP(3,Tablas!$A$73:$I$75,9,TRUE)))))))))))),
(IF($B$17=3,(IF(3-$B$19=0,0,
(IF(3-$B$19=1,(VLOOKUP(1,Tablas!$A$73:$I$75,9,TRUE)),
(IF(3-$B$19=2, (VLOOKUP(2,Tablas!$A$73:$I$75,9,TRUE)),
(VLOOKUP(3,Tablas!$A$73:$I$75,9,TRUE)))))))),
(IF($B$17=2,(IF(2-$B$19=0, 0,
(IF(2-$B$19=1,(VLOOKUP(1,Tablas!$A$73:$I$75,9,TRUE)),
(IF(2-$B$19=2, (VLOOKUP(2,Tablas!$A$73:$I$75,9,TRUE)),
         0)))))),
(IF($B$17=1,(IF(1-$B$19=0, 0,
(IF(1-$B$19=1,(VLOOKUP(1,Tablas!$A$73:$I$75,9,TRUE)),0)))),0)))))))))))))))))))*(1-I26)*(1-I27)</f>
        <v>0</v>
      </c>
      <c r="J35" s="198"/>
      <c r="K35" s="96"/>
      <c r="L35" s="295"/>
      <c r="M35" s="275"/>
      <c r="N35" s="275"/>
      <c r="O35" s="271"/>
      <c r="P35" s="278"/>
      <c r="Q35" s="266"/>
      <c r="R35" s="266"/>
      <c r="S35" s="275"/>
      <c r="T35" s="275"/>
      <c r="U35" s="275"/>
      <c r="V35" s="275"/>
      <c r="W35" s="275"/>
      <c r="X35" s="265"/>
      <c r="Y35" s="298"/>
      <c r="Z35" s="87"/>
      <c r="AA35" s="295"/>
      <c r="AB35" s="275"/>
      <c r="AC35" s="275"/>
      <c r="AD35" s="271"/>
      <c r="AE35" s="278"/>
      <c r="AF35" s="266"/>
      <c r="AG35" s="266"/>
      <c r="AH35" s="275"/>
      <c r="AI35" s="275"/>
      <c r="AJ35" s="275"/>
      <c r="AK35" s="275"/>
      <c r="AL35" s="275"/>
      <c r="AM35" s="265"/>
      <c r="AN35" s="298"/>
      <c r="AO35" s="82"/>
      <c r="AP35" s="322"/>
      <c r="AQ35" s="323"/>
      <c r="AR35" s="323"/>
      <c r="AS35" s="318"/>
      <c r="AT35" s="327"/>
      <c r="AU35" s="312"/>
      <c r="AV35" s="312"/>
      <c r="AW35" s="323"/>
      <c r="AX35" s="323"/>
      <c r="AY35" s="323"/>
      <c r="AZ35" s="323"/>
      <c r="BA35" s="323"/>
      <c r="BB35" s="329"/>
      <c r="BC35" s="330"/>
    </row>
    <row r="36" spans="1:55" ht="19" thickBot="1" x14ac:dyDescent="0.2">
      <c r="A36" s="572" t="s">
        <v>98</v>
      </c>
      <c r="B36" s="572"/>
      <c r="C36" s="174">
        <f>SUM(C33:C35)</f>
        <v>8009.1037500000002</v>
      </c>
      <c r="D36" s="174">
        <f t="shared" ref="D36:G36" si="0">SUM(D33:D35)</f>
        <v>5737.143</v>
      </c>
      <c r="E36" s="174">
        <f t="shared" si="0"/>
        <v>4773.81675</v>
      </c>
      <c r="F36" s="174">
        <f t="shared" si="0"/>
        <v>4139.9759999999997</v>
      </c>
      <c r="G36" s="174">
        <f t="shared" si="0"/>
        <v>3155.2424999999998</v>
      </c>
      <c r="H36" s="174">
        <f>SUM(H33:H35)</f>
        <v>2524.194</v>
      </c>
      <c r="I36" s="174">
        <f>SUM(I33:I35)</f>
        <v>2069.8390800000002</v>
      </c>
      <c r="J36" s="198"/>
      <c r="K36" s="96"/>
      <c r="L36" s="295"/>
      <c r="M36" s="275"/>
      <c r="N36" s="275"/>
      <c r="O36" s="271"/>
      <c r="P36" s="278"/>
      <c r="Q36" s="266"/>
      <c r="R36" s="266"/>
      <c r="S36" s="275"/>
      <c r="T36" s="275"/>
      <c r="U36" s="275"/>
      <c r="V36" s="275"/>
      <c r="W36" s="275"/>
      <c r="X36" s="266"/>
      <c r="Y36" s="299"/>
      <c r="Z36" s="75"/>
      <c r="AA36" s="295"/>
      <c r="AB36" s="275"/>
      <c r="AC36" s="275"/>
      <c r="AD36" s="271"/>
      <c r="AE36" s="278"/>
      <c r="AF36" s="266"/>
      <c r="AG36" s="266"/>
      <c r="AH36" s="275"/>
      <c r="AI36" s="275"/>
      <c r="AJ36" s="275"/>
      <c r="AK36" s="275"/>
      <c r="AL36" s="275"/>
      <c r="AM36" s="266"/>
      <c r="AN36" s="299"/>
      <c r="AO36" s="82"/>
      <c r="AP36" s="322"/>
      <c r="AQ36" s="323"/>
      <c r="AR36" s="323"/>
      <c r="AS36" s="318"/>
      <c r="AT36" s="327"/>
      <c r="AU36" s="312"/>
      <c r="AV36" s="312"/>
      <c r="AW36" s="323"/>
      <c r="AX36" s="323"/>
      <c r="AY36" s="323"/>
      <c r="AZ36" s="323"/>
      <c r="BA36" s="323"/>
      <c r="BB36" s="312"/>
      <c r="BC36" s="331"/>
    </row>
    <row r="37" spans="1:55" ht="39" customHeight="1" thickBot="1" x14ac:dyDescent="0.2">
      <c r="A37" s="591" t="s">
        <v>118</v>
      </c>
      <c r="B37" s="592"/>
      <c r="C37" s="172">
        <f>IF('INGRESO DE DATOS'!$R$3,C36*-15%,0)</f>
        <v>0</v>
      </c>
      <c r="D37" s="172">
        <f>IF('INGRESO DE DATOS'!$R$3,D36*-15%,0)</f>
        <v>0</v>
      </c>
      <c r="E37" s="172">
        <f>IF('INGRESO DE DATOS'!$R$3,E36*-15%,0)</f>
        <v>0</v>
      </c>
      <c r="F37" s="172">
        <f>IF('INGRESO DE DATOS'!$R$3,F36*-15%,0)</f>
        <v>0</v>
      </c>
      <c r="G37" s="173">
        <f>IF('INGRESO DE DATOS'!$R$3,G36*-15%,0)</f>
        <v>0</v>
      </c>
      <c r="H37" s="173">
        <f>IF('INGRESO DE DATOS'!$R$3,H36*-15%,0)</f>
        <v>0</v>
      </c>
      <c r="I37" s="173">
        <f>IF('INGRESO DE DATOS'!$R$3,I36*-15%,0)</f>
        <v>0</v>
      </c>
      <c r="J37" s="197"/>
      <c r="K37" s="96"/>
      <c r="L37" s="300"/>
      <c r="M37" s="279"/>
      <c r="N37" s="279"/>
      <c r="O37" s="271"/>
      <c r="P37" s="278"/>
      <c r="Q37" s="266"/>
      <c r="R37" s="266"/>
      <c r="S37" s="279"/>
      <c r="T37" s="279"/>
      <c r="U37" s="279"/>
      <c r="V37" s="279"/>
      <c r="W37" s="279"/>
      <c r="X37" s="267"/>
      <c r="Y37" s="297"/>
      <c r="Z37" s="75"/>
      <c r="AA37" s="300"/>
      <c r="AB37" s="279"/>
      <c r="AC37" s="279"/>
      <c r="AD37" s="271"/>
      <c r="AE37" s="278"/>
      <c r="AF37" s="266"/>
      <c r="AG37" s="266"/>
      <c r="AH37" s="279"/>
      <c r="AI37" s="279"/>
      <c r="AJ37" s="279"/>
      <c r="AK37" s="279"/>
      <c r="AL37" s="279"/>
      <c r="AM37" s="267"/>
      <c r="AN37" s="297"/>
      <c r="AO37" s="87"/>
      <c r="AP37" s="332"/>
      <c r="AQ37" s="333"/>
      <c r="AR37" s="333"/>
      <c r="AS37" s="318"/>
      <c r="AT37" s="327"/>
      <c r="AU37" s="312"/>
      <c r="AV37" s="312"/>
      <c r="AW37" s="333"/>
      <c r="AX37" s="333"/>
      <c r="AY37" s="333"/>
      <c r="AZ37" s="333"/>
      <c r="BA37" s="333"/>
      <c r="BB37" s="314"/>
      <c r="BC37" s="328"/>
    </row>
    <row r="38" spans="1:55" ht="18" x14ac:dyDescent="0.15">
      <c r="A38" s="593" t="s">
        <v>119</v>
      </c>
      <c r="B38" s="593"/>
      <c r="C38" s="171">
        <v>75</v>
      </c>
      <c r="D38" s="171">
        <v>75</v>
      </c>
      <c r="E38" s="171">
        <v>75</v>
      </c>
      <c r="F38" s="171">
        <v>75</v>
      </c>
      <c r="G38" s="171">
        <v>75</v>
      </c>
      <c r="H38" s="171">
        <v>75</v>
      </c>
      <c r="I38" s="171">
        <v>75</v>
      </c>
      <c r="J38" s="197"/>
      <c r="K38" s="129"/>
      <c r="L38" s="293"/>
      <c r="M38" s="74"/>
      <c r="N38" s="74"/>
      <c r="O38" s="271"/>
      <c r="P38" s="278"/>
      <c r="Q38" s="266"/>
      <c r="R38" s="266"/>
      <c r="S38" s="74"/>
      <c r="T38" s="74"/>
      <c r="U38" s="74"/>
      <c r="V38" s="74"/>
      <c r="W38" s="74"/>
      <c r="X38" s="280"/>
      <c r="Y38" s="301"/>
      <c r="Z38" s="75"/>
      <c r="AA38" s="293"/>
      <c r="AB38" s="74"/>
      <c r="AC38" s="74"/>
      <c r="AD38" s="271"/>
      <c r="AE38" s="278"/>
      <c r="AF38" s="266"/>
      <c r="AG38" s="266"/>
      <c r="AH38" s="74"/>
      <c r="AI38" s="74"/>
      <c r="AJ38" s="74"/>
      <c r="AK38" s="74"/>
      <c r="AL38" s="74"/>
      <c r="AM38" s="280"/>
      <c r="AN38" s="301"/>
      <c r="AO38" s="75"/>
      <c r="AP38" s="310"/>
      <c r="AQ38" s="311"/>
      <c r="AR38" s="311"/>
      <c r="AS38" s="318"/>
      <c r="AT38" s="327"/>
      <c r="AU38" s="312"/>
      <c r="AV38" s="312"/>
      <c r="AW38" s="311"/>
      <c r="AX38" s="311"/>
      <c r="AY38" s="311"/>
      <c r="AZ38" s="311"/>
      <c r="BA38" s="311"/>
      <c r="BB38" s="334"/>
      <c r="BC38" s="335"/>
    </row>
    <row r="39" spans="1:55" ht="19" thickBot="1" x14ac:dyDescent="0.2">
      <c r="A39" s="588" t="s">
        <v>120</v>
      </c>
      <c r="B39" s="589"/>
      <c r="C39" s="106">
        <f>(C36+C37+C38)*5%</f>
        <v>404.20518750000002</v>
      </c>
      <c r="D39" s="106">
        <f t="shared" ref="D39:H39" si="1">(D36+D37+D38)*5%</f>
        <v>290.60714999999999</v>
      </c>
      <c r="E39" s="106">
        <f t="shared" si="1"/>
        <v>242.44083750000001</v>
      </c>
      <c r="F39" s="106">
        <f t="shared" si="1"/>
        <v>210.74879999999999</v>
      </c>
      <c r="G39" s="106">
        <f t="shared" si="1"/>
        <v>161.512125</v>
      </c>
      <c r="H39" s="106">
        <f t="shared" si="1"/>
        <v>129.9597</v>
      </c>
      <c r="I39" s="106">
        <f>(I36+I37+I38)*5%</f>
        <v>107.24195400000002</v>
      </c>
      <c r="J39" s="197"/>
      <c r="K39" s="129"/>
      <c r="L39" s="293"/>
      <c r="M39" s="74"/>
      <c r="N39" s="74"/>
      <c r="O39" s="271"/>
      <c r="P39" s="278"/>
      <c r="Q39" s="266"/>
      <c r="R39" s="281"/>
      <c r="S39" s="74"/>
      <c r="T39" s="74"/>
      <c r="U39" s="74"/>
      <c r="V39" s="74"/>
      <c r="W39" s="74"/>
      <c r="X39" s="280"/>
      <c r="Y39" s="301"/>
      <c r="Z39" s="75"/>
      <c r="AA39" s="293"/>
      <c r="AB39" s="74"/>
      <c r="AC39" s="74"/>
      <c r="AD39" s="271"/>
      <c r="AE39" s="278"/>
      <c r="AF39" s="266"/>
      <c r="AG39" s="281"/>
      <c r="AH39" s="74"/>
      <c r="AI39" s="74"/>
      <c r="AJ39" s="74"/>
      <c r="AK39" s="74"/>
      <c r="AL39" s="74"/>
      <c r="AM39" s="280"/>
      <c r="AN39" s="301"/>
      <c r="AO39" s="75"/>
      <c r="AP39" s="310"/>
      <c r="AQ39" s="311"/>
      <c r="AR39" s="311"/>
      <c r="AS39" s="318"/>
      <c r="AT39" s="327"/>
      <c r="AU39" s="312"/>
      <c r="AV39" s="336"/>
      <c r="AW39" s="311"/>
      <c r="AX39" s="311"/>
      <c r="AY39" s="311"/>
      <c r="AZ39" s="311"/>
      <c r="BA39" s="311"/>
      <c r="BB39" s="334"/>
      <c r="BC39" s="335"/>
    </row>
    <row r="40" spans="1:55" ht="19" hidden="1" thickBot="1" x14ac:dyDescent="0.2">
      <c r="A40" s="594" t="s">
        <v>101</v>
      </c>
      <c r="B40" s="595"/>
      <c r="C40" s="109">
        <v>0</v>
      </c>
      <c r="D40" s="109">
        <v>0</v>
      </c>
      <c r="E40" s="109">
        <v>0</v>
      </c>
      <c r="F40" s="109">
        <v>0</v>
      </c>
      <c r="G40" s="109">
        <v>0</v>
      </c>
      <c r="H40" s="109">
        <v>0</v>
      </c>
      <c r="I40" s="109">
        <v>1</v>
      </c>
      <c r="J40" s="198"/>
      <c r="K40" s="129"/>
      <c r="L40" s="293"/>
      <c r="M40" s="74"/>
      <c r="N40" s="74"/>
      <c r="O40" s="271"/>
      <c r="P40" s="278"/>
      <c r="Q40" s="281"/>
      <c r="R40" s="281"/>
      <c r="S40" s="74"/>
      <c r="T40" s="74"/>
      <c r="U40" s="74"/>
      <c r="V40" s="74"/>
      <c r="W40" s="74"/>
      <c r="X40" s="280"/>
      <c r="Y40" s="301"/>
      <c r="Z40" s="87"/>
      <c r="AA40" s="293"/>
      <c r="AB40" s="74"/>
      <c r="AC40" s="74"/>
      <c r="AD40" s="271"/>
      <c r="AE40" s="278"/>
      <c r="AF40" s="281"/>
      <c r="AG40" s="281"/>
      <c r="AH40" s="74"/>
      <c r="AI40" s="74"/>
      <c r="AJ40" s="74"/>
      <c r="AK40" s="74"/>
      <c r="AL40" s="74"/>
      <c r="AM40" s="280"/>
      <c r="AN40" s="301"/>
      <c r="AO40" s="75"/>
      <c r="AP40" s="310"/>
      <c r="AQ40" s="311"/>
      <c r="AR40" s="311"/>
      <c r="AS40" s="318"/>
      <c r="AT40" s="327"/>
      <c r="AU40" s="336"/>
      <c r="AV40" s="336"/>
      <c r="AW40" s="311"/>
      <c r="AX40" s="311"/>
      <c r="AY40" s="311"/>
      <c r="AZ40" s="311"/>
      <c r="BA40" s="311"/>
      <c r="BB40" s="334"/>
      <c r="BC40" s="335"/>
    </row>
    <row r="41" spans="1:55" s="130" customFormat="1" ht="19" thickBot="1" x14ac:dyDescent="0.2">
      <c r="A41" s="596" t="s">
        <v>102</v>
      </c>
      <c r="B41" s="596"/>
      <c r="C41" s="113">
        <f>SUM(C36:C40)</f>
        <v>8488.3089375</v>
      </c>
      <c r="D41" s="113">
        <f t="shared" ref="D41:H41" si="2">SUM(D36:D40)</f>
        <v>6102.7501499999998</v>
      </c>
      <c r="E41" s="113">
        <f t="shared" si="2"/>
        <v>5091.2575875000002</v>
      </c>
      <c r="F41" s="113">
        <f t="shared" si="2"/>
        <v>4425.7248</v>
      </c>
      <c r="G41" s="113">
        <f t="shared" si="2"/>
        <v>3391.754625</v>
      </c>
      <c r="H41" s="113">
        <f t="shared" si="2"/>
        <v>2729.1536999999998</v>
      </c>
      <c r="I41" s="113">
        <f>SUM(I36:I40)</f>
        <v>2253.0810340000003</v>
      </c>
      <c r="J41" s="196"/>
      <c r="K41" s="96"/>
      <c r="L41" s="293"/>
      <c r="M41" s="74"/>
      <c r="N41" s="74"/>
      <c r="O41" s="271"/>
      <c r="P41" s="278"/>
      <c r="Q41" s="281"/>
      <c r="R41" s="266"/>
      <c r="S41" s="74"/>
      <c r="T41" s="74"/>
      <c r="U41" s="74"/>
      <c r="V41" s="74"/>
      <c r="W41" s="74"/>
      <c r="X41" s="282"/>
      <c r="Y41" s="302"/>
      <c r="Z41" s="75"/>
      <c r="AA41" s="293"/>
      <c r="AB41" s="74"/>
      <c r="AC41" s="74"/>
      <c r="AD41" s="271"/>
      <c r="AE41" s="278"/>
      <c r="AF41" s="281"/>
      <c r="AG41" s="266"/>
      <c r="AH41" s="74"/>
      <c r="AI41" s="74"/>
      <c r="AJ41" s="74"/>
      <c r="AK41" s="74"/>
      <c r="AL41" s="74"/>
      <c r="AM41" s="282"/>
      <c r="AN41" s="302"/>
      <c r="AO41" s="75"/>
      <c r="AP41" s="310"/>
      <c r="AQ41" s="311"/>
      <c r="AR41" s="311"/>
      <c r="AS41" s="318"/>
      <c r="AT41" s="327"/>
      <c r="AU41" s="336"/>
      <c r="AV41" s="312"/>
      <c r="AW41" s="311"/>
      <c r="AX41" s="311"/>
      <c r="AY41" s="311"/>
      <c r="AZ41" s="311"/>
      <c r="BA41" s="311"/>
      <c r="BB41" s="337"/>
      <c r="BC41" s="338"/>
    </row>
    <row r="42" spans="1:55" ht="18" x14ac:dyDescent="0.15">
      <c r="A42" s="542" t="s">
        <v>103</v>
      </c>
      <c r="B42" s="542"/>
      <c r="C42" s="157">
        <f>IF($B$15=1,IF($B$17=0,0,IF($B$19=0,0,IF($B$19=1,(VLOOKUP(1,Tablas!$A$73:$G$75,3,TRUE)),(VLOOKUP(2,Tablas!$A$73:$G$75,3,TRUE))))),
IF($B$17=0,0,IF($B$19=0,0,IF($B$19=1,(VLOOKUP(1,Tablas!$A$73:$G$75,3,TRUE)),IF($B$19=2,(VLOOKUP(2,Tablas!$A$73:$G$75,3,TRUE)), (VLOOKUP(3,Tablas!$A$73:$G$75,3,TRUE)))))))</f>
        <v>0</v>
      </c>
      <c r="D42" s="157">
        <f>IF($B$15=1,IF($B$17=0,0,IF($B$19=0,0,IF($B$19=1,(VLOOKUP(1,Tablas!$A$73:$G$75,4,TRUE)),(VLOOKUP(2,Tablas!$A$73:$G$75,4,TRUE))))),
IF($B$17=0,0,IF($B$19=0,0,IF($B$19=1,(VLOOKUP(1,Tablas!$A$73:$G$75,4,TRUE)),IF($B$19=2,(VLOOKUP(2,Tablas!$A$73:$G$75,4,TRUE)), (VLOOKUP(3,Tablas!$A$73:$G$75,4,TRUE)))))))</f>
        <v>0</v>
      </c>
      <c r="E42" s="157">
        <f>IF($B$15=1,IF($B$17=0,0,IF($B$19=0,0,IF($B$19=1,(VLOOKUP(1,Tablas!$A$73:$G$75,5,TRUE)),(VLOOKUP(2,Tablas!$A$73:$G$75,5,TRUE))))),
IF($B$17=0,0,IF($B$19=0,0,IF($B$19=1,(VLOOKUP(1,Tablas!$A$73:$G$75,5,TRUE)),IF($B$19=2,(VLOOKUP(2,Tablas!$A$73:$G$75,5,TRUE)), (VLOOKUP(3,Tablas!$A$73:$G$75,5,TRUE)))))))</f>
        <v>0</v>
      </c>
      <c r="F42" s="157">
        <f>IF($B$15=1,IF($B$17=0,0,IF($B$19=0,0,IF($B$19=1,(VLOOKUP(1,Tablas!$A$73:$G$75,6,TRUE)),(VLOOKUP(2,Tablas!$A$73:$G$75,6,TRUE))))),
IF($B$17=0,0,IF($B$19=0,0,IF($B$19=1,(VLOOKUP(1,Tablas!$A$73:$G$75,6,TRUE)),IF($B$19=2,(VLOOKUP(2,Tablas!$A$73:$G$75,6,TRUE)), (VLOOKUP(3,Tablas!$A$73:$G$75,6,TRUE)))))))</f>
        <v>0</v>
      </c>
      <c r="G42" s="157">
        <f>IF($B$15=1,IF($B$17=0,0,IF($B$19=0,0,IF($B$19=1,(VLOOKUP(1,Tablas!$A$73:$G$75,7,TRUE)),(VLOOKUP(2,Tablas!$A$73:$G$75,7,TRUE))))),
IF($B$17=0,0,IF($B$19=0,0,IF($B$19=1,(VLOOKUP(1,Tablas!$A$73:$G$75,7,TRUE)),IF($B$19=2,(VLOOKUP(2,Tablas!$A$73:$G$75,7,TRUE)), (VLOOKUP(3,Tablas!$A$73:$G$75,7,TRUE)))))))</f>
        <v>0</v>
      </c>
      <c r="H42" s="157">
        <f>IF($B$15=1,IF($B$17=0,0,IF($B$19=0,0,IF($B$19=1,(VLOOKUP(1,Tablas!$A$73:$H$75,8,TRUE)),(VLOOKUP(2,Tablas!$A$73:$H$75,8,TRUE))))),
IF($B$17=0,0,IF($B$19=0,0,IF($B$19=1,(VLOOKUP(1,Tablas!$A$73:$H$75,8,TRUE)),IF($B$19=2,(VLOOKUP(2,Tablas!$A$73:$H$75,8,TRUE)), (VLOOKUP(3,Tablas!$A$73:$H$75,8,TRUE)))))))</f>
        <v>0</v>
      </c>
      <c r="I42" s="157">
        <f>IF($B$15=1,IF($B$17=0,0,IF($B$19=0,0,IF($B$19=1,(VLOOKUP(1,Tablas!$A$73:$I$75,9,TRUE)),(VLOOKUP(2,Tablas!$A$73:$I$75,9,TRUE))))),
IF($B$17=0,0,IF($B$19=0,0,IF($B$19=1,(VLOOKUP(1,Tablas!$A$73:$I$75,9,TRUE)),IF($B$19=2,(VLOOKUP(2,Tablas!$A$73:$I$75,9,TRUE)), (VLOOKUP(3,Tablas!$A$73:$I$75,9,TRUE)))))))</f>
        <v>0</v>
      </c>
      <c r="J42" s="197"/>
      <c r="K42" s="129"/>
      <c r="L42" s="300"/>
      <c r="M42" s="279"/>
      <c r="N42" s="279"/>
      <c r="O42" s="276"/>
      <c r="P42" s="277"/>
      <c r="Q42" s="266"/>
      <c r="R42" s="281"/>
      <c r="S42" s="279"/>
      <c r="T42" s="279"/>
      <c r="U42" s="279"/>
      <c r="V42" s="279"/>
      <c r="W42" s="279"/>
      <c r="X42" s="280"/>
      <c r="Y42" s="301"/>
      <c r="Z42" s="75"/>
      <c r="AA42" s="300"/>
      <c r="AB42" s="279"/>
      <c r="AC42" s="279"/>
      <c r="AD42" s="276"/>
      <c r="AE42" s="277"/>
      <c r="AF42" s="266"/>
      <c r="AG42" s="281"/>
      <c r="AH42" s="279"/>
      <c r="AI42" s="279"/>
      <c r="AJ42" s="279"/>
      <c r="AK42" s="279"/>
      <c r="AL42" s="279"/>
      <c r="AM42" s="280"/>
      <c r="AN42" s="301"/>
      <c r="AO42" s="87"/>
      <c r="AP42" s="332"/>
      <c r="AQ42" s="333"/>
      <c r="AR42" s="333"/>
      <c r="AS42" s="324"/>
      <c r="AT42" s="325"/>
      <c r="AU42" s="312"/>
      <c r="AV42" s="336"/>
      <c r="AW42" s="333"/>
      <c r="AX42" s="333"/>
      <c r="AY42" s="333"/>
      <c r="AZ42" s="333"/>
      <c r="BA42" s="333"/>
      <c r="BB42" s="334"/>
      <c r="BC42" s="335"/>
    </row>
    <row r="43" spans="1:55" ht="18" x14ac:dyDescent="0.15">
      <c r="A43" s="14"/>
      <c r="B43" s="14"/>
      <c r="C43" s="158"/>
      <c r="D43" s="158"/>
      <c r="E43" s="158"/>
      <c r="F43" s="158"/>
      <c r="G43" s="158"/>
      <c r="H43" s="158"/>
      <c r="I43" s="158"/>
      <c r="J43" s="198"/>
      <c r="K43" s="131"/>
      <c r="L43" s="293"/>
      <c r="M43" s="74"/>
      <c r="N43" s="74"/>
      <c r="O43" s="271"/>
      <c r="P43" s="278"/>
      <c r="Q43" s="281"/>
      <c r="R43" s="266"/>
      <c r="S43" s="74"/>
      <c r="T43" s="74"/>
      <c r="U43" s="74"/>
      <c r="V43" s="74"/>
      <c r="W43" s="74"/>
      <c r="X43" s="280"/>
      <c r="Y43" s="301"/>
      <c r="Z43" s="75"/>
      <c r="AA43" s="293"/>
      <c r="AB43" s="74"/>
      <c r="AC43" s="74"/>
      <c r="AD43" s="271"/>
      <c r="AE43" s="278"/>
      <c r="AF43" s="281"/>
      <c r="AG43" s="266"/>
      <c r="AH43" s="74"/>
      <c r="AI43" s="74"/>
      <c r="AJ43" s="74"/>
      <c r="AK43" s="74"/>
      <c r="AL43" s="74"/>
      <c r="AM43" s="280"/>
      <c r="AN43" s="301"/>
      <c r="AO43" s="75"/>
      <c r="AP43" s="310"/>
      <c r="AQ43" s="311"/>
      <c r="AR43" s="311"/>
      <c r="AS43" s="318"/>
      <c r="AT43" s="327"/>
      <c r="AU43" s="336"/>
      <c r="AV43" s="312"/>
      <c r="AW43" s="311"/>
      <c r="AX43" s="311"/>
      <c r="AY43" s="311"/>
      <c r="AZ43" s="311"/>
      <c r="BA43" s="311"/>
      <c r="BB43" s="334"/>
      <c r="BC43" s="335"/>
    </row>
    <row r="44" spans="1:55" ht="18" x14ac:dyDescent="0.15">
      <c r="A44" s="580" t="s">
        <v>104</v>
      </c>
      <c r="B44" s="580"/>
      <c r="C44" s="580"/>
      <c r="D44" s="580"/>
      <c r="E44" s="580"/>
      <c r="F44" s="580"/>
      <c r="G44" s="580"/>
      <c r="H44" s="376"/>
      <c r="I44" s="376"/>
      <c r="J44" s="198"/>
      <c r="K44" s="131"/>
      <c r="L44" s="293"/>
      <c r="M44" s="74"/>
      <c r="N44" s="74"/>
      <c r="O44" s="271"/>
      <c r="P44" s="273"/>
      <c r="Q44" s="266"/>
      <c r="R44" s="266"/>
      <c r="S44" s="74"/>
      <c r="T44" s="74"/>
      <c r="U44" s="74"/>
      <c r="V44" s="74"/>
      <c r="W44" s="74"/>
      <c r="X44" s="282"/>
      <c r="Y44" s="302"/>
      <c r="Z44" s="75"/>
      <c r="AA44" s="293"/>
      <c r="AB44" s="74"/>
      <c r="AC44" s="74"/>
      <c r="AD44" s="271"/>
      <c r="AE44" s="273"/>
      <c r="AF44" s="266"/>
      <c r="AG44" s="266"/>
      <c r="AH44" s="74"/>
      <c r="AI44" s="74"/>
      <c r="AJ44" s="74"/>
      <c r="AK44" s="74"/>
      <c r="AL44" s="74"/>
      <c r="AM44" s="282"/>
      <c r="AN44" s="302"/>
      <c r="AO44" s="75"/>
      <c r="AP44" s="310"/>
      <c r="AQ44" s="311"/>
      <c r="AR44" s="311"/>
      <c r="AS44" s="318"/>
      <c r="AT44" s="320"/>
      <c r="AU44" s="312"/>
      <c r="AV44" s="312"/>
      <c r="AW44" s="311"/>
      <c r="AX44" s="311"/>
      <c r="AY44" s="311"/>
      <c r="AZ44" s="311"/>
      <c r="BA44" s="311"/>
      <c r="BB44" s="337"/>
      <c r="BC44" s="338"/>
    </row>
    <row r="45" spans="1:55" ht="18" x14ac:dyDescent="0.15">
      <c r="A45" s="588" t="s">
        <v>95</v>
      </c>
      <c r="B45" s="589"/>
      <c r="C45" s="106">
        <f>C33*Tablas!$M$4</f>
        <v>4244.8249875000001</v>
      </c>
      <c r="D45" s="106">
        <f>D33*Tablas!$M$4</f>
        <v>3040.68579</v>
      </c>
      <c r="E45" s="106">
        <f>E33*Tablas!$M$4</f>
        <v>2530.1228775</v>
      </c>
      <c r="F45" s="106">
        <f>F33*Tablas!$M$4</f>
        <v>2194.1872800000001</v>
      </c>
      <c r="G45" s="106">
        <f>G33*Tablas!$M$4</f>
        <v>1672.2785249999999</v>
      </c>
      <c r="H45" s="106">
        <f>H33*Tablas!$M$4</f>
        <v>1337.8228200000001</v>
      </c>
      <c r="I45" s="106">
        <f>I33*Tablas!$M$4</f>
        <v>1097.0147124000002</v>
      </c>
      <c r="J45" s="196"/>
      <c r="K45" s="131"/>
      <c r="L45" s="303"/>
      <c r="M45" s="283"/>
      <c r="N45" s="283"/>
      <c r="O45" s="284"/>
      <c r="P45" s="285"/>
      <c r="Q45" s="286"/>
      <c r="R45" s="286"/>
      <c r="S45" s="283"/>
      <c r="T45" s="283"/>
      <c r="U45" s="283"/>
      <c r="V45" s="283"/>
      <c r="W45" s="283"/>
      <c r="X45" s="287"/>
      <c r="Y45" s="304"/>
      <c r="Z45" s="87"/>
      <c r="AA45" s="303"/>
      <c r="AB45" s="283"/>
      <c r="AC45" s="283"/>
      <c r="AD45" s="284"/>
      <c r="AE45" s="285"/>
      <c r="AF45" s="286"/>
      <c r="AG45" s="286"/>
      <c r="AH45" s="283"/>
      <c r="AI45" s="283"/>
      <c r="AJ45" s="283"/>
      <c r="AK45" s="283"/>
      <c r="AL45" s="283"/>
      <c r="AM45" s="287"/>
      <c r="AN45" s="304"/>
      <c r="AO45" s="75"/>
      <c r="AP45" s="310"/>
      <c r="AQ45" s="311"/>
      <c r="AR45" s="311"/>
      <c r="AS45" s="318"/>
      <c r="AT45" s="320"/>
      <c r="AU45" s="312"/>
      <c r="AV45" s="312"/>
      <c r="AW45" s="311"/>
      <c r="AX45" s="311"/>
      <c r="AY45" s="311"/>
      <c r="AZ45" s="311"/>
      <c r="BA45" s="311"/>
      <c r="BB45" s="337"/>
      <c r="BC45" s="338"/>
    </row>
    <row r="46" spans="1:55" s="130" customFormat="1" ht="18" x14ac:dyDescent="0.15">
      <c r="A46" s="588" t="s">
        <v>96</v>
      </c>
      <c r="B46" s="589"/>
      <c r="C46" s="106">
        <f>C34*Tablas!$M$4</f>
        <v>0</v>
      </c>
      <c r="D46" s="106">
        <f>D34*Tablas!$M$4</f>
        <v>0</v>
      </c>
      <c r="E46" s="106">
        <f>E34*Tablas!$M$4</f>
        <v>0</v>
      </c>
      <c r="F46" s="106">
        <f>F34*Tablas!$M$4</f>
        <v>0</v>
      </c>
      <c r="G46" s="106">
        <f>G34*Tablas!$M$4</f>
        <v>0</v>
      </c>
      <c r="H46" s="106">
        <f>H34*Tablas!$M$4</f>
        <v>0</v>
      </c>
      <c r="I46" s="106">
        <f>I34*Tablas!$M$4</f>
        <v>0</v>
      </c>
      <c r="J46" s="197"/>
      <c r="K46" s="131"/>
      <c r="L46" s="75"/>
      <c r="M46" s="75"/>
      <c r="N46" s="75"/>
      <c r="O46" s="83"/>
      <c r="P46" s="84"/>
      <c r="Q46" s="76"/>
      <c r="R46" s="76"/>
      <c r="S46" s="75"/>
      <c r="T46" s="75"/>
      <c r="U46" s="75"/>
      <c r="V46" s="75"/>
      <c r="W46" s="75"/>
      <c r="X46" s="75"/>
      <c r="Y46" s="75"/>
      <c r="Z46" s="75"/>
      <c r="AA46" s="75"/>
      <c r="AB46" s="75"/>
      <c r="AC46" s="75"/>
      <c r="AD46" s="75"/>
      <c r="AE46" s="75"/>
      <c r="AF46" s="75"/>
      <c r="AG46" s="75"/>
      <c r="AH46" s="75"/>
      <c r="AI46" s="75"/>
      <c r="AJ46" s="75"/>
      <c r="AK46" s="75"/>
      <c r="AL46" s="75"/>
      <c r="AM46" s="75"/>
      <c r="AN46" s="75"/>
      <c r="AO46" s="75"/>
      <c r="AP46" s="310"/>
      <c r="AQ46" s="311"/>
      <c r="AR46" s="311"/>
      <c r="AS46" s="311"/>
      <c r="AT46" s="311"/>
      <c r="AU46" s="311"/>
      <c r="AV46" s="311"/>
      <c r="AW46" s="311"/>
      <c r="AX46" s="311"/>
      <c r="AY46" s="311"/>
      <c r="AZ46" s="311"/>
      <c r="BA46" s="311"/>
      <c r="BB46" s="311"/>
      <c r="BC46" s="313"/>
    </row>
    <row r="47" spans="1:55" ht="18" x14ac:dyDescent="0.15">
      <c r="A47" s="588" t="s">
        <v>97</v>
      </c>
      <c r="B47" s="589"/>
      <c r="C47" s="106">
        <f>C35*Tablas!$M$4</f>
        <v>0</v>
      </c>
      <c r="D47" s="106">
        <f>D35*Tablas!$M$4</f>
        <v>0</v>
      </c>
      <c r="E47" s="106">
        <f>E35*Tablas!$M$4</f>
        <v>0</v>
      </c>
      <c r="F47" s="106">
        <f>F35*Tablas!$M$4</f>
        <v>0</v>
      </c>
      <c r="G47" s="106">
        <f>G35*Tablas!$M$4</f>
        <v>0</v>
      </c>
      <c r="H47" s="106">
        <f>H35*Tablas!$M$4</f>
        <v>0</v>
      </c>
      <c r="I47" s="106">
        <f>I35*Tablas!$M$4</f>
        <v>0</v>
      </c>
      <c r="J47" s="197"/>
      <c r="K47" s="125"/>
      <c r="L47" s="87"/>
      <c r="M47" s="87"/>
      <c r="N47" s="87"/>
      <c r="O47" s="79"/>
      <c r="P47" s="86"/>
      <c r="Q47" s="76"/>
      <c r="R47" s="76"/>
      <c r="S47" s="87"/>
      <c r="T47" s="87"/>
      <c r="U47" s="87"/>
      <c r="V47" s="87"/>
      <c r="W47" s="87"/>
      <c r="X47" s="77"/>
      <c r="Y47" s="77"/>
      <c r="Z47" s="75"/>
      <c r="AA47" s="87"/>
      <c r="AB47" s="87"/>
      <c r="AC47" s="87"/>
      <c r="AD47" s="87"/>
      <c r="AE47" s="87"/>
      <c r="AF47" s="87"/>
      <c r="AG47" s="87"/>
      <c r="AH47" s="87"/>
      <c r="AI47" s="87"/>
      <c r="AJ47" s="87"/>
      <c r="AK47" s="87"/>
      <c r="AL47" s="87"/>
      <c r="AM47" s="87"/>
      <c r="AN47" s="87"/>
      <c r="AO47" s="87"/>
      <c r="AP47" s="339"/>
      <c r="AQ47" s="340"/>
      <c r="AR47" s="340"/>
      <c r="AS47" s="340"/>
      <c r="AT47" s="340"/>
      <c r="AU47" s="340"/>
      <c r="AV47" s="340"/>
      <c r="AW47" s="340"/>
      <c r="AX47" s="340"/>
      <c r="AY47" s="340"/>
      <c r="AZ47" s="340"/>
      <c r="BA47" s="340"/>
      <c r="BB47" s="340"/>
      <c r="BC47" s="341"/>
    </row>
    <row r="48" spans="1:55" ht="19" thickBot="1" x14ac:dyDescent="0.2">
      <c r="A48" s="600" t="s">
        <v>98</v>
      </c>
      <c r="B48" s="601"/>
      <c r="C48" s="170">
        <f t="shared" ref="C48:H48" si="3">SUM(C45:C47)</f>
        <v>4244.8249875000001</v>
      </c>
      <c r="D48" s="170">
        <f t="shared" si="3"/>
        <v>3040.68579</v>
      </c>
      <c r="E48" s="170">
        <f t="shared" si="3"/>
        <v>2530.1228775</v>
      </c>
      <c r="F48" s="170">
        <f t="shared" si="3"/>
        <v>2194.1872800000001</v>
      </c>
      <c r="G48" s="170">
        <f t="shared" si="3"/>
        <v>1672.2785249999999</v>
      </c>
      <c r="H48" s="170">
        <f t="shared" si="3"/>
        <v>1337.8228200000001</v>
      </c>
      <c r="I48" s="170">
        <f t="shared" ref="I48" si="4">SUM(I45:I47)</f>
        <v>1097.0147124000002</v>
      </c>
      <c r="J48" s="197"/>
      <c r="K48" s="125"/>
      <c r="L48" s="96"/>
    </row>
    <row r="49" spans="1:20" ht="38" customHeight="1" thickBot="1" x14ac:dyDescent="0.2">
      <c r="A49" s="584" t="s">
        <v>118</v>
      </c>
      <c r="B49" s="585"/>
      <c r="C49" s="172">
        <f>IF('INGRESO DE DATOS'!$R$3,C48*-15%,0)</f>
        <v>0</v>
      </c>
      <c r="D49" s="172">
        <f>IF('INGRESO DE DATOS'!$R$3,D48*-15%,0)</f>
        <v>0</v>
      </c>
      <c r="E49" s="172">
        <f>IF('INGRESO DE DATOS'!$R$3,E48*-15%,0)</f>
        <v>0</v>
      </c>
      <c r="F49" s="172">
        <f>IF('INGRESO DE DATOS'!$R$3,F48*-15%,0)</f>
        <v>0</v>
      </c>
      <c r="G49" s="173">
        <f>IF('INGRESO DE DATOS'!$R$3,G48*-15%,0)</f>
        <v>0</v>
      </c>
      <c r="H49" s="173">
        <f>IF('INGRESO DE DATOS'!$R$3,H48*-15%,0)</f>
        <v>0</v>
      </c>
      <c r="I49" s="173">
        <f>IF('INGRESO DE DATOS'!$R$3,I48*-15%,0)</f>
        <v>0</v>
      </c>
      <c r="J49" s="197"/>
      <c r="K49" s="96"/>
      <c r="L49" s="96"/>
      <c r="T49" s="130"/>
    </row>
    <row r="50" spans="1:20" ht="18" x14ac:dyDescent="0.15">
      <c r="A50" s="586" t="s">
        <v>99</v>
      </c>
      <c r="B50" s="587"/>
      <c r="C50" s="171">
        <v>75</v>
      </c>
      <c r="D50" s="171">
        <v>75</v>
      </c>
      <c r="E50" s="171">
        <v>75</v>
      </c>
      <c r="F50" s="171">
        <v>75</v>
      </c>
      <c r="G50" s="171">
        <v>75</v>
      </c>
      <c r="H50" s="171">
        <v>75</v>
      </c>
      <c r="I50" s="171">
        <v>75</v>
      </c>
      <c r="J50" s="197"/>
      <c r="K50" s="96"/>
      <c r="L50" s="96"/>
    </row>
    <row r="51" spans="1:20" ht="19" thickBot="1" x14ac:dyDescent="0.2">
      <c r="A51" s="588" t="s">
        <v>120</v>
      </c>
      <c r="B51" s="589"/>
      <c r="C51" s="106">
        <f t="shared" ref="C51:H51" si="5">(C48+C49+C50)*5%</f>
        <v>215.99124937500002</v>
      </c>
      <c r="D51" s="106">
        <f t="shared" si="5"/>
        <v>155.7842895</v>
      </c>
      <c r="E51" s="106">
        <f t="shared" si="5"/>
        <v>130.25614387499999</v>
      </c>
      <c r="F51" s="106">
        <f t="shared" si="5"/>
        <v>113.45936400000001</v>
      </c>
      <c r="G51" s="106">
        <f t="shared" si="5"/>
        <v>87.363926250000006</v>
      </c>
      <c r="H51" s="106">
        <f t="shared" si="5"/>
        <v>70.641141000000005</v>
      </c>
      <c r="I51" s="106">
        <f t="shared" ref="I51" si="6">(I48+I49+I50)*5%</f>
        <v>58.600735620000016</v>
      </c>
      <c r="J51" s="197"/>
      <c r="K51" s="96"/>
      <c r="L51" s="96"/>
    </row>
    <row r="52" spans="1:20" s="130" customFormat="1" ht="19" hidden="1" thickBot="1" x14ac:dyDescent="0.2">
      <c r="A52" s="594" t="s">
        <v>101</v>
      </c>
      <c r="B52" s="595"/>
      <c r="C52" s="109">
        <v>0</v>
      </c>
      <c r="D52" s="109">
        <v>0</v>
      </c>
      <c r="E52" s="109">
        <v>0</v>
      </c>
      <c r="F52" s="109">
        <v>0</v>
      </c>
      <c r="G52" s="109">
        <v>0</v>
      </c>
      <c r="H52" s="109">
        <v>0</v>
      </c>
      <c r="I52" s="109">
        <v>1</v>
      </c>
      <c r="J52" s="197"/>
      <c r="K52" s="96"/>
      <c r="L52" s="96"/>
    </row>
    <row r="53" spans="1:20" ht="19" thickBot="1" x14ac:dyDescent="0.2">
      <c r="A53" s="599" t="s">
        <v>105</v>
      </c>
      <c r="B53" s="599"/>
      <c r="C53" s="113">
        <f t="shared" ref="C53:H53" si="7">SUM(C48:C52)</f>
        <v>4535.816236875</v>
      </c>
      <c r="D53" s="113">
        <f t="shared" si="7"/>
        <v>3271.4700794999999</v>
      </c>
      <c r="E53" s="113">
        <f t="shared" si="7"/>
        <v>2735.3790213749999</v>
      </c>
      <c r="F53" s="113">
        <f t="shared" si="7"/>
        <v>2382.6466439999999</v>
      </c>
      <c r="G53" s="113">
        <f t="shared" si="7"/>
        <v>1834.64245125</v>
      </c>
      <c r="H53" s="113">
        <f t="shared" si="7"/>
        <v>1483.4639610000002</v>
      </c>
      <c r="I53" s="113">
        <f t="shared" ref="I53" si="8">SUM(I48:I52)</f>
        <v>1231.6154480200003</v>
      </c>
      <c r="J53" s="197"/>
      <c r="K53" s="96"/>
      <c r="L53" s="125"/>
    </row>
    <row r="54" spans="1:20" ht="19" thickBot="1" x14ac:dyDescent="0.2">
      <c r="A54" s="598" t="s">
        <v>106</v>
      </c>
      <c r="B54" s="598"/>
      <c r="C54" s="169">
        <f t="shared" ref="C54:H54" si="9">(C48+C49)*1.05</f>
        <v>4457.066236875</v>
      </c>
      <c r="D54" s="169">
        <f t="shared" si="9"/>
        <v>3192.7200795000003</v>
      </c>
      <c r="E54" s="169">
        <f t="shared" si="9"/>
        <v>2656.6290213749999</v>
      </c>
      <c r="F54" s="169">
        <f t="shared" si="9"/>
        <v>2303.8966440000004</v>
      </c>
      <c r="G54" s="169">
        <f t="shared" si="9"/>
        <v>1755.89245125</v>
      </c>
      <c r="H54" s="169">
        <f t="shared" si="9"/>
        <v>1404.7139610000002</v>
      </c>
      <c r="I54" s="169">
        <f t="shared" ref="I54" si="10">(I48+I49)*1.05</f>
        <v>1151.8654480200003</v>
      </c>
      <c r="J54" s="197"/>
      <c r="K54" s="125"/>
      <c r="L54" s="125"/>
    </row>
    <row r="55" spans="1:20" ht="19" thickBot="1" x14ac:dyDescent="0.2">
      <c r="A55" s="597" t="s">
        <v>102</v>
      </c>
      <c r="B55" s="597"/>
      <c r="C55" s="167">
        <f t="shared" ref="C55:H55" si="11">C53+C54</f>
        <v>8992.8824737499999</v>
      </c>
      <c r="D55" s="167">
        <f t="shared" si="11"/>
        <v>6464.1901589999998</v>
      </c>
      <c r="E55" s="167">
        <f t="shared" si="11"/>
        <v>5392.0080427499997</v>
      </c>
      <c r="F55" s="167">
        <f t="shared" si="11"/>
        <v>4686.5432880000008</v>
      </c>
      <c r="G55" s="167">
        <f t="shared" si="11"/>
        <v>3590.5349025</v>
      </c>
      <c r="H55" s="167">
        <f t="shared" si="11"/>
        <v>2888.1779220000003</v>
      </c>
      <c r="I55" s="167">
        <f t="shared" ref="I55" si="12">I53+I54</f>
        <v>2383.4808960400005</v>
      </c>
      <c r="J55" s="197"/>
      <c r="K55" s="125"/>
      <c r="L55" s="159"/>
      <c r="T55" s="130"/>
    </row>
    <row r="56" spans="1:20" ht="18" x14ac:dyDescent="0.15">
      <c r="A56" s="542" t="s">
        <v>103</v>
      </c>
      <c r="B56" s="542"/>
      <c r="C56" s="157">
        <f>IF($B$15=1,IF($B$17=0,0,IF($B$19=0,0,IF($B$19=1,(VLOOKUP(1,Tablas!$A$525:$G$527,3,TRUE)),(VLOOKUP(2,Tablas!$A$525:$G$527,3,TRUE))))),
IF($B$17=0,0,IF($B$19=0,0,IF($B$19=1,(VLOOKUP(1,Tablas!$A$525:$G$527,3,TRUE)),IF($B$19=2,(VLOOKUP(2,Tablas!$A$525:$G$527,3,TRUE)), (VLOOKUP(3,Tablas!$A$525:$G$527,3,TRUE)))))))</f>
        <v>0</v>
      </c>
      <c r="D56" s="157">
        <f>IF($B$15=1,IF($B$17=0,0,IF($B$19=0,0,IF($B$19=1,(VLOOKUP(1,Tablas!$A$525:$G$527,4,TRUE)),(VLOOKUP(2,Tablas!$A$525:$G$527,4,TRUE))))),
IF($B$17=0,0,IF($B$19=0,0,IF($B$19=1,(VLOOKUP(1,Tablas!$A$525:$G$527,4,TRUE)),IF($B$19=2,(VLOOKUP(2,Tablas!$A$525:$G$527,4,TRUE)), (VLOOKUP(3,Tablas!$A$525:$G$527,4,TRUE)))))))</f>
        <v>0</v>
      </c>
      <c r="E56" s="157">
        <f>IF($B$15=1,IF($B$17=0,0,IF($B$19=0,0,IF($B$19=1,(VLOOKUP(1,Tablas!$A$525:$G$527,5,TRUE)),(VLOOKUP(2,Tablas!$A$525:$G$527,5,TRUE))))),
IF($B$17=0,0,IF($B$19=0,0,IF($B$19=1,(VLOOKUP(1,Tablas!$A$525:$G$527,5,TRUE)),IF($B$19=2,(VLOOKUP(2,Tablas!$A$525:$G$527,5,TRUE)), (VLOOKUP(3,Tablas!$A$525:$G$527,5,TRUE)))))))</f>
        <v>0</v>
      </c>
      <c r="F56" s="157">
        <f>IF($B$15=1,IF($B$17=0,0,IF($B$19=0,0,IF($B$19=1,(VLOOKUP(1,Tablas!$A$525:$G$527,7,TRUE)),(VLOOKUP(2,Tablas!$A$525:$G$527,7,TRUE))))),
IF($B$17=0,0,IF($B$19=0,0,IF($B$19=1,(VLOOKUP(1,Tablas!$A$525:$G$527,7,TRUE)),IF($B$19=2,(VLOOKUP(2,Tablas!$A$525:$G$527,7,TRUE)), (VLOOKUP(3,Tablas!$A$525:$G$527,7,TRUE)))))))</f>
        <v>0</v>
      </c>
      <c r="G56" s="157">
        <f>IF($B$15=1,IF($B$17=0,0,IF($B$19=0,0,IF($B$19=1,(VLOOKUP(1,Tablas!$A$525:$G$527,7,TRUE)),(VLOOKUP(2,Tablas!$A$525:$G$527,7,TRUE))))),
IF($B$17=0,0,IF($B$19=0,0,IF($B$19=1,(VLOOKUP(1,Tablas!$A$525:$G$527,7,TRUE)),IF($B$19=2,(VLOOKUP(2,Tablas!$A$525:$G$527,7,TRUE)), (VLOOKUP(3,Tablas!$A$525:$G$527,7,TRUE)))))))</f>
        <v>0</v>
      </c>
      <c r="H56" s="157">
        <f>IF($B$15=1,IF($B$17=0,0,IF($B$19=0,0,IF($B$19=1,(VLOOKUP(1,Tablas!$A$525:$H$527,8,TRUE)),(VLOOKUP(2,Tablas!$A$525:$H$527,8,TRUE))))),
IF($B$17=0,0,IF($B$19=0,0,IF($B$19=1,(VLOOKUP(1,Tablas!$A$525:$H$527,8,TRUE)),IF($B$19=2,(VLOOKUP(2,Tablas!$A$525:$H$527,8,TRUE)), (VLOOKUP(3,Tablas!$A$525:$H$527,8,TRUE)))))))</f>
        <v>0</v>
      </c>
      <c r="I56" s="157">
        <f>IF($B$15=1,IF($B$17=0,0,IF($B$19=0,0,IF($B$19=1,(VLOOKUP(1,Tablas!$A$525:$H$527,8,TRUE)),(VLOOKUP(2,Tablas!$A$525:$H$527,8,TRUE))))),
IF($B$17=0,0,IF($B$19=0,0,IF($B$19=1,(VLOOKUP(1,Tablas!$A$525:$H$527,8,TRUE)),IF($B$19=2,(VLOOKUP(2,Tablas!$A$525:$H$527,8,TRUE)), (VLOOKUP(3,Tablas!$A$525:$H$527,8,TRUE)))))))</f>
        <v>0</v>
      </c>
      <c r="J56" s="197"/>
      <c r="K56" s="159"/>
      <c r="L56" s="159"/>
    </row>
    <row r="57" spans="1:20" ht="18" x14ac:dyDescent="0.15">
      <c r="A57" s="14"/>
      <c r="B57" s="14"/>
      <c r="C57" s="158"/>
      <c r="D57" s="158"/>
      <c r="E57" s="158"/>
      <c r="F57" s="160"/>
      <c r="G57" s="160"/>
      <c r="H57" s="160"/>
      <c r="I57" s="160"/>
      <c r="J57" s="197"/>
      <c r="K57" s="159"/>
      <c r="L57" s="159"/>
    </row>
    <row r="58" spans="1:20" ht="18" x14ac:dyDescent="0.15">
      <c r="A58" s="580" t="s">
        <v>107</v>
      </c>
      <c r="B58" s="580"/>
      <c r="C58" s="580"/>
      <c r="D58" s="580"/>
      <c r="E58" s="580"/>
      <c r="F58" s="580"/>
      <c r="G58" s="580"/>
      <c r="H58" s="376"/>
      <c r="I58" s="376"/>
      <c r="J58" s="197"/>
      <c r="K58" s="159"/>
    </row>
    <row r="59" spans="1:20" s="130" customFormat="1" ht="18" x14ac:dyDescent="0.15">
      <c r="A59" s="588" t="s">
        <v>95</v>
      </c>
      <c r="B59" s="589"/>
      <c r="C59" s="106">
        <f>C33*Tablas!$M$3</f>
        <v>2202.5035312500004</v>
      </c>
      <c r="D59" s="106">
        <f>D33*Tablas!$M$3</f>
        <v>1577.7143250000001</v>
      </c>
      <c r="E59" s="106">
        <f>E33*Tablas!$M$3</f>
        <v>1312.7996062500001</v>
      </c>
      <c r="F59" s="106">
        <f>F33*Tablas!$M$3</f>
        <v>1138.4934000000001</v>
      </c>
      <c r="G59" s="106">
        <f>G33*Tablas!$M$3</f>
        <v>867.69168750000006</v>
      </c>
      <c r="H59" s="106">
        <f>H33*Tablas!$M$3</f>
        <v>694.15335000000005</v>
      </c>
      <c r="I59" s="106">
        <f>I33*Tablas!$M$3</f>
        <v>569.20574700000009</v>
      </c>
      <c r="J59" s="197"/>
      <c r="K59" s="128"/>
      <c r="L59" s="128"/>
      <c r="T59" s="128"/>
    </row>
    <row r="60" spans="1:20" ht="18" x14ac:dyDescent="0.15">
      <c r="A60" s="588" t="s">
        <v>96</v>
      </c>
      <c r="B60" s="589"/>
      <c r="C60" s="106">
        <f>C34*Tablas!$M$3</f>
        <v>0</v>
      </c>
      <c r="D60" s="106">
        <f>D34*Tablas!$M$3</f>
        <v>0</v>
      </c>
      <c r="E60" s="106">
        <f>E34*Tablas!$M$3</f>
        <v>0</v>
      </c>
      <c r="F60" s="106">
        <f>F34*Tablas!$M$3</f>
        <v>0</v>
      </c>
      <c r="G60" s="106">
        <f>G34*Tablas!$M$3</f>
        <v>0</v>
      </c>
      <c r="H60" s="106">
        <f>H34*Tablas!$M$3</f>
        <v>0</v>
      </c>
      <c r="I60" s="106">
        <f>I34*Tablas!$M$3</f>
        <v>0</v>
      </c>
      <c r="J60" s="196"/>
      <c r="T60" s="130"/>
    </row>
    <row r="61" spans="1:20" ht="18" x14ac:dyDescent="0.15">
      <c r="A61" s="588" t="s">
        <v>97</v>
      </c>
      <c r="B61" s="589"/>
      <c r="C61" s="106">
        <f>C35*Tablas!$M$3</f>
        <v>0</v>
      </c>
      <c r="D61" s="106">
        <f>D35*Tablas!$M$3</f>
        <v>0</v>
      </c>
      <c r="E61" s="106">
        <f>E35*Tablas!$M$3</f>
        <v>0</v>
      </c>
      <c r="F61" s="106">
        <f>F35*Tablas!$M$3</f>
        <v>0</v>
      </c>
      <c r="G61" s="106">
        <f>G35*Tablas!$M$3</f>
        <v>0</v>
      </c>
      <c r="H61" s="106">
        <f>H35*Tablas!$M$3</f>
        <v>0</v>
      </c>
      <c r="I61" s="106">
        <f>I35*Tablas!$M$3</f>
        <v>0</v>
      </c>
      <c r="J61" s="198"/>
    </row>
    <row r="62" spans="1:20" ht="19" thickBot="1" x14ac:dyDescent="0.2">
      <c r="A62" s="605" t="s">
        <v>98</v>
      </c>
      <c r="B62" s="606"/>
      <c r="C62" s="170">
        <f t="shared" ref="C62:H62" si="13">SUM(C59:C61)</f>
        <v>2202.5035312500004</v>
      </c>
      <c r="D62" s="170">
        <f t="shared" si="13"/>
        <v>1577.7143250000001</v>
      </c>
      <c r="E62" s="170">
        <f t="shared" si="13"/>
        <v>1312.7996062500001</v>
      </c>
      <c r="F62" s="170">
        <f t="shared" si="13"/>
        <v>1138.4934000000001</v>
      </c>
      <c r="G62" s="170">
        <f t="shared" si="13"/>
        <v>867.69168750000006</v>
      </c>
      <c r="H62" s="170">
        <f t="shared" si="13"/>
        <v>694.15335000000005</v>
      </c>
      <c r="I62" s="170">
        <f t="shared" ref="I62" si="14">SUM(I59:I61)</f>
        <v>569.20574700000009</v>
      </c>
      <c r="J62" s="197"/>
    </row>
    <row r="63" spans="1:20" ht="38" customHeight="1" thickBot="1" x14ac:dyDescent="0.2">
      <c r="A63" s="584" t="s">
        <v>121</v>
      </c>
      <c r="B63" s="585"/>
      <c r="C63" s="172">
        <f>IF('INGRESO DE DATOS'!$R$3,C62*-15%,0)</f>
        <v>0</v>
      </c>
      <c r="D63" s="172">
        <f>IF('INGRESO DE DATOS'!$R$3,D62*-15%,0)</f>
        <v>0</v>
      </c>
      <c r="E63" s="172">
        <f>IF('INGRESO DE DATOS'!$R$3,E62*-15%,0)</f>
        <v>0</v>
      </c>
      <c r="F63" s="172">
        <f>IF('INGRESO DE DATOS'!$R$3,F62*-15%,0)</f>
        <v>0</v>
      </c>
      <c r="G63" s="173">
        <f>IF('INGRESO DE DATOS'!$R$3,G62*-15%,0)</f>
        <v>0</v>
      </c>
      <c r="H63" s="173">
        <f>IF('INGRESO DE DATOS'!$R$3,H62*-15%,0)</f>
        <v>0</v>
      </c>
      <c r="I63" s="173">
        <f>IF('INGRESO DE DATOS'!$R$3,I62*-15%,0)</f>
        <v>0</v>
      </c>
      <c r="J63" s="197"/>
    </row>
    <row r="64" spans="1:20" s="130" customFormat="1" ht="18" x14ac:dyDescent="0.15">
      <c r="A64" s="603" t="s">
        <v>99</v>
      </c>
      <c r="B64" s="604"/>
      <c r="C64" s="171">
        <v>75</v>
      </c>
      <c r="D64" s="171">
        <v>75</v>
      </c>
      <c r="E64" s="171">
        <v>75</v>
      </c>
      <c r="F64" s="171">
        <v>75</v>
      </c>
      <c r="G64" s="171">
        <v>75</v>
      </c>
      <c r="H64" s="171">
        <v>75</v>
      </c>
      <c r="I64" s="171">
        <v>75</v>
      </c>
      <c r="J64" s="196"/>
      <c r="K64" s="128"/>
      <c r="L64" s="128"/>
      <c r="T64" s="128"/>
    </row>
    <row r="65" spans="1:20" s="130" customFormat="1" ht="19" thickBot="1" x14ac:dyDescent="0.2">
      <c r="A65" s="588" t="s">
        <v>120</v>
      </c>
      <c r="B65" s="589"/>
      <c r="C65" s="106">
        <f t="shared" ref="C65:H65" si="15">(C62+C63+C64)*5%</f>
        <v>113.87517656250003</v>
      </c>
      <c r="D65" s="106">
        <f t="shared" si="15"/>
        <v>82.635716250000016</v>
      </c>
      <c r="E65" s="106">
        <f t="shared" si="15"/>
        <v>69.389980312500015</v>
      </c>
      <c r="F65" s="106">
        <f t="shared" si="15"/>
        <v>60.674670000000006</v>
      </c>
      <c r="G65" s="106">
        <f t="shared" si="15"/>
        <v>47.134584375000003</v>
      </c>
      <c r="H65" s="106">
        <f t="shared" si="15"/>
        <v>38.457667500000007</v>
      </c>
      <c r="I65" s="106">
        <f t="shared" ref="I65" si="16">(I62+I63+I64)*5%</f>
        <v>32.210287350000009</v>
      </c>
      <c r="J65" s="196"/>
      <c r="K65" s="128"/>
      <c r="L65" s="128"/>
      <c r="T65" s="128"/>
    </row>
    <row r="66" spans="1:20" ht="19" hidden="1" thickBot="1" x14ac:dyDescent="0.2">
      <c r="A66" s="594" t="s">
        <v>101</v>
      </c>
      <c r="B66" s="595"/>
      <c r="C66" s="109">
        <v>0</v>
      </c>
      <c r="D66" s="109">
        <v>0</v>
      </c>
      <c r="E66" s="109">
        <v>0</v>
      </c>
      <c r="F66" s="109">
        <v>0</v>
      </c>
      <c r="G66" s="109">
        <v>0</v>
      </c>
      <c r="H66" s="109">
        <v>0</v>
      </c>
      <c r="I66" s="109">
        <v>1</v>
      </c>
      <c r="J66" s="197"/>
    </row>
    <row r="67" spans="1:20" ht="19" thickBot="1" x14ac:dyDescent="0.2">
      <c r="A67" s="599" t="s">
        <v>105</v>
      </c>
      <c r="B67" s="599"/>
      <c r="C67" s="113">
        <f t="shared" ref="C67:H67" si="17">SUM(C62:C66)</f>
        <v>2391.3787078125006</v>
      </c>
      <c r="D67" s="113">
        <f t="shared" si="17"/>
        <v>1735.3500412500002</v>
      </c>
      <c r="E67" s="113">
        <f t="shared" si="17"/>
        <v>1457.1895865625002</v>
      </c>
      <c r="F67" s="113">
        <f t="shared" si="17"/>
        <v>1274.1680700000002</v>
      </c>
      <c r="G67" s="113">
        <f t="shared" si="17"/>
        <v>989.82627187500009</v>
      </c>
      <c r="H67" s="113">
        <f t="shared" si="17"/>
        <v>807.6110175</v>
      </c>
      <c r="I67" s="113">
        <f t="shared" ref="I67" si="18">SUM(I62:I66)</f>
        <v>677.41603435000013</v>
      </c>
      <c r="J67" s="198"/>
      <c r="T67" s="130"/>
    </row>
    <row r="68" spans="1:20" ht="19" thickBot="1" x14ac:dyDescent="0.2">
      <c r="A68" s="598" t="s">
        <v>108</v>
      </c>
      <c r="B68" s="598"/>
      <c r="C68" s="169">
        <f t="shared" ref="C68:H68" si="19">(C62+C63)*1.05</f>
        <v>2312.6287078125006</v>
      </c>
      <c r="D68" s="169">
        <f t="shared" si="19"/>
        <v>1656.6000412500002</v>
      </c>
      <c r="E68" s="169">
        <f t="shared" si="19"/>
        <v>1378.4395865625002</v>
      </c>
      <c r="F68" s="169">
        <f t="shared" si="19"/>
        <v>1195.4180700000002</v>
      </c>
      <c r="G68" s="169">
        <f t="shared" si="19"/>
        <v>911.07627187500009</v>
      </c>
      <c r="H68" s="169">
        <f t="shared" si="19"/>
        <v>728.86101750000012</v>
      </c>
      <c r="I68" s="169">
        <f t="shared" ref="I68" si="20">(I62+I63)*1.05</f>
        <v>597.66603435000013</v>
      </c>
      <c r="J68" s="198"/>
    </row>
    <row r="69" spans="1:20" ht="19" thickBot="1" x14ac:dyDescent="0.2">
      <c r="A69" s="598" t="s">
        <v>102</v>
      </c>
      <c r="B69" s="598"/>
      <c r="C69" s="169">
        <f t="shared" ref="C69:H69" si="21">C67+(C68*3)</f>
        <v>9329.2648312500023</v>
      </c>
      <c r="D69" s="169">
        <f t="shared" si="21"/>
        <v>6705.1501650000009</v>
      </c>
      <c r="E69" s="169">
        <f t="shared" si="21"/>
        <v>5592.5083462500006</v>
      </c>
      <c r="F69" s="169">
        <f t="shared" si="21"/>
        <v>4860.4222800000007</v>
      </c>
      <c r="G69" s="169">
        <f t="shared" si="21"/>
        <v>3723.0550875000004</v>
      </c>
      <c r="H69" s="169">
        <f t="shared" si="21"/>
        <v>2994.19407</v>
      </c>
      <c r="I69" s="169">
        <f t="shared" ref="I69" si="22">I67+(I68*3)</f>
        <v>2470.4141374000005</v>
      </c>
      <c r="J69" s="198"/>
    </row>
    <row r="70" spans="1:20" ht="18" x14ac:dyDescent="0.15">
      <c r="A70" s="542" t="s">
        <v>103</v>
      </c>
      <c r="B70" s="542"/>
      <c r="C70" s="157">
        <f>IF($B$15=1,IF($B$17=0,0,IF($B$19=0,0,IF($B$19=1,(VLOOKUP(1,Tablas!$A$752:$G$754,3,TRUE)),(VLOOKUP(2,Tablas!$A$752:$G$754,3,TRUE))))),
IF($B$17=0,0,IF($B$19=0,0,IF($B$19=1,(VLOOKUP(1,Tablas!$A$752:$G$754,3,TRUE)),IF($B$19=2,(VLOOKUP(2,Tablas!$A$752:$G$754,3,TRUE)), (VLOOKUP(3,Tablas!$A$752:$G$754,3,TRUE)))))))</f>
        <v>0</v>
      </c>
      <c r="D70" s="157">
        <f>IF($B$15=1,IF($B$17=0,0,IF($B$19=0,0,IF($B$19=1,(VLOOKUP(1,Tablas!$A$752:$G$754,4,TRUE)),(VLOOKUP(2,Tablas!$A$752:$G$754,4,TRUE))))),
IF($B$17=0,0,IF($B$19=0,0,IF($B$19=1,(VLOOKUP(1,Tablas!$A$752:$G$754,4,TRUE)),IF($B$19=2,(VLOOKUP(2,Tablas!$A$752:$G$754,4,TRUE)), (VLOOKUP(3,Tablas!$A$752:$G$754,4,TRUE)))))))</f>
        <v>0</v>
      </c>
      <c r="E70" s="157">
        <f>IF($B$15=1,IF($B$17=0,0,IF($B$19=0,0,IF($B$19=1,(VLOOKUP(1,Tablas!$A$752:$G$754,5,TRUE)),(VLOOKUP(2,Tablas!$A$752:$G$754,5,TRUE))))),
IF($B$17=0,0,IF($B$19=0,0,IF($B$19=1,(VLOOKUP(1,Tablas!$A$752:$G$754,5,TRUE)),IF($B$19=2,(VLOOKUP(2,Tablas!$A$752:$G$754,5,TRUE)), (VLOOKUP(3,Tablas!$A$752:$G$754,5,TRUE)))))))</f>
        <v>0</v>
      </c>
      <c r="F70" s="157">
        <f>IF($B$15=1,IF($B$17=0,0,IF($B$19=0,0,IF($B$19=1,(VLOOKUP(1,Tablas!$A$752:$G$754,6,TRUE)),(VLOOKUP(2,Tablas!$A$752:$G$754,6,TRUE))))),
IF($B$17=0,0,IF($B$19=0,0,IF($B$19=1,(VLOOKUP(1,Tablas!$A$752:$G$754,6,TRUE)),IF($B$19=2,(VLOOKUP(2,Tablas!$A$752:$G$754,6,TRUE)), (VLOOKUP(3,Tablas!$A$752:$G$754,6,TRUE)))))))</f>
        <v>0</v>
      </c>
      <c r="G70" s="157">
        <f>IF($B$15=1,IF($B$17=0,0,IF($B$19=0,0,IF($B$19=1,(VLOOKUP(1,Tablas!$A$752:$G$754,7,TRUE)),(VLOOKUP(2,Tablas!$A$752:$G$754,7,TRUE))))),
IF($B$17=0,0,IF($B$19=0,0,IF($B$19=1,(VLOOKUP(1,Tablas!$A$752:$G$754,7,TRUE)),IF($B$19=2,(VLOOKUP(2,Tablas!$A$752:$G$754,7,TRUE)), (VLOOKUP(3,Tablas!$A$752:$G$754,7,TRUE)))))))</f>
        <v>0</v>
      </c>
      <c r="H70" s="157">
        <f>IF($B$15=1,IF($B$17=0,0,IF($B$19=0,0,IF($B$19=1,(VLOOKUP(1,Tablas!$A$752:$H$754,8,TRUE)),(VLOOKUP(2,Tablas!$A$752:$H$754,8,TRUE))))),
IF($B$17=0,0,IF($B$19=0,0,IF($B$19=1,(VLOOKUP(1,Tablas!$A$752:$H$754,8,TRUE)),IF($B$19=2,(VLOOKUP(2,Tablas!$A$752:$H$754,8,TRUE)), (VLOOKUP(3,Tablas!$A$752:$H$754,8,TRUE)))))))</f>
        <v>0</v>
      </c>
      <c r="I70" s="157">
        <f>IF($B$15=1,IF($B$17=0,0,IF($B$19=0,0,IF($B$19=1,(VLOOKUP(1,Tablas!$A$752:$H$754,8,TRUE)),(VLOOKUP(2,Tablas!$A$752:$H$754,8,TRUE))))),
IF($B$17=0,0,IF($B$19=0,0,IF($B$19=1,(VLOOKUP(1,Tablas!$A$752:$H$754,8,TRUE)),IF($B$19=2,(VLOOKUP(2,Tablas!$A$752:$H$754,8,TRUE)), (VLOOKUP(3,Tablas!$A$752:$H$754,8,TRUE)))))))</f>
        <v>0</v>
      </c>
      <c r="J70" s="197"/>
    </row>
    <row r="71" spans="1:20" ht="18" x14ac:dyDescent="0.15">
      <c r="A71" s="14"/>
      <c r="B71" s="14"/>
      <c r="C71" s="158"/>
      <c r="D71" s="158"/>
      <c r="E71" s="158"/>
      <c r="F71" s="160"/>
      <c r="G71" s="160"/>
      <c r="H71" s="160"/>
      <c r="I71" s="160"/>
      <c r="J71" s="194"/>
    </row>
    <row r="72" spans="1:20" ht="18" x14ac:dyDescent="0.15">
      <c r="A72" s="580" t="s">
        <v>109</v>
      </c>
      <c r="B72" s="580"/>
      <c r="C72" s="580"/>
      <c r="D72" s="580"/>
      <c r="E72" s="580"/>
      <c r="F72" s="580"/>
      <c r="G72" s="580"/>
      <c r="H72" s="376"/>
      <c r="I72" s="376"/>
      <c r="J72" s="197"/>
    </row>
    <row r="73" spans="1:20" ht="18" x14ac:dyDescent="0.15">
      <c r="A73" s="588" t="s">
        <v>95</v>
      </c>
      <c r="B73" s="589"/>
      <c r="C73" s="106">
        <f>C33*Tablas!$M$2</f>
        <v>747.5163500000001</v>
      </c>
      <c r="D73" s="106">
        <f>D33*Tablas!$M$2</f>
        <v>535.46668</v>
      </c>
      <c r="E73" s="106">
        <f>E33*Tablas!$M$2</f>
        <v>445.55623000000003</v>
      </c>
      <c r="F73" s="106">
        <f>F33*Tablas!$M$2</f>
        <v>386.39776000000001</v>
      </c>
      <c r="G73" s="106">
        <f>G33*Tablas!$M$2</f>
        <v>294.48930000000001</v>
      </c>
      <c r="H73" s="106">
        <f>H33*Tablas!$M$2</f>
        <v>235.59144000000001</v>
      </c>
      <c r="I73" s="106">
        <f>I33*Tablas!$M$2</f>
        <v>193.18498080000003</v>
      </c>
      <c r="J73" s="194"/>
    </row>
    <row r="74" spans="1:20" ht="18" x14ac:dyDescent="0.15">
      <c r="A74" s="588" t="s">
        <v>96</v>
      </c>
      <c r="B74" s="589"/>
      <c r="C74" s="106">
        <f>C34*Tablas!$M$2</f>
        <v>0</v>
      </c>
      <c r="D74" s="106">
        <f>D34*Tablas!$M$2</f>
        <v>0</v>
      </c>
      <c r="E74" s="106">
        <f>E34*Tablas!$M$2</f>
        <v>0</v>
      </c>
      <c r="F74" s="106">
        <f>F34*Tablas!$M$2</f>
        <v>0</v>
      </c>
      <c r="G74" s="106">
        <f>G34*Tablas!$M$2</f>
        <v>0</v>
      </c>
      <c r="H74" s="106">
        <f>H34*Tablas!$M$2</f>
        <v>0</v>
      </c>
      <c r="I74" s="106">
        <f>I34*Tablas!$M$2</f>
        <v>0</v>
      </c>
      <c r="J74" s="194"/>
      <c r="T74" s="130"/>
    </row>
    <row r="75" spans="1:20" ht="18" x14ac:dyDescent="0.15">
      <c r="A75" s="588" t="s">
        <v>97</v>
      </c>
      <c r="B75" s="589"/>
      <c r="C75" s="106">
        <f>C35*Tablas!$M$2</f>
        <v>0</v>
      </c>
      <c r="D75" s="106">
        <f>D35*Tablas!$M$2</f>
        <v>0</v>
      </c>
      <c r="E75" s="106">
        <f>E35*Tablas!$M$2</f>
        <v>0</v>
      </c>
      <c r="F75" s="106">
        <f>F35*Tablas!$M$2</f>
        <v>0</v>
      </c>
      <c r="G75" s="106">
        <f>G35*Tablas!$M$2</f>
        <v>0</v>
      </c>
      <c r="H75" s="106">
        <f>H35*Tablas!$M$2</f>
        <v>0</v>
      </c>
      <c r="I75" s="106">
        <f>I35*Tablas!$M$2</f>
        <v>0</v>
      </c>
      <c r="J75" s="196"/>
      <c r="T75" s="130"/>
    </row>
    <row r="76" spans="1:20" ht="19" thickBot="1" x14ac:dyDescent="0.2">
      <c r="A76" s="605" t="s">
        <v>98</v>
      </c>
      <c r="B76" s="606"/>
      <c r="C76" s="170">
        <f t="shared" ref="C76:H76" si="23">SUM(C73:C75)</f>
        <v>747.5163500000001</v>
      </c>
      <c r="D76" s="170">
        <f t="shared" si="23"/>
        <v>535.46668</v>
      </c>
      <c r="E76" s="170">
        <f t="shared" si="23"/>
        <v>445.55623000000003</v>
      </c>
      <c r="F76" s="170">
        <f t="shared" si="23"/>
        <v>386.39776000000001</v>
      </c>
      <c r="G76" s="170">
        <f t="shared" si="23"/>
        <v>294.48930000000001</v>
      </c>
      <c r="H76" s="170">
        <f t="shared" si="23"/>
        <v>235.59144000000001</v>
      </c>
      <c r="I76" s="170">
        <f t="shared" ref="I76" si="24">SUM(I73:I75)</f>
        <v>193.18498080000003</v>
      </c>
      <c r="J76" s="198"/>
    </row>
    <row r="77" spans="1:20" ht="38" customHeight="1" thickBot="1" x14ac:dyDescent="0.2">
      <c r="A77" s="584" t="s">
        <v>118</v>
      </c>
      <c r="B77" s="585"/>
      <c r="C77" s="172">
        <f>IF('INGRESO DE DATOS'!$R$3,C76*-15%,0)</f>
        <v>0</v>
      </c>
      <c r="D77" s="172">
        <f>IF('INGRESO DE DATOS'!$R$3,D76*-15%,0)</f>
        <v>0</v>
      </c>
      <c r="E77" s="172">
        <f>IF('INGRESO DE DATOS'!$R$3,E76*-15%,0)</f>
        <v>0</v>
      </c>
      <c r="F77" s="172">
        <f>IF('INGRESO DE DATOS'!$R$3,F76*-15%,0)</f>
        <v>0</v>
      </c>
      <c r="G77" s="173">
        <f>IF('INGRESO DE DATOS'!$R$3,G76*-15%,0)</f>
        <v>0</v>
      </c>
      <c r="H77" s="173">
        <f>IF('INGRESO DE DATOS'!$R$3,H76*-15%,0)</f>
        <v>0</v>
      </c>
      <c r="I77" s="173">
        <f>IF('INGRESO DE DATOS'!$R$3,I76*-15%,0)</f>
        <v>0</v>
      </c>
      <c r="J77" s="198"/>
    </row>
    <row r="78" spans="1:20" ht="18" x14ac:dyDescent="0.15">
      <c r="A78" s="603" t="s">
        <v>99</v>
      </c>
      <c r="B78" s="604"/>
      <c r="C78" s="171">
        <v>75</v>
      </c>
      <c r="D78" s="171">
        <v>75</v>
      </c>
      <c r="E78" s="171">
        <v>75</v>
      </c>
      <c r="F78" s="171">
        <v>75</v>
      </c>
      <c r="G78" s="171">
        <v>75</v>
      </c>
      <c r="H78" s="171">
        <v>75</v>
      </c>
      <c r="I78" s="171">
        <v>75</v>
      </c>
      <c r="J78" s="198"/>
    </row>
    <row r="79" spans="1:20" ht="19" thickBot="1" x14ac:dyDescent="0.2">
      <c r="A79" s="588" t="s">
        <v>120</v>
      </c>
      <c r="B79" s="589"/>
      <c r="C79" s="106">
        <f t="shared" ref="C79:H79" si="25">(C76+C77+C78)*5%</f>
        <v>41.125817500000011</v>
      </c>
      <c r="D79" s="106">
        <f t="shared" si="25"/>
        <v>30.523334000000002</v>
      </c>
      <c r="E79" s="106">
        <f t="shared" si="25"/>
        <v>26.027811500000002</v>
      </c>
      <c r="F79" s="106">
        <f t="shared" si="25"/>
        <v>23.069888000000002</v>
      </c>
      <c r="G79" s="106">
        <f t="shared" si="25"/>
        <v>18.474465000000002</v>
      </c>
      <c r="H79" s="106">
        <f t="shared" si="25"/>
        <v>15.529572000000002</v>
      </c>
      <c r="I79" s="106">
        <f t="shared" ref="I79" si="26">(I76+I77+I78)*5%</f>
        <v>13.409249040000004</v>
      </c>
      <c r="J79" s="198"/>
    </row>
    <row r="80" spans="1:20" ht="19" hidden="1" thickBot="1" x14ac:dyDescent="0.2">
      <c r="A80" s="594" t="s">
        <v>101</v>
      </c>
      <c r="B80" s="595"/>
      <c r="C80" s="109">
        <v>0</v>
      </c>
      <c r="D80" s="109">
        <v>0</v>
      </c>
      <c r="E80" s="109">
        <v>0</v>
      </c>
      <c r="F80" s="109">
        <v>0</v>
      </c>
      <c r="G80" s="109">
        <v>0</v>
      </c>
      <c r="H80" s="109">
        <v>0</v>
      </c>
      <c r="I80" s="109">
        <v>1</v>
      </c>
      <c r="J80" s="196"/>
    </row>
    <row r="81" spans="1:19" ht="19" thickBot="1" x14ac:dyDescent="0.2">
      <c r="A81" s="599" t="s">
        <v>105</v>
      </c>
      <c r="B81" s="599"/>
      <c r="C81" s="113">
        <f t="shared" ref="C81:H81" si="27">SUM(C76:C80)</f>
        <v>863.64216750000014</v>
      </c>
      <c r="D81" s="113">
        <f t="shared" si="27"/>
        <v>640.99001399999997</v>
      </c>
      <c r="E81" s="113">
        <f t="shared" si="27"/>
        <v>546.58404150000001</v>
      </c>
      <c r="F81" s="113">
        <f t="shared" si="27"/>
        <v>484.467648</v>
      </c>
      <c r="G81" s="113">
        <f t="shared" si="27"/>
        <v>387.96376500000002</v>
      </c>
      <c r="H81" s="113">
        <f t="shared" si="27"/>
        <v>326.12101200000006</v>
      </c>
      <c r="I81" s="113">
        <f t="shared" ref="I81" si="28">SUM(I76:I80)</f>
        <v>282.59422984000008</v>
      </c>
      <c r="J81" s="199"/>
    </row>
    <row r="82" spans="1:19" ht="19" thickBot="1" x14ac:dyDescent="0.2">
      <c r="A82" s="598" t="s">
        <v>110</v>
      </c>
      <c r="B82" s="598"/>
      <c r="C82" s="169">
        <f t="shared" ref="C82:H82" si="29">(C76+C77)*1.05</f>
        <v>784.89216750000014</v>
      </c>
      <c r="D82" s="169">
        <f t="shared" si="29"/>
        <v>562.24001399999997</v>
      </c>
      <c r="E82" s="169">
        <f t="shared" si="29"/>
        <v>467.83404150000007</v>
      </c>
      <c r="F82" s="169">
        <f t="shared" si="29"/>
        <v>405.717648</v>
      </c>
      <c r="G82" s="169">
        <f t="shared" si="29"/>
        <v>309.21376500000002</v>
      </c>
      <c r="H82" s="169">
        <f t="shared" si="29"/>
        <v>247.37101200000001</v>
      </c>
      <c r="I82" s="169">
        <f t="shared" ref="I82" si="30">(I76+I77)*1.05</f>
        <v>202.84422984000005</v>
      </c>
      <c r="J82" s="197"/>
    </row>
    <row r="83" spans="1:19" ht="19" thickBot="1" x14ac:dyDescent="0.2">
      <c r="A83" s="598" t="s">
        <v>102</v>
      </c>
      <c r="B83" s="598"/>
      <c r="C83" s="169">
        <f t="shared" ref="C83:H83" si="31">C81+(C82*11)</f>
        <v>9497.4560100000017</v>
      </c>
      <c r="D83" s="169">
        <f t="shared" si="31"/>
        <v>6825.6301679999997</v>
      </c>
      <c r="E83" s="169">
        <f t="shared" si="31"/>
        <v>5692.7584980000011</v>
      </c>
      <c r="F83" s="169">
        <f t="shared" si="31"/>
        <v>4947.3617759999997</v>
      </c>
      <c r="G83" s="169">
        <f t="shared" si="31"/>
        <v>3789.3151800000001</v>
      </c>
      <c r="H83" s="169">
        <f t="shared" si="31"/>
        <v>3047.2021440000003</v>
      </c>
      <c r="I83" s="169">
        <f t="shared" ref="I83" si="32">I81+(I82*11)</f>
        <v>2513.8807580800008</v>
      </c>
      <c r="J83" s="197"/>
    </row>
    <row r="84" spans="1:19" ht="18" x14ac:dyDescent="0.15">
      <c r="A84" s="602" t="s">
        <v>103</v>
      </c>
      <c r="B84" s="602"/>
      <c r="C84" s="157">
        <f>IF($B$15=1,IF($B$17=0,0,IF($B$19=0,0,IF($B$19=1,(VLOOKUP(1,Tablas!$A$147:$G$149,3,TRUE)),(VLOOKUP(2,Tablas!$A$147:$G$149,3,TRUE))))),
IF($B$17=0,0,IF($B$19=0,0,IF($B$19=1,(VLOOKUP(1,Tablas!$A$147:$G$149,3,TRUE)),IF($B$19=2,(VLOOKUP(2,Tablas!$A$147:$G$149,3,TRUE)), (VLOOKUP(3,Tablas!$A$147:$G$149,3,TRUE)))))))</f>
        <v>0</v>
      </c>
      <c r="D84" s="157">
        <f>IF($B$15=1,IF($B$17=0,0,IF($B$19=0,0,IF($B$19=1,(VLOOKUP(1,Tablas!$A$147:$G$149,4,TRUE)),(VLOOKUP(2,Tablas!$A$147:$G$149,4,TRUE))))),
IF($B$17=0,0,IF($B$19=0,0,IF($B$19=1,(VLOOKUP(1,Tablas!$A$147:$G$149,4,TRUE)),IF($B$19=2,(VLOOKUP(2,Tablas!$A$147:$G$149,4,TRUE)), (VLOOKUP(3,Tablas!$A$147:$G$149,4,TRUE)))))))</f>
        <v>0</v>
      </c>
      <c r="E84" s="157">
        <f>IF($B$15=1,IF($B$17=0,0,IF($B$19=0,0,IF($B$19=1,(VLOOKUP(1,Tablas!$A$147:$G$149,5,TRUE)),(VLOOKUP(2,Tablas!$A$147:$G$149,5,TRUE))))),
IF($B$17=0,0,IF($B$19=0,0,IF($B$19=1,(VLOOKUP(1,Tablas!$A$147:$G$149,5,TRUE)),IF($B$19=2,(VLOOKUP(2,Tablas!$A$147:$G$149,5,TRUE)), (VLOOKUP(3,Tablas!$A$147:$G$149,5,TRUE)))))))</f>
        <v>0</v>
      </c>
      <c r="F84" s="157">
        <f>IF($B$15=1,IF($B$17=0,0,IF($B$19=0,0,IF($B$19=1,(VLOOKUP(1,Tablas!$A$147:$G$149,6,TRUE)),(VLOOKUP(2,Tablas!$A$147:$G$149,6,TRUE))))),
IF($B$17=0,0,IF($B$19=0,0,IF($B$19=1,(VLOOKUP(1,Tablas!$A$147:$G$149,6,TRUE)),IF($B$19=2,(VLOOKUP(2,Tablas!$A$147:$G$149,6,TRUE)), (VLOOKUP(3,Tablas!$A$147:$G$149,6,TRUE)))))))</f>
        <v>0</v>
      </c>
      <c r="G84" s="157">
        <f>IF($B$15=1,IF($B$17=0,0,IF($B$19=0,0,IF($B$19=1,(VLOOKUP(1,Tablas!$A$147:$G$149,7,TRUE)),(VLOOKUP(2,Tablas!$A$147:$G$149,7,TRUE))))),
IF($B$17=0,0,IF($B$19=0,0,IF($B$19=1,(VLOOKUP(1,Tablas!$A$147:$G$149,7,TRUE)),IF($B$19=2,(VLOOKUP(2,Tablas!$A$147:$G$149,7,TRUE)), (VLOOKUP(3,Tablas!$A$147:$G$149,7,TRUE)))))))</f>
        <v>0</v>
      </c>
      <c r="H84" s="157">
        <f>IF($B$15=1,IF($B$17=0,0,IF($B$19=0,0,IF($B$19=1,(VLOOKUP(1,Tablas!$A$147:$H$149,8,TRUE)),(VLOOKUP(2,Tablas!$A$147:$H$149,8,TRUE))))),
IF($B$17=0,0,IF($B$19=0,0,IF($B$19=1,(VLOOKUP(1,Tablas!$A$147:$H$149,8,TRUE)),IF($B$19=2,(VLOOKUP(2,Tablas!$A$147:$H$149,8,TRUE)), (VLOOKUP(3,Tablas!$A$147:$H$149,8,TRUE)))))))</f>
        <v>0</v>
      </c>
      <c r="I84" s="157">
        <f>IF($B$15=1,IF($B$17=0,0,IF($B$19=0,0,IF($B$19=1,(VLOOKUP(1,Tablas!$A$147:$H$149,8,TRUE)),(VLOOKUP(2,Tablas!$A$147:$H$149,8,TRUE))))),
IF($B$17=0,0,IF($B$19=0,0,IF($B$19=1,(VLOOKUP(1,Tablas!$A$147:$H$149,8,TRUE)),IF($B$19=2,(VLOOKUP(2,Tablas!$A$147:$H$149,8,TRUE)), (VLOOKUP(3,Tablas!$A$147:$H$149,8,TRUE)))))))</f>
        <v>0</v>
      </c>
      <c r="J84" s="197"/>
    </row>
    <row r="85" spans="1:19" x14ac:dyDescent="0.15">
      <c r="J85" s="197"/>
    </row>
    <row r="86" spans="1:19" ht="16" customHeight="1" x14ac:dyDescent="0.15">
      <c r="A86" s="559" t="s">
        <v>122</v>
      </c>
      <c r="B86" s="560"/>
      <c r="C86" s="560"/>
      <c r="D86" s="560"/>
      <c r="E86" s="560"/>
      <c r="F86" s="560"/>
      <c r="G86" s="560"/>
      <c r="H86" s="560"/>
      <c r="I86" s="449"/>
      <c r="J86" s="197"/>
    </row>
    <row r="87" spans="1:19" x14ac:dyDescent="0.15">
      <c r="A87" s="559"/>
      <c r="B87" s="560"/>
      <c r="C87" s="560"/>
      <c r="D87" s="560"/>
      <c r="E87" s="560"/>
      <c r="F87" s="560"/>
      <c r="G87" s="560"/>
      <c r="H87" s="560"/>
      <c r="I87" s="449"/>
      <c r="J87" s="196"/>
    </row>
    <row r="88" spans="1:19" x14ac:dyDescent="0.15">
      <c r="A88" s="559"/>
      <c r="B88" s="560"/>
      <c r="C88" s="560"/>
      <c r="D88" s="560"/>
      <c r="E88" s="560"/>
      <c r="F88" s="560"/>
      <c r="G88" s="560"/>
      <c r="H88" s="560"/>
      <c r="I88" s="449"/>
      <c r="J88" s="198"/>
      <c r="M88" s="96"/>
      <c r="N88" s="96"/>
      <c r="O88" s="96"/>
      <c r="P88" s="96"/>
      <c r="Q88" s="96"/>
      <c r="R88" s="96"/>
      <c r="S88" s="96"/>
    </row>
    <row r="89" spans="1:19" x14ac:dyDescent="0.15">
      <c r="A89" s="559"/>
      <c r="B89" s="560"/>
      <c r="C89" s="560"/>
      <c r="D89" s="560"/>
      <c r="E89" s="560"/>
      <c r="F89" s="560"/>
      <c r="G89" s="560"/>
      <c r="H89" s="560"/>
      <c r="I89" s="449"/>
      <c r="J89" s="200"/>
    </row>
    <row r="90" spans="1:19" x14ac:dyDescent="0.15">
      <c r="A90" s="559"/>
      <c r="B90" s="560"/>
      <c r="C90" s="560"/>
      <c r="D90" s="560"/>
      <c r="E90" s="560"/>
      <c r="F90" s="560"/>
      <c r="G90" s="560"/>
      <c r="H90" s="560"/>
      <c r="I90" s="449"/>
      <c r="J90" s="200"/>
    </row>
    <row r="91" spans="1:19" x14ac:dyDescent="0.15">
      <c r="G91" s="132"/>
      <c r="H91" s="132"/>
      <c r="I91" s="132"/>
      <c r="J91" s="197"/>
    </row>
  </sheetData>
  <sheetProtection algorithmName="SHA-512" hashValue="8V/bP5IjALaTfj2X509dnCQrQg6DG5YfDUdu85r0YWPmmLzNZ8sAv8nRoIrcTWp0R2OjAGGM8WfhUXWE9EJ1GA==" saltValue="ExoohBa3PWRG/NV9mxqCyA==" spinCount="100000" sheet="1" objects="1" scenarios="1"/>
  <mergeCells count="62">
    <mergeCell ref="A58:G58"/>
    <mergeCell ref="A70:B70"/>
    <mergeCell ref="A69:B69"/>
    <mergeCell ref="A68:B68"/>
    <mergeCell ref="A61:B61"/>
    <mergeCell ref="A65:B65"/>
    <mergeCell ref="A60:B60"/>
    <mergeCell ref="A59:B59"/>
    <mergeCell ref="A77:B77"/>
    <mergeCell ref="A78:B78"/>
    <mergeCell ref="A76:B76"/>
    <mergeCell ref="A62:B62"/>
    <mergeCell ref="A67:B67"/>
    <mergeCell ref="A72:G72"/>
    <mergeCell ref="A64:B64"/>
    <mergeCell ref="A63:B63"/>
    <mergeCell ref="A66:B66"/>
    <mergeCell ref="A73:B73"/>
    <mergeCell ref="A74:B74"/>
    <mergeCell ref="A75:B75"/>
    <mergeCell ref="A86:H90"/>
    <mergeCell ref="A80:B80"/>
    <mergeCell ref="A81:B81"/>
    <mergeCell ref="A82:B82"/>
    <mergeCell ref="A83:B83"/>
    <mergeCell ref="A84:B84"/>
    <mergeCell ref="A79:B79"/>
    <mergeCell ref="A37:B37"/>
    <mergeCell ref="A38:B38"/>
    <mergeCell ref="A44:G44"/>
    <mergeCell ref="A45:B45"/>
    <mergeCell ref="A46:B46"/>
    <mergeCell ref="A39:B39"/>
    <mergeCell ref="A40:B40"/>
    <mergeCell ref="A41:B41"/>
    <mergeCell ref="A52:B52"/>
    <mergeCell ref="A42:B42"/>
    <mergeCell ref="A56:B56"/>
    <mergeCell ref="A55:B55"/>
    <mergeCell ref="A54:B54"/>
    <mergeCell ref="A53:B53"/>
    <mergeCell ref="A48:B48"/>
    <mergeCell ref="A49:B49"/>
    <mergeCell ref="A50:B50"/>
    <mergeCell ref="A51:B51"/>
    <mergeCell ref="A47:B47"/>
    <mergeCell ref="L1:Y1"/>
    <mergeCell ref="A5:I11"/>
    <mergeCell ref="AA1:AN1"/>
    <mergeCell ref="AP1:BC1"/>
    <mergeCell ref="A36:B36"/>
    <mergeCell ref="E21:F21"/>
    <mergeCell ref="B23:D23"/>
    <mergeCell ref="A29:B29"/>
    <mergeCell ref="A30:B30"/>
    <mergeCell ref="A33:B33"/>
    <mergeCell ref="A34:B34"/>
    <mergeCell ref="A35:B35"/>
    <mergeCell ref="C17:D17"/>
    <mergeCell ref="A32:H32"/>
    <mergeCell ref="B13:H13"/>
    <mergeCell ref="A25:B25"/>
  </mergeCells>
  <conditionalFormatting sqref="B15">
    <cfRule type="cellIs" dxfId="32" priority="4" stopIfTrue="1" operator="greaterThan">
      <formula>2</formula>
    </cfRule>
    <cfRule type="cellIs" dxfId="31" priority="5" stopIfTrue="1" operator="lessThan">
      <formula>1</formula>
    </cfRule>
  </conditionalFormatting>
  <conditionalFormatting sqref="G21 B21">
    <cfRule type="cellIs" dxfId="30" priority="2" stopIfTrue="1" operator="greaterThan">
      <formula>73</formula>
    </cfRule>
    <cfRule type="cellIs" dxfId="29" priority="3" stopIfTrue="1" operator="lessThan">
      <formula>18</formula>
    </cfRule>
  </conditionalFormatting>
  <conditionalFormatting sqref="C17:D17">
    <cfRule type="containsText" dxfId="28" priority="1" operator="containsText" text="Cotización para dependiente de 24 año">
      <formula>NOT(ISERROR(SEARCH("Cotización para dependiente de 24 año",C17)))</formula>
    </cfRule>
  </conditionalFormatting>
  <printOptions horizontalCentered="1" verticalCentered="1"/>
  <pageMargins left="0.25" right="0.25" top="0.75" bottom="0.75" header="0.3" footer="0.3"/>
  <pageSetup paperSize="9" scale="43" orientation="portrait" horizontalDpi="300" verticalDpi="300" r:id="rId1"/>
  <headerFooter alignWithMargins="0"/>
  <drawing r:id="rId2"/>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codeName="Sheet3">
    <pageSetUpPr fitToPage="1"/>
  </sheetPr>
  <dimension ref="A1:BB83"/>
  <sheetViews>
    <sheetView showGridLines="0" zoomScaleNormal="100" zoomScaleSheetLayoutView="100" workbookViewId="0">
      <selection activeCell="H74" sqref="H74"/>
    </sheetView>
  </sheetViews>
  <sheetFormatPr baseColWidth="10" defaultColWidth="8.83203125" defaultRowHeight="16" x14ac:dyDescent="0.15"/>
  <cols>
    <col min="1" max="1" width="42.5" style="128" bestFit="1" customWidth="1"/>
    <col min="2" max="8" width="20.83203125" style="128" customWidth="1"/>
    <col min="9" max="9" width="2.5" style="188" customWidth="1"/>
    <col min="10" max="15" width="8.83203125" style="128"/>
    <col min="16" max="16" width="2.33203125" style="128" bestFit="1" customWidth="1"/>
    <col min="17" max="17" width="8.83203125" style="128"/>
    <col min="18" max="18" width="26.33203125" style="128" bestFit="1" customWidth="1"/>
    <col min="19" max="19" width="3.5" style="128" bestFit="1" customWidth="1"/>
    <col min="20" max="16384" width="8.83203125" style="128"/>
  </cols>
  <sheetData>
    <row r="1" spans="1:54" x14ac:dyDescent="0.15">
      <c r="A1" s="616" t="s">
        <v>76</v>
      </c>
      <c r="B1" s="616"/>
      <c r="C1" s="616"/>
      <c r="D1" s="616"/>
      <c r="E1" s="616"/>
      <c r="F1" s="616"/>
      <c r="G1" s="176"/>
      <c r="H1" s="176"/>
      <c r="K1" s="607" t="s">
        <v>75</v>
      </c>
      <c r="L1" s="607"/>
      <c r="M1" s="607"/>
      <c r="N1" s="607"/>
      <c r="O1" s="607"/>
      <c r="P1" s="607"/>
      <c r="Q1" s="607"/>
      <c r="R1" s="607"/>
      <c r="S1" s="607"/>
      <c r="T1" s="607"/>
      <c r="U1" s="607"/>
      <c r="V1" s="607"/>
      <c r="W1" s="607"/>
      <c r="X1" s="607"/>
      <c r="Y1" s="75"/>
      <c r="Z1" s="607" t="s">
        <v>75</v>
      </c>
      <c r="AA1" s="607"/>
      <c r="AB1" s="607"/>
      <c r="AC1" s="607"/>
      <c r="AD1" s="607"/>
      <c r="AE1" s="607"/>
      <c r="AF1" s="607"/>
      <c r="AG1" s="607"/>
      <c r="AH1" s="607"/>
      <c r="AI1" s="607"/>
      <c r="AJ1" s="607"/>
      <c r="AK1" s="607"/>
      <c r="AL1" s="607"/>
      <c r="AM1" s="607"/>
      <c r="AN1" s="75"/>
      <c r="AO1" s="607" t="s">
        <v>75</v>
      </c>
      <c r="AP1" s="607"/>
      <c r="AQ1" s="607"/>
      <c r="AR1" s="607"/>
      <c r="AS1" s="607"/>
      <c r="AT1" s="607"/>
      <c r="AU1" s="607"/>
      <c r="AV1" s="607"/>
      <c r="AW1" s="607"/>
      <c r="AX1" s="607"/>
      <c r="AY1" s="607"/>
      <c r="AZ1" s="607"/>
      <c r="BA1" s="607"/>
      <c r="BB1" s="607"/>
    </row>
    <row r="2" spans="1:54" x14ac:dyDescent="0.15">
      <c r="A2" s="616"/>
      <c r="B2" s="616"/>
      <c r="C2" s="616"/>
      <c r="D2" s="616"/>
      <c r="E2" s="616"/>
      <c r="F2" s="616"/>
      <c r="G2" s="176"/>
      <c r="H2" s="176"/>
      <c r="K2" s="288"/>
      <c r="L2" s="289"/>
      <c r="M2" s="289"/>
      <c r="N2" s="290"/>
      <c r="O2" s="291"/>
      <c r="P2" s="291"/>
      <c r="Q2" s="291"/>
      <c r="R2" s="291"/>
      <c r="S2" s="291"/>
      <c r="T2" s="291"/>
      <c r="U2" s="291"/>
      <c r="V2" s="291"/>
      <c r="W2" s="291"/>
      <c r="X2" s="292"/>
      <c r="Y2" s="75"/>
      <c r="Z2" s="288"/>
      <c r="AA2" s="289"/>
      <c r="AB2" s="289"/>
      <c r="AC2" s="290"/>
      <c r="AD2" s="291"/>
      <c r="AE2" s="291"/>
      <c r="AF2" s="291"/>
      <c r="AG2" s="291"/>
      <c r="AH2" s="291"/>
      <c r="AI2" s="291"/>
      <c r="AJ2" s="291"/>
      <c r="AK2" s="291"/>
      <c r="AL2" s="291"/>
      <c r="AM2" s="292"/>
      <c r="AN2" s="75"/>
      <c r="AO2" s="305"/>
      <c r="AP2" s="306"/>
      <c r="AQ2" s="306"/>
      <c r="AR2" s="307"/>
      <c r="AS2" s="308"/>
      <c r="AT2" s="308"/>
      <c r="AU2" s="308"/>
      <c r="AV2" s="308"/>
      <c r="AW2" s="308"/>
      <c r="AX2" s="308"/>
      <c r="AY2" s="308"/>
      <c r="AZ2" s="308"/>
      <c r="BA2" s="308"/>
      <c r="BB2" s="309"/>
    </row>
    <row r="3" spans="1:54" x14ac:dyDescent="0.15">
      <c r="A3" s="616"/>
      <c r="B3" s="616"/>
      <c r="C3" s="616"/>
      <c r="D3" s="616"/>
      <c r="E3" s="616"/>
      <c r="F3" s="616"/>
      <c r="G3" s="176"/>
      <c r="H3" s="176"/>
      <c r="K3" s="293"/>
      <c r="L3" s="74"/>
      <c r="M3" s="74"/>
      <c r="N3" s="266"/>
      <c r="O3" s="266"/>
      <c r="P3" s="266"/>
      <c r="Q3" s="266"/>
      <c r="R3" s="266"/>
      <c r="S3" s="266"/>
      <c r="T3" s="266"/>
      <c r="U3" s="266" t="s">
        <v>76</v>
      </c>
      <c r="V3" s="266" t="s">
        <v>76</v>
      </c>
      <c r="W3" s="266" t="s">
        <v>76</v>
      </c>
      <c r="X3" s="294"/>
      <c r="Y3" s="75"/>
      <c r="Z3" s="293"/>
      <c r="AA3" s="74"/>
      <c r="AB3" s="74"/>
      <c r="AC3" s="266"/>
      <c r="AD3" s="266"/>
      <c r="AE3" s="266"/>
      <c r="AF3" s="266"/>
      <c r="AG3" s="266"/>
      <c r="AH3" s="266"/>
      <c r="AI3" s="266"/>
      <c r="AJ3" s="266" t="s">
        <v>76</v>
      </c>
      <c r="AK3" s="266" t="s">
        <v>76</v>
      </c>
      <c r="AL3" s="266" t="s">
        <v>76</v>
      </c>
      <c r="AM3" s="294"/>
      <c r="AN3" s="75"/>
      <c r="AO3" s="310"/>
      <c r="AP3" s="311"/>
      <c r="AQ3" s="311"/>
      <c r="AR3" s="312"/>
      <c r="AS3" s="312"/>
      <c r="AT3" s="312"/>
      <c r="AU3" s="312"/>
      <c r="AV3" s="312"/>
      <c r="AW3" s="312"/>
      <c r="AX3" s="312"/>
      <c r="AY3" s="312" t="s">
        <v>76</v>
      </c>
      <c r="AZ3" s="312" t="s">
        <v>76</v>
      </c>
      <c r="BA3" s="312" t="s">
        <v>76</v>
      </c>
      <c r="BB3" s="313"/>
    </row>
    <row r="4" spans="1:54" ht="17" thickBot="1" x14ac:dyDescent="0.2">
      <c r="A4" s="617"/>
      <c r="B4" s="617"/>
      <c r="C4" s="617"/>
      <c r="D4" s="617"/>
      <c r="E4" s="617"/>
      <c r="F4" s="617"/>
      <c r="G4" s="176"/>
      <c r="H4" s="176"/>
      <c r="K4" s="293"/>
      <c r="L4" s="74"/>
      <c r="M4" s="74"/>
      <c r="N4" s="266"/>
      <c r="O4" s="266"/>
      <c r="P4" s="266"/>
      <c r="Q4" s="266"/>
      <c r="R4" s="266"/>
      <c r="S4" s="266"/>
      <c r="T4" s="266"/>
      <c r="U4" s="266"/>
      <c r="V4" s="266"/>
      <c r="W4" s="266"/>
      <c r="X4" s="294"/>
      <c r="Y4" s="75"/>
      <c r="Z4" s="293"/>
      <c r="AA4" s="74"/>
      <c r="AB4" s="74"/>
      <c r="AC4" s="266"/>
      <c r="AD4" s="266"/>
      <c r="AE4" s="266"/>
      <c r="AF4" s="266"/>
      <c r="AG4" s="266"/>
      <c r="AH4" s="266"/>
      <c r="AI4" s="266"/>
      <c r="AJ4" s="266"/>
      <c r="AK4" s="266"/>
      <c r="AL4" s="266"/>
      <c r="AM4" s="294"/>
      <c r="AN4" s="75"/>
      <c r="AO4" s="310"/>
      <c r="AP4" s="311"/>
      <c r="AQ4" s="311"/>
      <c r="AR4" s="312"/>
      <c r="AS4" s="312"/>
      <c r="AT4" s="312"/>
      <c r="AU4" s="312"/>
      <c r="AV4" s="312"/>
      <c r="AW4" s="312"/>
      <c r="AX4" s="312"/>
      <c r="AY4" s="312"/>
      <c r="AZ4" s="312"/>
      <c r="BA4" s="312"/>
      <c r="BB4" s="313"/>
    </row>
    <row r="5" spans="1:54" ht="16" customHeight="1" x14ac:dyDescent="0.15">
      <c r="A5" s="622" t="s">
        <v>123</v>
      </c>
      <c r="B5" s="622"/>
      <c r="C5" s="622"/>
      <c r="D5" s="622"/>
      <c r="E5" s="622"/>
      <c r="F5" s="622"/>
      <c r="G5" s="622"/>
      <c r="H5" s="622"/>
      <c r="K5" s="293"/>
      <c r="L5" s="74"/>
      <c r="M5" s="74"/>
      <c r="N5" s="266"/>
      <c r="O5" s="266"/>
      <c r="P5" s="266"/>
      <c r="Q5" s="266"/>
      <c r="R5" s="266"/>
      <c r="S5" s="266"/>
      <c r="T5" s="266"/>
      <c r="U5" s="266"/>
      <c r="V5" s="266"/>
      <c r="W5" s="266"/>
      <c r="X5" s="294"/>
      <c r="Y5" s="75"/>
      <c r="Z5" s="293"/>
      <c r="AA5" s="74"/>
      <c r="AB5" s="74"/>
      <c r="AC5" s="266"/>
      <c r="AD5" s="266"/>
      <c r="AE5" s="266"/>
      <c r="AF5" s="266"/>
      <c r="AG5" s="266"/>
      <c r="AH5" s="266"/>
      <c r="AI5" s="266"/>
      <c r="AJ5" s="266"/>
      <c r="AK5" s="266"/>
      <c r="AL5" s="266"/>
      <c r="AM5" s="294"/>
      <c r="AN5" s="75"/>
      <c r="AO5" s="310"/>
      <c r="AP5" s="311"/>
      <c r="AQ5" s="311"/>
      <c r="AR5" s="312"/>
      <c r="AS5" s="312"/>
      <c r="AT5" s="312"/>
      <c r="AU5" s="312"/>
      <c r="AV5" s="312"/>
      <c r="AW5" s="312"/>
      <c r="AX5" s="312"/>
      <c r="AY5" s="312"/>
      <c r="AZ5" s="312"/>
      <c r="BA5" s="312"/>
      <c r="BB5" s="313"/>
    </row>
    <row r="6" spans="1:54" x14ac:dyDescent="0.15">
      <c r="A6" s="622"/>
      <c r="B6" s="622"/>
      <c r="C6" s="622"/>
      <c r="D6" s="622"/>
      <c r="E6" s="622"/>
      <c r="F6" s="622"/>
      <c r="G6" s="622"/>
      <c r="H6" s="622"/>
      <c r="K6" s="293"/>
      <c r="L6" s="74"/>
      <c r="M6" s="74"/>
      <c r="N6" s="266"/>
      <c r="O6" s="266"/>
      <c r="P6" s="266"/>
      <c r="Q6" s="266"/>
      <c r="R6" s="266"/>
      <c r="S6" s="266"/>
      <c r="T6" s="266"/>
      <c r="U6" s="266"/>
      <c r="V6" s="266"/>
      <c r="W6" s="266"/>
      <c r="X6" s="294"/>
      <c r="Y6" s="75"/>
      <c r="Z6" s="293"/>
      <c r="AA6" s="74"/>
      <c r="AB6" s="74"/>
      <c r="AC6" s="266"/>
      <c r="AD6" s="266"/>
      <c r="AE6" s="266"/>
      <c r="AF6" s="266"/>
      <c r="AG6" s="266"/>
      <c r="AH6" s="266"/>
      <c r="AI6" s="266"/>
      <c r="AJ6" s="266"/>
      <c r="AK6" s="266"/>
      <c r="AL6" s="266"/>
      <c r="AM6" s="294"/>
      <c r="AN6" s="75"/>
      <c r="AO6" s="310"/>
      <c r="AP6" s="311"/>
      <c r="AQ6" s="311"/>
      <c r="AR6" s="312"/>
      <c r="AS6" s="312"/>
      <c r="AT6" s="312"/>
      <c r="AU6" s="312"/>
      <c r="AV6" s="312"/>
      <c r="AW6" s="312"/>
      <c r="AX6" s="312"/>
      <c r="AY6" s="312"/>
      <c r="AZ6" s="312"/>
      <c r="BA6" s="312"/>
      <c r="BB6" s="313"/>
    </row>
    <row r="7" spans="1:54" x14ac:dyDescent="0.15">
      <c r="A7" s="622"/>
      <c r="B7" s="622"/>
      <c r="C7" s="622"/>
      <c r="D7" s="622"/>
      <c r="E7" s="622"/>
      <c r="F7" s="622"/>
      <c r="G7" s="622"/>
      <c r="H7" s="622"/>
      <c r="K7" s="293"/>
      <c r="L7" s="74"/>
      <c r="M7" s="74"/>
      <c r="N7" s="74"/>
      <c r="O7" s="266"/>
      <c r="P7" s="266"/>
      <c r="Q7" s="266"/>
      <c r="R7" s="266"/>
      <c r="S7" s="266"/>
      <c r="T7" s="266"/>
      <c r="U7" s="266" t="s">
        <v>76</v>
      </c>
      <c r="V7" s="266" t="s">
        <v>76</v>
      </c>
      <c r="W7" s="266" t="s">
        <v>76</v>
      </c>
      <c r="X7" s="294"/>
      <c r="Y7" s="75"/>
      <c r="Z7" s="293"/>
      <c r="AA7" s="74"/>
      <c r="AB7" s="74"/>
      <c r="AC7" s="74"/>
      <c r="AD7" s="266"/>
      <c r="AE7" s="266"/>
      <c r="AF7" s="266"/>
      <c r="AG7" s="266"/>
      <c r="AH7" s="266"/>
      <c r="AI7" s="266"/>
      <c r="AJ7" s="266" t="s">
        <v>76</v>
      </c>
      <c r="AK7" s="266" t="s">
        <v>76</v>
      </c>
      <c r="AL7" s="266" t="s">
        <v>76</v>
      </c>
      <c r="AM7" s="294"/>
      <c r="AN7" s="75"/>
      <c r="AO7" s="310"/>
      <c r="AP7" s="311"/>
      <c r="AQ7" s="311"/>
      <c r="AR7" s="311"/>
      <c r="AS7" s="312"/>
      <c r="AT7" s="312"/>
      <c r="AU7" s="312"/>
      <c r="AV7" s="312"/>
      <c r="AW7" s="312"/>
      <c r="AX7" s="312"/>
      <c r="AY7" s="312" t="s">
        <v>76</v>
      </c>
      <c r="AZ7" s="312" t="s">
        <v>76</v>
      </c>
      <c r="BA7" s="312" t="s">
        <v>76</v>
      </c>
      <c r="BB7" s="313"/>
    </row>
    <row r="8" spans="1:54" x14ac:dyDescent="0.15">
      <c r="A8" s="622"/>
      <c r="B8" s="622"/>
      <c r="C8" s="622"/>
      <c r="D8" s="622"/>
      <c r="E8" s="622"/>
      <c r="F8" s="622"/>
      <c r="G8" s="622"/>
      <c r="H8" s="622"/>
      <c r="K8" s="293"/>
      <c r="L8" s="74"/>
      <c r="M8" s="74"/>
      <c r="N8" s="266"/>
      <c r="O8" s="266"/>
      <c r="P8" s="266"/>
      <c r="Q8" s="266"/>
      <c r="R8" s="266"/>
      <c r="S8" s="266"/>
      <c r="T8" s="266"/>
      <c r="U8" s="266"/>
      <c r="V8" s="266"/>
      <c r="W8" s="266"/>
      <c r="X8" s="294"/>
      <c r="Y8" s="75"/>
      <c r="Z8" s="293"/>
      <c r="AA8" s="74"/>
      <c r="AB8" s="74"/>
      <c r="AC8" s="266"/>
      <c r="AD8" s="266"/>
      <c r="AE8" s="266"/>
      <c r="AF8" s="266"/>
      <c r="AG8" s="266"/>
      <c r="AH8" s="266"/>
      <c r="AI8" s="266"/>
      <c r="AJ8" s="266"/>
      <c r="AK8" s="266"/>
      <c r="AL8" s="266"/>
      <c r="AM8" s="294"/>
      <c r="AN8" s="75"/>
      <c r="AO8" s="310"/>
      <c r="AP8" s="311"/>
      <c r="AQ8" s="311"/>
      <c r="AR8" s="312"/>
      <c r="AS8" s="312"/>
      <c r="AT8" s="312"/>
      <c r="AU8" s="312"/>
      <c r="AV8" s="312"/>
      <c r="AW8" s="312"/>
      <c r="AX8" s="312"/>
      <c r="AY8" s="312"/>
      <c r="AZ8" s="312"/>
      <c r="BA8" s="312"/>
      <c r="BB8" s="313"/>
    </row>
    <row r="9" spans="1:54" x14ac:dyDescent="0.15">
      <c r="A9" s="622"/>
      <c r="B9" s="622"/>
      <c r="C9" s="622"/>
      <c r="D9" s="622"/>
      <c r="E9" s="622"/>
      <c r="F9" s="622"/>
      <c r="G9" s="622"/>
      <c r="H9" s="622"/>
      <c r="K9" s="293"/>
      <c r="L9" s="74"/>
      <c r="M9" s="74"/>
      <c r="N9" s="266"/>
      <c r="O9" s="266"/>
      <c r="P9" s="266"/>
      <c r="Q9" s="266"/>
      <c r="R9" s="266"/>
      <c r="S9" s="266"/>
      <c r="T9" s="266"/>
      <c r="U9" s="266"/>
      <c r="V9" s="266"/>
      <c r="W9" s="266"/>
      <c r="X9" s="294"/>
      <c r="Y9" s="75"/>
      <c r="Z9" s="293"/>
      <c r="AA9" s="74"/>
      <c r="AB9" s="74"/>
      <c r="AC9" s="266"/>
      <c r="AD9" s="266"/>
      <c r="AE9" s="266"/>
      <c r="AF9" s="266"/>
      <c r="AG9" s="266"/>
      <c r="AH9" s="266"/>
      <c r="AI9" s="266"/>
      <c r="AJ9" s="266"/>
      <c r="AK9" s="266"/>
      <c r="AL9" s="266"/>
      <c r="AM9" s="294"/>
      <c r="AN9" s="75"/>
      <c r="AO9" s="310"/>
      <c r="AP9" s="311"/>
      <c r="AQ9" s="311"/>
      <c r="AR9" s="312"/>
      <c r="AS9" s="312"/>
      <c r="AT9" s="312"/>
      <c r="AU9" s="312"/>
      <c r="AV9" s="312"/>
      <c r="AW9" s="312"/>
      <c r="AX9" s="312"/>
      <c r="AY9" s="312"/>
      <c r="AZ9" s="312"/>
      <c r="BA9" s="312"/>
      <c r="BB9" s="313"/>
    </row>
    <row r="10" spans="1:54" x14ac:dyDescent="0.15">
      <c r="A10" s="622"/>
      <c r="B10" s="622"/>
      <c r="C10" s="622"/>
      <c r="D10" s="622"/>
      <c r="E10" s="622"/>
      <c r="F10" s="622"/>
      <c r="G10" s="622"/>
      <c r="H10" s="622"/>
      <c r="K10" s="293"/>
      <c r="L10" s="74"/>
      <c r="M10" s="74"/>
      <c r="N10" s="266"/>
      <c r="O10" s="266"/>
      <c r="P10" s="266"/>
      <c r="Q10" s="266"/>
      <c r="R10" s="266"/>
      <c r="S10" s="266"/>
      <c r="T10" s="266"/>
      <c r="U10" s="266"/>
      <c r="V10" s="266"/>
      <c r="W10" s="266"/>
      <c r="X10" s="294"/>
      <c r="Y10" s="75"/>
      <c r="Z10" s="293"/>
      <c r="AA10" s="74"/>
      <c r="AB10" s="74"/>
      <c r="AC10" s="266"/>
      <c r="AD10" s="266"/>
      <c r="AE10" s="266"/>
      <c r="AF10" s="266"/>
      <c r="AG10" s="266"/>
      <c r="AH10" s="266"/>
      <c r="AI10" s="266"/>
      <c r="AJ10" s="266"/>
      <c r="AK10" s="266"/>
      <c r="AL10" s="266"/>
      <c r="AM10" s="294"/>
      <c r="AN10" s="75"/>
      <c r="AO10" s="310"/>
      <c r="AP10" s="311"/>
      <c r="AQ10" s="311"/>
      <c r="AR10" s="312"/>
      <c r="AS10" s="312"/>
      <c r="AT10" s="312"/>
      <c r="AU10" s="312"/>
      <c r="AV10" s="312"/>
      <c r="AW10" s="312"/>
      <c r="AX10" s="312"/>
      <c r="AY10" s="312"/>
      <c r="AZ10" s="312"/>
      <c r="BA10" s="312"/>
      <c r="BB10" s="313"/>
    </row>
    <row r="11" spans="1:54" x14ac:dyDescent="0.15">
      <c r="A11" s="622"/>
      <c r="B11" s="622"/>
      <c r="C11" s="622"/>
      <c r="D11" s="622"/>
      <c r="E11" s="622"/>
      <c r="F11" s="622"/>
      <c r="G11" s="622"/>
      <c r="H11" s="622"/>
      <c r="K11" s="293"/>
      <c r="L11" s="74"/>
      <c r="M11" s="74"/>
      <c r="N11" s="74"/>
      <c r="O11" s="74"/>
      <c r="P11" s="74"/>
      <c r="Q11" s="74"/>
      <c r="R11" s="74"/>
      <c r="S11" s="74"/>
      <c r="T11" s="74"/>
      <c r="U11" s="74"/>
      <c r="V11" s="74"/>
      <c r="W11" s="74"/>
      <c r="X11" s="294"/>
      <c r="Y11" s="75"/>
      <c r="Z11" s="293"/>
      <c r="AA11" s="74"/>
      <c r="AB11" s="74"/>
      <c r="AC11" s="74"/>
      <c r="AD11" s="74"/>
      <c r="AE11" s="74"/>
      <c r="AF11" s="74"/>
      <c r="AG11" s="74"/>
      <c r="AH11" s="74"/>
      <c r="AI11" s="74"/>
      <c r="AJ11" s="74"/>
      <c r="AK11" s="74"/>
      <c r="AL11" s="74"/>
      <c r="AM11" s="294"/>
      <c r="AN11" s="75"/>
      <c r="AO11" s="310"/>
      <c r="AP11" s="311"/>
      <c r="AQ11" s="311"/>
      <c r="AR11" s="311"/>
      <c r="AS11" s="311"/>
      <c r="AT11" s="311"/>
      <c r="AU11" s="311"/>
      <c r="AV11" s="311"/>
      <c r="AW11" s="311"/>
      <c r="AX11" s="311"/>
      <c r="AY11" s="311"/>
      <c r="AZ11" s="311"/>
      <c r="BA11" s="311"/>
      <c r="BB11" s="313"/>
    </row>
    <row r="12" spans="1:54" ht="6" customHeight="1" x14ac:dyDescent="0.15">
      <c r="A12" s="176"/>
      <c r="B12" s="176"/>
      <c r="C12" s="176"/>
      <c r="D12" s="176"/>
      <c r="E12" s="176"/>
      <c r="F12" s="176"/>
      <c r="G12" s="176"/>
      <c r="H12" s="176"/>
      <c r="K12" s="293"/>
      <c r="L12" s="74"/>
      <c r="M12" s="74"/>
      <c r="N12" s="74"/>
      <c r="O12" s="267"/>
      <c r="P12" s="267"/>
      <c r="Q12" s="267"/>
      <c r="R12" s="267"/>
      <c r="S12" s="267"/>
      <c r="T12" s="267"/>
      <c r="U12" s="267"/>
      <c r="V12" s="267"/>
      <c r="W12" s="267"/>
      <c r="X12" s="294"/>
      <c r="Y12" s="75"/>
      <c r="Z12" s="293"/>
      <c r="AA12" s="74"/>
      <c r="AB12" s="74"/>
      <c r="AC12" s="74"/>
      <c r="AD12" s="267"/>
      <c r="AE12" s="267"/>
      <c r="AF12" s="267"/>
      <c r="AG12" s="267"/>
      <c r="AH12" s="267"/>
      <c r="AI12" s="267"/>
      <c r="AJ12" s="267"/>
      <c r="AK12" s="267"/>
      <c r="AL12" s="267"/>
      <c r="AM12" s="294"/>
      <c r="AN12" s="75"/>
      <c r="AO12" s="310"/>
      <c r="AP12" s="311"/>
      <c r="AQ12" s="311"/>
      <c r="AR12" s="311"/>
      <c r="AS12" s="314"/>
      <c r="AT12" s="314"/>
      <c r="AU12" s="314"/>
      <c r="AV12" s="314"/>
      <c r="AW12" s="314"/>
      <c r="AX12" s="314"/>
      <c r="AY12" s="314"/>
      <c r="AZ12" s="314"/>
      <c r="BA12" s="314"/>
      <c r="BB12" s="313"/>
    </row>
    <row r="13" spans="1:54" x14ac:dyDescent="0.15">
      <c r="A13" s="74" t="s">
        <v>78</v>
      </c>
      <c r="B13" s="620" t="str">
        <f>+'INGRESO DE DATOS'!$C$37</f>
        <v>John Doe</v>
      </c>
      <c r="C13" s="621"/>
      <c r="D13" s="621"/>
      <c r="E13" s="621"/>
      <c r="F13" s="621"/>
      <c r="G13" s="621"/>
      <c r="H13" s="267"/>
      <c r="K13" s="293"/>
      <c r="L13" s="74"/>
      <c r="M13" s="74"/>
      <c r="N13" s="74"/>
      <c r="O13" s="267"/>
      <c r="P13" s="267"/>
      <c r="Q13" s="74"/>
      <c r="R13" s="267"/>
      <c r="S13" s="267"/>
      <c r="T13" s="267"/>
      <c r="U13" s="267"/>
      <c r="V13" s="267"/>
      <c r="W13" s="267"/>
      <c r="X13" s="294"/>
      <c r="Y13" s="75"/>
      <c r="Z13" s="293"/>
      <c r="AA13" s="74"/>
      <c r="AB13" s="74"/>
      <c r="AC13" s="74"/>
      <c r="AD13" s="267"/>
      <c r="AE13" s="267"/>
      <c r="AF13" s="74"/>
      <c r="AG13" s="267"/>
      <c r="AH13" s="267"/>
      <c r="AI13" s="267"/>
      <c r="AJ13" s="267"/>
      <c r="AK13" s="267"/>
      <c r="AL13" s="267"/>
      <c r="AM13" s="294"/>
      <c r="AN13" s="75"/>
      <c r="AO13" s="310"/>
      <c r="AP13" s="311"/>
      <c r="AQ13" s="311"/>
      <c r="AR13" s="311"/>
      <c r="AS13" s="314"/>
      <c r="AT13" s="314"/>
      <c r="AU13" s="311"/>
      <c r="AV13" s="314"/>
      <c r="AW13" s="314"/>
      <c r="AX13" s="314"/>
      <c r="AY13" s="314"/>
      <c r="AZ13" s="314"/>
      <c r="BA13" s="314"/>
      <c r="BB13" s="313"/>
    </row>
    <row r="14" spans="1:54" x14ac:dyDescent="0.15">
      <c r="A14" s="74"/>
      <c r="B14" s="176"/>
      <c r="C14" s="176"/>
      <c r="D14" s="176"/>
      <c r="E14" s="176"/>
      <c r="F14" s="176"/>
      <c r="G14" s="176"/>
      <c r="H14" s="176"/>
      <c r="K14" s="293"/>
      <c r="L14" s="267"/>
      <c r="M14" s="74"/>
      <c r="N14" s="74"/>
      <c r="O14" s="267"/>
      <c r="P14" s="267"/>
      <c r="Q14" s="267"/>
      <c r="R14" s="267"/>
      <c r="S14" s="267"/>
      <c r="T14" s="267"/>
      <c r="U14" s="267"/>
      <c r="V14" s="267"/>
      <c r="W14" s="267"/>
      <c r="X14" s="294"/>
      <c r="Y14" s="75"/>
      <c r="Z14" s="293"/>
      <c r="AA14" s="267"/>
      <c r="AB14" s="74"/>
      <c r="AC14" s="74"/>
      <c r="AD14" s="267"/>
      <c r="AE14" s="267"/>
      <c r="AF14" s="267"/>
      <c r="AG14" s="267"/>
      <c r="AH14" s="267"/>
      <c r="AI14" s="267"/>
      <c r="AJ14" s="267"/>
      <c r="AK14" s="267"/>
      <c r="AL14" s="267"/>
      <c r="AM14" s="294"/>
      <c r="AN14" s="75"/>
      <c r="AO14" s="310"/>
      <c r="AP14" s="314"/>
      <c r="AQ14" s="311"/>
      <c r="AR14" s="311"/>
      <c r="AS14" s="314"/>
      <c r="AT14" s="314"/>
      <c r="AU14" s="314"/>
      <c r="AV14" s="314"/>
      <c r="AW14" s="314"/>
      <c r="AX14" s="314"/>
      <c r="AY14" s="314"/>
      <c r="AZ14" s="314"/>
      <c r="BA14" s="314"/>
      <c r="BB14" s="313"/>
    </row>
    <row r="15" spans="1:54" x14ac:dyDescent="0.15">
      <c r="A15" s="74" t="s">
        <v>79</v>
      </c>
      <c r="B15" s="93">
        <f>+'INGRESO DE DATOS'!$C$39</f>
        <v>1</v>
      </c>
      <c r="C15" s="176"/>
      <c r="D15" s="176"/>
      <c r="E15" s="176"/>
      <c r="F15" s="176"/>
      <c r="G15" s="176"/>
      <c r="H15" s="176"/>
      <c r="K15" s="293"/>
      <c r="L15" s="266"/>
      <c r="M15" s="74"/>
      <c r="N15" s="74"/>
      <c r="O15" s="267"/>
      <c r="P15" s="267"/>
      <c r="Q15" s="267"/>
      <c r="R15" s="267"/>
      <c r="S15" s="267"/>
      <c r="T15" s="267"/>
      <c r="U15" s="267"/>
      <c r="V15" s="267"/>
      <c r="W15" s="267"/>
      <c r="X15" s="294"/>
      <c r="Y15" s="75"/>
      <c r="Z15" s="293"/>
      <c r="AA15" s="266"/>
      <c r="AB15" s="74"/>
      <c r="AC15" s="74"/>
      <c r="AD15" s="267"/>
      <c r="AE15" s="267"/>
      <c r="AF15" s="267"/>
      <c r="AG15" s="267"/>
      <c r="AH15" s="267"/>
      <c r="AI15" s="267"/>
      <c r="AJ15" s="267"/>
      <c r="AK15" s="267"/>
      <c r="AL15" s="267"/>
      <c r="AM15" s="294"/>
      <c r="AN15" s="75"/>
      <c r="AO15" s="310"/>
      <c r="AP15" s="312"/>
      <c r="AQ15" s="311"/>
      <c r="AR15" s="311"/>
      <c r="AS15" s="314"/>
      <c r="AT15" s="314"/>
      <c r="AU15" s="314"/>
      <c r="AV15" s="314"/>
      <c r="AW15" s="314"/>
      <c r="AX15" s="314"/>
      <c r="AY15" s="314"/>
      <c r="AZ15" s="314"/>
      <c r="BA15" s="314"/>
      <c r="BB15" s="313"/>
    </row>
    <row r="16" spans="1:54" x14ac:dyDescent="0.15">
      <c r="A16" s="74"/>
      <c r="B16" s="176"/>
      <c r="C16" s="176"/>
      <c r="D16" s="176"/>
      <c r="E16" s="176"/>
      <c r="F16" s="176"/>
      <c r="G16" s="176"/>
      <c r="H16" s="176"/>
      <c r="K16" s="293"/>
      <c r="L16" s="266"/>
      <c r="M16" s="74"/>
      <c r="N16" s="74"/>
      <c r="O16" s="267"/>
      <c r="P16" s="267"/>
      <c r="Q16" s="267"/>
      <c r="R16" s="74"/>
      <c r="S16" s="267"/>
      <c r="T16" s="267"/>
      <c r="U16" s="267"/>
      <c r="V16" s="267"/>
      <c r="W16" s="267"/>
      <c r="X16" s="294"/>
      <c r="Y16" s="75"/>
      <c r="Z16" s="293"/>
      <c r="AA16" s="266"/>
      <c r="AB16" s="74"/>
      <c r="AC16" s="74"/>
      <c r="AD16" s="267"/>
      <c r="AE16" s="267"/>
      <c r="AF16" s="267"/>
      <c r="AG16" s="74"/>
      <c r="AH16" s="267"/>
      <c r="AI16" s="267"/>
      <c r="AJ16" s="267"/>
      <c r="AK16" s="267"/>
      <c r="AL16" s="267"/>
      <c r="AM16" s="294"/>
      <c r="AN16" s="75"/>
      <c r="AO16" s="310"/>
      <c r="AP16" s="312"/>
      <c r="AQ16" s="311"/>
      <c r="AR16" s="311"/>
      <c r="AS16" s="314"/>
      <c r="AT16" s="314"/>
      <c r="AU16" s="314"/>
      <c r="AV16" s="311"/>
      <c r="AW16" s="314"/>
      <c r="AX16" s="314"/>
      <c r="AY16" s="314"/>
      <c r="AZ16" s="314"/>
      <c r="BA16" s="314"/>
      <c r="BB16" s="313"/>
    </row>
    <row r="17" spans="1:54" x14ac:dyDescent="0.15">
      <c r="A17" s="74" t="s">
        <v>80</v>
      </c>
      <c r="B17" s="93">
        <f>+'INGRESO DE DATOS'!$C$41</f>
        <v>0</v>
      </c>
      <c r="C17" s="611" t="str">
        <f>IF('INGRESO DE DATOS'!$R$2=TRUE, "Cotización para dependiente de 24 años","")</f>
        <v/>
      </c>
      <c r="D17" s="612"/>
      <c r="E17" s="176"/>
      <c r="F17" s="176"/>
      <c r="G17" s="176"/>
      <c r="H17" s="176"/>
      <c r="K17" s="293"/>
      <c r="L17" s="74"/>
      <c r="M17" s="74"/>
      <c r="N17" s="74"/>
      <c r="O17" s="267"/>
      <c r="P17" s="267"/>
      <c r="Q17" s="267"/>
      <c r="R17" s="267"/>
      <c r="S17" s="267"/>
      <c r="T17" s="267"/>
      <c r="U17" s="267"/>
      <c r="V17" s="267"/>
      <c r="W17" s="267"/>
      <c r="X17" s="294"/>
      <c r="Y17" s="75"/>
      <c r="Z17" s="293"/>
      <c r="AA17" s="74"/>
      <c r="AB17" s="74"/>
      <c r="AC17" s="74"/>
      <c r="AD17" s="267"/>
      <c r="AE17" s="267"/>
      <c r="AF17" s="267"/>
      <c r="AG17" s="267"/>
      <c r="AH17" s="267"/>
      <c r="AI17" s="267"/>
      <c r="AJ17" s="267"/>
      <c r="AK17" s="267"/>
      <c r="AL17" s="267"/>
      <c r="AM17" s="294"/>
      <c r="AN17" s="75"/>
      <c r="AO17" s="310"/>
      <c r="AP17" s="311"/>
      <c r="AQ17" s="311"/>
      <c r="AR17" s="311"/>
      <c r="AS17" s="314"/>
      <c r="AT17" s="314"/>
      <c r="AU17" s="314"/>
      <c r="AV17" s="314"/>
      <c r="AW17" s="314"/>
      <c r="AX17" s="314"/>
      <c r="AY17" s="314"/>
      <c r="AZ17" s="314"/>
      <c r="BA17" s="314"/>
      <c r="BB17" s="313"/>
    </row>
    <row r="18" spans="1:54" x14ac:dyDescent="0.15">
      <c r="A18" s="74"/>
      <c r="B18" s="176"/>
      <c r="C18" s="176"/>
      <c r="D18" s="176"/>
      <c r="E18" s="176"/>
      <c r="F18" s="176"/>
      <c r="G18" s="176"/>
      <c r="H18" s="176"/>
      <c r="K18" s="293"/>
      <c r="L18" s="266"/>
      <c r="M18" s="74"/>
      <c r="N18" s="74"/>
      <c r="O18" s="267"/>
      <c r="P18" s="267"/>
      <c r="Q18" s="74"/>
      <c r="R18" s="267"/>
      <c r="S18" s="267"/>
      <c r="T18" s="267"/>
      <c r="U18" s="267"/>
      <c r="V18" s="267"/>
      <c r="W18" s="267"/>
      <c r="X18" s="294"/>
      <c r="Y18" s="75"/>
      <c r="Z18" s="293"/>
      <c r="AA18" s="266"/>
      <c r="AB18" s="74"/>
      <c r="AC18" s="74"/>
      <c r="AD18" s="267"/>
      <c r="AE18" s="267"/>
      <c r="AF18" s="74"/>
      <c r="AG18" s="267"/>
      <c r="AH18" s="267"/>
      <c r="AI18" s="267"/>
      <c r="AJ18" s="267"/>
      <c r="AK18" s="267"/>
      <c r="AL18" s="267"/>
      <c r="AM18" s="294"/>
      <c r="AN18" s="75"/>
      <c r="AO18" s="310"/>
      <c r="AP18" s="312"/>
      <c r="AQ18" s="311"/>
      <c r="AR18" s="311"/>
      <c r="AS18" s="314"/>
      <c r="AT18" s="314"/>
      <c r="AU18" s="311"/>
      <c r="AV18" s="314"/>
      <c r="AW18" s="314"/>
      <c r="AX18" s="314"/>
      <c r="AY18" s="314"/>
      <c r="AZ18" s="314"/>
      <c r="BA18" s="314"/>
      <c r="BB18" s="313"/>
    </row>
    <row r="19" spans="1:54" x14ac:dyDescent="0.15">
      <c r="A19" s="74" t="s">
        <v>82</v>
      </c>
      <c r="B19" s="93">
        <f>+'INGRESO DE DATOS'!$C$43</f>
        <v>18</v>
      </c>
      <c r="C19" s="94"/>
      <c r="D19" s="618" t="s">
        <v>83</v>
      </c>
      <c r="E19" s="619"/>
      <c r="F19" s="93">
        <f>+'INGRESO DE DATOS'!$C$45</f>
        <v>46</v>
      </c>
      <c r="G19" s="176"/>
      <c r="H19" s="176"/>
      <c r="K19" s="293"/>
      <c r="L19" s="266"/>
      <c r="M19" s="74"/>
      <c r="N19" s="74"/>
      <c r="O19" s="267"/>
      <c r="P19" s="267"/>
      <c r="Q19" s="74"/>
      <c r="R19" s="267"/>
      <c r="S19" s="267"/>
      <c r="T19" s="267"/>
      <c r="U19" s="267"/>
      <c r="V19" s="267"/>
      <c r="W19" s="267"/>
      <c r="X19" s="294"/>
      <c r="Y19" s="75"/>
      <c r="Z19" s="293"/>
      <c r="AA19" s="266"/>
      <c r="AB19" s="74"/>
      <c r="AC19" s="74"/>
      <c r="AD19" s="267"/>
      <c r="AE19" s="267"/>
      <c r="AF19" s="74"/>
      <c r="AG19" s="267"/>
      <c r="AH19" s="267"/>
      <c r="AI19" s="267"/>
      <c r="AJ19" s="267"/>
      <c r="AK19" s="267"/>
      <c r="AL19" s="267"/>
      <c r="AM19" s="294"/>
      <c r="AN19" s="75"/>
      <c r="AO19" s="310"/>
      <c r="AP19" s="312"/>
      <c r="AQ19" s="311"/>
      <c r="AR19" s="311"/>
      <c r="AS19" s="314"/>
      <c r="AT19" s="314"/>
      <c r="AU19" s="311"/>
      <c r="AV19" s="314"/>
      <c r="AW19" s="314"/>
      <c r="AX19" s="314"/>
      <c r="AY19" s="314"/>
      <c r="AZ19" s="314"/>
      <c r="BA19" s="314"/>
      <c r="BB19" s="313"/>
    </row>
    <row r="20" spans="1:54" ht="17" thickBot="1" x14ac:dyDescent="0.2">
      <c r="A20" s="99"/>
      <c r="B20" s="183"/>
      <c r="C20" s="183"/>
      <c r="D20" s="183"/>
      <c r="E20" s="183"/>
      <c r="F20" s="183"/>
      <c r="G20" s="94"/>
      <c r="H20" s="94"/>
      <c r="K20" s="293"/>
      <c r="L20" s="74"/>
      <c r="M20" s="74"/>
      <c r="N20" s="74"/>
      <c r="O20" s="267"/>
      <c r="P20" s="267"/>
      <c r="Q20" s="74"/>
      <c r="R20" s="267"/>
      <c r="S20" s="267"/>
      <c r="T20" s="267"/>
      <c r="U20" s="267"/>
      <c r="V20" s="267"/>
      <c r="W20" s="267"/>
      <c r="X20" s="294"/>
      <c r="Y20" s="75"/>
      <c r="Z20" s="293"/>
      <c r="AA20" s="74"/>
      <c r="AB20" s="74"/>
      <c r="AC20" s="74"/>
      <c r="AD20" s="267"/>
      <c r="AE20" s="267"/>
      <c r="AF20" s="74"/>
      <c r="AG20" s="267"/>
      <c r="AH20" s="267"/>
      <c r="AI20" s="267"/>
      <c r="AJ20" s="267"/>
      <c r="AK20" s="267"/>
      <c r="AL20" s="267"/>
      <c r="AM20" s="294"/>
      <c r="AN20" s="75"/>
      <c r="AO20" s="310"/>
      <c r="AP20" s="311"/>
      <c r="AQ20" s="311"/>
      <c r="AR20" s="311"/>
      <c r="AS20" s="314"/>
      <c r="AT20" s="314"/>
      <c r="AU20" s="311"/>
      <c r="AV20" s="314"/>
      <c r="AW20" s="314"/>
      <c r="AX20" s="314"/>
      <c r="AY20" s="314"/>
      <c r="AZ20" s="314"/>
      <c r="BA20" s="314"/>
      <c r="BB20" s="313"/>
    </row>
    <row r="21" spans="1:54" ht="17" thickBot="1" x14ac:dyDescent="0.2">
      <c r="A21" s="138" t="s">
        <v>84</v>
      </c>
      <c r="B21" s="575">
        <f ca="1">NOW()</f>
        <v>46210.684581018519</v>
      </c>
      <c r="C21" s="576"/>
      <c r="D21" s="184"/>
      <c r="E21" s="184"/>
      <c r="F21" s="182"/>
      <c r="G21" s="182"/>
      <c r="H21" s="182"/>
      <c r="K21" s="293"/>
      <c r="L21" s="266"/>
      <c r="M21" s="74"/>
      <c r="N21" s="266"/>
      <c r="O21" s="267"/>
      <c r="P21" s="267"/>
      <c r="Q21" s="74"/>
      <c r="R21" s="267"/>
      <c r="S21" s="267"/>
      <c r="T21" s="267"/>
      <c r="U21" s="267"/>
      <c r="V21" s="267"/>
      <c r="W21" s="267"/>
      <c r="X21" s="294"/>
      <c r="Y21" s="75"/>
      <c r="Z21" s="293"/>
      <c r="AA21" s="266"/>
      <c r="AB21" s="74"/>
      <c r="AC21" s="266"/>
      <c r="AD21" s="267"/>
      <c r="AE21" s="267"/>
      <c r="AF21" s="74"/>
      <c r="AG21" s="267"/>
      <c r="AH21" s="267"/>
      <c r="AI21" s="267"/>
      <c r="AJ21" s="267"/>
      <c r="AK21" s="267"/>
      <c r="AL21" s="267"/>
      <c r="AM21" s="294"/>
      <c r="AN21" s="75"/>
      <c r="AO21" s="310"/>
      <c r="AP21" s="312"/>
      <c r="AQ21" s="311"/>
      <c r="AR21" s="312"/>
      <c r="AS21" s="314"/>
      <c r="AT21" s="314"/>
      <c r="AU21" s="311"/>
      <c r="AV21" s="314"/>
      <c r="AW21" s="314"/>
      <c r="AX21" s="314"/>
      <c r="AY21" s="314"/>
      <c r="AZ21" s="314"/>
      <c r="BA21" s="314"/>
      <c r="BB21" s="313"/>
    </row>
    <row r="22" spans="1:54" ht="17" thickBot="1" x14ac:dyDescent="0.2">
      <c r="F22" s="147"/>
      <c r="G22" s="147"/>
      <c r="H22" s="147"/>
      <c r="K22" s="293"/>
      <c r="L22" s="74"/>
      <c r="M22" s="74"/>
      <c r="N22" s="266"/>
      <c r="O22" s="74"/>
      <c r="P22" s="267"/>
      <c r="Q22" s="74"/>
      <c r="R22" s="74"/>
      <c r="S22" s="74"/>
      <c r="T22" s="267"/>
      <c r="U22" s="267"/>
      <c r="V22" s="267"/>
      <c r="W22" s="267"/>
      <c r="X22" s="294"/>
      <c r="Y22" s="75"/>
      <c r="Z22" s="293"/>
      <c r="AA22" s="74"/>
      <c r="AB22" s="74"/>
      <c r="AC22" s="266"/>
      <c r="AD22" s="74"/>
      <c r="AE22" s="267"/>
      <c r="AF22" s="74"/>
      <c r="AG22" s="74"/>
      <c r="AH22" s="74"/>
      <c r="AI22" s="267"/>
      <c r="AJ22" s="267"/>
      <c r="AK22" s="267"/>
      <c r="AL22" s="267"/>
      <c r="AM22" s="294"/>
      <c r="AN22" s="75"/>
      <c r="AO22" s="310"/>
      <c r="AP22" s="311"/>
      <c r="AQ22" s="311"/>
      <c r="AR22" s="312"/>
      <c r="AS22" s="311"/>
      <c r="AT22" s="314"/>
      <c r="AU22" s="311"/>
      <c r="AV22" s="311"/>
      <c r="AW22" s="311"/>
      <c r="AX22" s="314"/>
      <c r="AY22" s="314"/>
      <c r="AZ22" s="314"/>
      <c r="BA22" s="314"/>
      <c r="BB22" s="313"/>
    </row>
    <row r="23" spans="1:54" ht="17" thickBot="1" x14ac:dyDescent="0.2">
      <c r="A23" s="625" t="str">
        <f>IF('INGRESO DE DATOS'!R3=TRUE,"Variante con coaseguro fuera del país de residencia: SI","Variante con coaseguro fuera del país de residencia: NO")</f>
        <v>Variante con coaseguro fuera del país de residencia: NO</v>
      </c>
      <c r="B23" s="626"/>
      <c r="C23" s="627"/>
      <c r="F23" s="124"/>
      <c r="G23" s="124"/>
      <c r="H23" s="124"/>
      <c r="K23" s="293"/>
      <c r="L23" s="267"/>
      <c r="M23" s="74"/>
      <c r="N23" s="74"/>
      <c r="O23" s="74"/>
      <c r="P23" s="267"/>
      <c r="Q23" s="74"/>
      <c r="R23" s="74"/>
      <c r="S23" s="74"/>
      <c r="T23" s="267"/>
      <c r="U23" s="267"/>
      <c r="V23" s="267"/>
      <c r="W23" s="267"/>
      <c r="X23" s="294"/>
      <c r="Y23" s="75"/>
      <c r="Z23" s="293"/>
      <c r="AA23" s="267"/>
      <c r="AB23" s="74"/>
      <c r="AC23" s="74"/>
      <c r="AD23" s="74"/>
      <c r="AE23" s="267"/>
      <c r="AF23" s="74"/>
      <c r="AG23" s="74"/>
      <c r="AH23" s="74"/>
      <c r="AI23" s="267"/>
      <c r="AJ23" s="267"/>
      <c r="AK23" s="267"/>
      <c r="AL23" s="267"/>
      <c r="AM23" s="294"/>
      <c r="AN23" s="75"/>
      <c r="AO23" s="310"/>
      <c r="AP23" s="314"/>
      <c r="AQ23" s="311"/>
      <c r="AR23" s="311"/>
      <c r="AS23" s="311"/>
      <c r="AT23" s="314"/>
      <c r="AU23" s="311"/>
      <c r="AV23" s="311"/>
      <c r="AW23" s="311"/>
      <c r="AX23" s="314"/>
      <c r="AY23" s="314"/>
      <c r="AZ23" s="314"/>
      <c r="BA23" s="314"/>
      <c r="BB23" s="313"/>
    </row>
    <row r="24" spans="1:54" x14ac:dyDescent="0.15">
      <c r="A24" s="96"/>
      <c r="B24" s="437" t="s">
        <v>85</v>
      </c>
      <c r="C24" s="440">
        <f>'INGRESO DE DATOS'!T73</f>
        <v>0</v>
      </c>
      <c r="D24" s="440">
        <f>'INGRESO DE DATOS'!T74</f>
        <v>0</v>
      </c>
      <c r="E24" s="440">
        <f>'INGRESO DE DATOS'!T75</f>
        <v>0</v>
      </c>
      <c r="F24" s="440">
        <f>'INGRESO DE DATOS'!T76</f>
        <v>0</v>
      </c>
      <c r="G24" s="440">
        <f>'INGRESO DE DATOS'!T77</f>
        <v>0</v>
      </c>
      <c r="H24" s="440">
        <f>'INGRESO DE DATOS'!T78</f>
        <v>0</v>
      </c>
      <c r="K24" s="293"/>
      <c r="L24" s="267"/>
      <c r="M24" s="74"/>
      <c r="N24" s="74"/>
      <c r="O24" s="74"/>
      <c r="P24" s="267"/>
      <c r="Q24" s="74"/>
      <c r="R24" s="74"/>
      <c r="S24" s="74"/>
      <c r="T24" s="267"/>
      <c r="U24" s="267"/>
      <c r="V24" s="267"/>
      <c r="W24" s="267"/>
      <c r="X24" s="294"/>
      <c r="Y24" s="75"/>
      <c r="Z24" s="293"/>
      <c r="AA24" s="267"/>
      <c r="AB24" s="74"/>
      <c r="AC24" s="74"/>
      <c r="AD24" s="74"/>
      <c r="AE24" s="267"/>
      <c r="AF24" s="74"/>
      <c r="AG24" s="74"/>
      <c r="AH24" s="74"/>
      <c r="AI24" s="267"/>
      <c r="AJ24" s="267"/>
      <c r="AK24" s="267"/>
      <c r="AL24" s="267"/>
      <c r="AM24" s="294"/>
      <c r="AN24" s="75"/>
      <c r="AO24" s="310"/>
      <c r="AP24" s="314"/>
      <c r="AQ24" s="311"/>
      <c r="AR24" s="311"/>
      <c r="AS24" s="311"/>
      <c r="AT24" s="314"/>
      <c r="AU24" s="311"/>
      <c r="AV24" s="311"/>
      <c r="AW24" s="311"/>
      <c r="AX24" s="314"/>
      <c r="AY24" s="314"/>
      <c r="AZ24" s="314"/>
      <c r="BA24" s="314"/>
      <c r="BB24" s="313"/>
    </row>
    <row r="25" spans="1:54" s="149" customFormat="1" x14ac:dyDescent="0.15">
      <c r="A25" s="96"/>
      <c r="B25" s="437" t="s">
        <v>22</v>
      </c>
      <c r="C25" s="440">
        <f>'INGRESO DE DATOS'!U73</f>
        <v>0</v>
      </c>
      <c r="D25" s="440">
        <f>'INGRESO DE DATOS'!U74</f>
        <v>0</v>
      </c>
      <c r="E25" s="440">
        <f>'INGRESO DE DATOS'!U75</f>
        <v>0</v>
      </c>
      <c r="F25" s="440">
        <f>'INGRESO DE DATOS'!U76</f>
        <v>0</v>
      </c>
      <c r="G25" s="440">
        <f>'INGRESO DE DATOS'!U77</f>
        <v>0</v>
      </c>
      <c r="H25" s="440">
        <f>'INGRESO DE DATOS'!U78</f>
        <v>0</v>
      </c>
      <c r="I25" s="201"/>
      <c r="K25" s="293"/>
      <c r="L25" s="74"/>
      <c r="M25" s="74"/>
      <c r="N25" s="266"/>
      <c r="O25" s="268"/>
      <c r="P25" s="266"/>
      <c r="Q25" s="74"/>
      <c r="R25" s="266"/>
      <c r="S25" s="74"/>
      <c r="T25" s="266"/>
      <c r="U25" s="266"/>
      <c r="V25" s="266"/>
      <c r="W25" s="266"/>
      <c r="X25" s="294"/>
      <c r="Y25" s="75"/>
      <c r="Z25" s="293"/>
      <c r="AA25" s="74"/>
      <c r="AB25" s="74"/>
      <c r="AC25" s="266"/>
      <c r="AD25" s="268"/>
      <c r="AE25" s="266"/>
      <c r="AF25" s="74"/>
      <c r="AG25" s="266"/>
      <c r="AH25" s="74"/>
      <c r="AI25" s="266"/>
      <c r="AJ25" s="266"/>
      <c r="AK25" s="266"/>
      <c r="AL25" s="266"/>
      <c r="AM25" s="294"/>
      <c r="AN25" s="75"/>
      <c r="AO25" s="310"/>
      <c r="AP25" s="311"/>
      <c r="AQ25" s="311"/>
      <c r="AR25" s="312"/>
      <c r="AS25" s="315"/>
      <c r="AT25" s="312"/>
      <c r="AU25" s="311"/>
      <c r="AV25" s="312"/>
      <c r="AW25" s="311"/>
      <c r="AX25" s="312"/>
      <c r="AY25" s="312"/>
      <c r="AZ25" s="312"/>
      <c r="BA25" s="312"/>
      <c r="BB25" s="313"/>
    </row>
    <row r="26" spans="1:54" s="149" customFormat="1" ht="18" x14ac:dyDescent="0.15">
      <c r="A26" s="209" t="s">
        <v>124</v>
      </c>
      <c r="B26" s="209"/>
      <c r="C26" s="209" t="s">
        <v>87</v>
      </c>
      <c r="D26" s="209" t="s">
        <v>88</v>
      </c>
      <c r="E26" s="209" t="s">
        <v>89</v>
      </c>
      <c r="F26" s="209" t="s">
        <v>90</v>
      </c>
      <c r="G26" s="209" t="s">
        <v>115</v>
      </c>
      <c r="H26" s="209" t="s">
        <v>116</v>
      </c>
      <c r="I26" s="201"/>
      <c r="K26" s="293"/>
      <c r="L26" s="74"/>
      <c r="M26" s="74"/>
      <c r="N26" s="74"/>
      <c r="O26" s="268"/>
      <c r="P26" s="266"/>
      <c r="Q26" s="74"/>
      <c r="R26" s="74"/>
      <c r="S26" s="74"/>
      <c r="T26" s="266"/>
      <c r="U26" s="74"/>
      <c r="V26" s="74"/>
      <c r="W26" s="267"/>
      <c r="X26" s="294"/>
      <c r="Y26" s="75"/>
      <c r="Z26" s="293"/>
      <c r="AA26" s="74"/>
      <c r="AB26" s="74"/>
      <c r="AC26" s="74"/>
      <c r="AD26" s="268"/>
      <c r="AE26" s="266"/>
      <c r="AF26" s="74"/>
      <c r="AG26" s="74"/>
      <c r="AH26" s="74"/>
      <c r="AI26" s="266"/>
      <c r="AJ26" s="74"/>
      <c r="AK26" s="74"/>
      <c r="AL26" s="267"/>
      <c r="AM26" s="294"/>
      <c r="AN26" s="75"/>
      <c r="AO26" s="310"/>
      <c r="AP26" s="311"/>
      <c r="AQ26" s="311"/>
      <c r="AR26" s="311"/>
      <c r="AS26" s="315"/>
      <c r="AT26" s="312"/>
      <c r="AU26" s="311"/>
      <c r="AV26" s="311"/>
      <c r="AW26" s="311"/>
      <c r="AX26" s="312"/>
      <c r="AY26" s="311"/>
      <c r="AZ26" s="311"/>
      <c r="BA26" s="314"/>
      <c r="BB26" s="313"/>
    </row>
    <row r="27" spans="1:54" s="149" customFormat="1" ht="18" x14ac:dyDescent="0.15">
      <c r="A27" s="608" t="s">
        <v>91</v>
      </c>
      <c r="B27" s="609"/>
      <c r="C27" s="260">
        <v>2000</v>
      </c>
      <c r="D27" s="260">
        <v>3500</v>
      </c>
      <c r="E27" s="260">
        <v>5000</v>
      </c>
      <c r="F27" s="260">
        <v>10000</v>
      </c>
      <c r="G27" s="260">
        <v>20000</v>
      </c>
      <c r="H27" s="260">
        <v>30000</v>
      </c>
      <c r="I27" s="190"/>
      <c r="J27" s="95"/>
      <c r="K27" s="293"/>
      <c r="L27" s="74"/>
      <c r="M27" s="74"/>
      <c r="N27" s="269"/>
      <c r="O27" s="270"/>
      <c r="P27" s="266"/>
      <c r="Q27" s="74"/>
      <c r="R27" s="266"/>
      <c r="S27" s="74"/>
      <c r="T27" s="266"/>
      <c r="U27" s="266"/>
      <c r="V27" s="74"/>
      <c r="W27" s="266"/>
      <c r="X27" s="294"/>
      <c r="Y27" s="75"/>
      <c r="Z27" s="293"/>
      <c r="AA27" s="74"/>
      <c r="AB27" s="74"/>
      <c r="AC27" s="269"/>
      <c r="AD27" s="270"/>
      <c r="AE27" s="266"/>
      <c r="AF27" s="74"/>
      <c r="AG27" s="266"/>
      <c r="AH27" s="74"/>
      <c r="AI27" s="266"/>
      <c r="AJ27" s="266"/>
      <c r="AK27" s="74"/>
      <c r="AL27" s="266"/>
      <c r="AM27" s="294"/>
      <c r="AN27" s="75"/>
      <c r="AO27" s="310"/>
      <c r="AP27" s="311"/>
      <c r="AQ27" s="311"/>
      <c r="AR27" s="316"/>
      <c r="AS27" s="317"/>
      <c r="AT27" s="312"/>
      <c r="AU27" s="311"/>
      <c r="AV27" s="312"/>
      <c r="AW27" s="311"/>
      <c r="AX27" s="312"/>
      <c r="AY27" s="312"/>
      <c r="AZ27" s="311"/>
      <c r="BA27" s="312"/>
      <c r="BB27" s="313"/>
    </row>
    <row r="28" spans="1:54" s="149" customFormat="1" ht="18" x14ac:dyDescent="0.15">
      <c r="A28" s="608" t="s">
        <v>93</v>
      </c>
      <c r="B28" s="609"/>
      <c r="C28" s="260">
        <v>2000</v>
      </c>
      <c r="D28" s="260">
        <v>3500</v>
      </c>
      <c r="E28" s="260">
        <v>5000</v>
      </c>
      <c r="F28" s="260">
        <v>10000</v>
      </c>
      <c r="G28" s="260">
        <v>20000</v>
      </c>
      <c r="H28" s="260">
        <v>30000</v>
      </c>
      <c r="I28" s="202"/>
      <c r="J28" s="177"/>
      <c r="K28" s="293"/>
      <c r="L28" s="74"/>
      <c r="M28" s="74"/>
      <c r="N28" s="269"/>
      <c r="O28" s="268"/>
      <c r="P28" s="266"/>
      <c r="Q28" s="74"/>
      <c r="R28" s="74"/>
      <c r="S28" s="74"/>
      <c r="T28" s="266"/>
      <c r="U28" s="74"/>
      <c r="V28" s="74"/>
      <c r="W28" s="74"/>
      <c r="X28" s="294"/>
      <c r="Y28" s="75"/>
      <c r="Z28" s="293"/>
      <c r="AA28" s="74"/>
      <c r="AB28" s="74"/>
      <c r="AC28" s="269"/>
      <c r="AD28" s="268"/>
      <c r="AE28" s="266"/>
      <c r="AF28" s="74"/>
      <c r="AG28" s="74"/>
      <c r="AH28" s="74"/>
      <c r="AI28" s="266"/>
      <c r="AJ28" s="74"/>
      <c r="AK28" s="74"/>
      <c r="AL28" s="74"/>
      <c r="AM28" s="294"/>
      <c r="AN28" s="75"/>
      <c r="AO28" s="310"/>
      <c r="AP28" s="311"/>
      <c r="AQ28" s="311"/>
      <c r="AR28" s="316"/>
      <c r="AS28" s="315"/>
      <c r="AT28" s="312"/>
      <c r="AU28" s="311"/>
      <c r="AV28" s="311"/>
      <c r="AW28" s="311"/>
      <c r="AX28" s="312"/>
      <c r="AY28" s="311"/>
      <c r="AZ28" s="311"/>
      <c r="BA28" s="311"/>
      <c r="BB28" s="313"/>
    </row>
    <row r="29" spans="1:54" s="149" customFormat="1" ht="18" x14ac:dyDescent="0.15">
      <c r="A29" s="210"/>
      <c r="B29" s="211"/>
      <c r="C29" s="210"/>
      <c r="D29" s="210"/>
      <c r="E29" s="210"/>
      <c r="F29" s="212"/>
      <c r="G29" s="212"/>
      <c r="H29" s="212"/>
      <c r="I29" s="202"/>
      <c r="J29" s="177"/>
      <c r="K29" s="293"/>
      <c r="L29" s="74"/>
      <c r="M29" s="74"/>
      <c r="N29" s="271"/>
      <c r="O29" s="272"/>
      <c r="P29" s="266"/>
      <c r="Q29" s="74"/>
      <c r="R29" s="266"/>
      <c r="S29" s="74"/>
      <c r="T29" s="266"/>
      <c r="U29" s="266" t="s">
        <v>76</v>
      </c>
      <c r="V29" s="266" t="s">
        <v>76</v>
      </c>
      <c r="W29" s="266"/>
      <c r="X29" s="294"/>
      <c r="Y29" s="75"/>
      <c r="Z29" s="293"/>
      <c r="AA29" s="74"/>
      <c r="AB29" s="74"/>
      <c r="AC29" s="271"/>
      <c r="AD29" s="272"/>
      <c r="AE29" s="266"/>
      <c r="AF29" s="74"/>
      <c r="AG29" s="266"/>
      <c r="AH29" s="74"/>
      <c r="AI29" s="266"/>
      <c r="AJ29" s="266" t="s">
        <v>76</v>
      </c>
      <c r="AK29" s="266" t="s">
        <v>76</v>
      </c>
      <c r="AL29" s="266"/>
      <c r="AM29" s="294"/>
      <c r="AN29" s="75"/>
      <c r="AO29" s="310"/>
      <c r="AP29" s="311"/>
      <c r="AQ29" s="311"/>
      <c r="AR29" s="318"/>
      <c r="AS29" s="319"/>
      <c r="AT29" s="312"/>
      <c r="AU29" s="311"/>
      <c r="AV29" s="312"/>
      <c r="AW29" s="311"/>
      <c r="AX29" s="312"/>
      <c r="AY29" s="312" t="s">
        <v>76</v>
      </c>
      <c r="AZ29" s="312" t="s">
        <v>76</v>
      </c>
      <c r="BA29" s="312"/>
      <c r="BB29" s="313"/>
    </row>
    <row r="30" spans="1:54" s="149" customFormat="1" ht="18" x14ac:dyDescent="0.15">
      <c r="A30" s="610" t="s">
        <v>94</v>
      </c>
      <c r="B30" s="610"/>
      <c r="C30" s="610"/>
      <c r="D30" s="610"/>
      <c r="E30" s="610"/>
      <c r="F30" s="610"/>
      <c r="G30" s="377"/>
      <c r="H30" s="377"/>
      <c r="I30" s="189"/>
      <c r="J30" s="147"/>
      <c r="K30" s="293"/>
      <c r="L30" s="74"/>
      <c r="M30" s="74"/>
      <c r="N30" s="273"/>
      <c r="O30" s="273"/>
      <c r="P30" s="266"/>
      <c r="Q30" s="74"/>
      <c r="R30" s="74"/>
      <c r="S30" s="74"/>
      <c r="T30" s="74"/>
      <c r="U30" s="274"/>
      <c r="V30" s="266"/>
      <c r="W30" s="74"/>
      <c r="X30" s="294"/>
      <c r="Y30" s="75"/>
      <c r="Z30" s="293"/>
      <c r="AA30" s="74"/>
      <c r="AB30" s="74"/>
      <c r="AC30" s="273"/>
      <c r="AD30" s="273"/>
      <c r="AE30" s="266"/>
      <c r="AF30" s="74"/>
      <c r="AG30" s="74"/>
      <c r="AH30" s="74"/>
      <c r="AI30" s="74"/>
      <c r="AJ30" s="274"/>
      <c r="AK30" s="266"/>
      <c r="AL30" s="74"/>
      <c r="AM30" s="294"/>
      <c r="AN30" s="75"/>
      <c r="AO30" s="310"/>
      <c r="AP30" s="311"/>
      <c r="AQ30" s="311"/>
      <c r="AR30" s="320"/>
      <c r="AS30" s="320"/>
      <c r="AT30" s="312"/>
      <c r="AU30" s="311"/>
      <c r="AV30" s="311"/>
      <c r="AW30" s="311"/>
      <c r="AX30" s="311"/>
      <c r="AY30" s="321"/>
      <c r="AZ30" s="312"/>
      <c r="BA30" s="311"/>
      <c r="BB30" s="313"/>
    </row>
    <row r="31" spans="1:54" s="154" customFormat="1" ht="18" x14ac:dyDescent="0.15">
      <c r="A31" s="588" t="s">
        <v>95</v>
      </c>
      <c r="B31" s="589"/>
      <c r="C31" s="143">
        <f>VLOOKUP($B$19,Tablas!$A$156:$G$222,3,TRUE)*(1-C24)*(1-C25)</f>
        <v>4639.7887499999997</v>
      </c>
      <c r="D31" s="143">
        <f>VLOOKUP($B$19,Tablas!$A$156:$G$222,4,TRUE)*(1-D24)*(1-D25)</f>
        <v>3870.9892499999996</v>
      </c>
      <c r="E31" s="143">
        <f>VLOOKUP($B$19,Tablas!$A$156:$G$222,5,TRUE)*(1-E24)*(1-E25)</f>
        <v>3357.2152499999997</v>
      </c>
      <c r="F31" s="143">
        <f>VLOOKUP($B$19,Tablas!$A$156:$G$222,6,TRUE)*(1-F24)*(1-F25)</f>
        <v>2453.4569999999999</v>
      </c>
      <c r="G31" s="143">
        <f>VLOOKUP($B$19,Tablas!$A$156:$I$222,7,TRUE)*(1-G24)*(1-G25)</f>
        <v>1962.9517499999999</v>
      </c>
      <c r="H31" s="143">
        <f>VLOOKUP($B$19,Tablas!$A$156:$I$222,8,TRUE)*(1-H24)*(1-H25)</f>
        <v>1609.6204350000003</v>
      </c>
      <c r="I31" s="203"/>
      <c r="J31" s="124"/>
      <c r="K31" s="295"/>
      <c r="L31" s="275"/>
      <c r="M31" s="275"/>
      <c r="N31" s="276"/>
      <c r="O31" s="277"/>
      <c r="P31" s="266"/>
      <c r="Q31" s="74"/>
      <c r="R31" s="74"/>
      <c r="S31" s="266"/>
      <c r="T31" s="266" t="s">
        <v>76</v>
      </c>
      <c r="U31" s="275"/>
      <c r="V31" s="266"/>
      <c r="W31" s="266" t="s">
        <v>76</v>
      </c>
      <c r="X31" s="296"/>
      <c r="Y31" s="82"/>
      <c r="Z31" s="295"/>
      <c r="AA31" s="275"/>
      <c r="AB31" s="275"/>
      <c r="AC31" s="276"/>
      <c r="AD31" s="277"/>
      <c r="AE31" s="266"/>
      <c r="AF31" s="74"/>
      <c r="AG31" s="74"/>
      <c r="AH31" s="266"/>
      <c r="AI31" s="266" t="s">
        <v>76</v>
      </c>
      <c r="AJ31" s="275"/>
      <c r="AK31" s="266"/>
      <c r="AL31" s="266" t="s">
        <v>76</v>
      </c>
      <c r="AM31" s="296"/>
      <c r="AN31" s="82"/>
      <c r="AO31" s="322"/>
      <c r="AP31" s="323"/>
      <c r="AQ31" s="323"/>
      <c r="AR31" s="324"/>
      <c r="AS31" s="325"/>
      <c r="AT31" s="312"/>
      <c r="AU31" s="311"/>
      <c r="AV31" s="311"/>
      <c r="AW31" s="312"/>
      <c r="AX31" s="312" t="s">
        <v>76</v>
      </c>
      <c r="AY31" s="323"/>
      <c r="AZ31" s="312"/>
      <c r="BA31" s="312" t="s">
        <v>76</v>
      </c>
      <c r="BB31" s="326"/>
    </row>
    <row r="32" spans="1:54" ht="18" x14ac:dyDescent="0.15">
      <c r="A32" s="588" t="s">
        <v>96</v>
      </c>
      <c r="B32" s="589"/>
      <c r="C32" s="143">
        <f>IF($B$15=1,0,(VLOOKUP($F$19,Tablas!$A$156:$G$222,3,TRUE)))*(1-C24)*(1-C25)</f>
        <v>0</v>
      </c>
      <c r="D32" s="143">
        <f>IF($B$15=1,0,(VLOOKUP($F$19,Tablas!$A$156:$G$222,4,TRUE)))*(1-D24)*(1-D25)</f>
        <v>0</v>
      </c>
      <c r="E32" s="143">
        <f>IF($B$15=1,0,(VLOOKUP($F$19,Tablas!$A$156:$G$222,5,TRUE)))*(1-E24)*(1-E25)</f>
        <v>0</v>
      </c>
      <c r="F32" s="143">
        <f>IF($B$15=1,0,(VLOOKUP($F$19,Tablas!$A$156:$G$222,6,TRUE)))*(1-F24)*(1-F25)</f>
        <v>0</v>
      </c>
      <c r="G32" s="143">
        <f>IF($B$15=1,0,(VLOOKUP($F$19,Tablas!$A$156:$I$222,7,TRUE)))*(1-G24)*(1-G25)</f>
        <v>0</v>
      </c>
      <c r="H32" s="143">
        <f>IF($B$15=1,0,(VLOOKUP($F$19,Tablas!$A$156:$I$222,8,TRUE)))*(1-H24)*(1-H25)</f>
        <v>0</v>
      </c>
      <c r="I32" s="204"/>
      <c r="J32" s="178"/>
      <c r="K32" s="295"/>
      <c r="L32" s="275"/>
      <c r="M32" s="275"/>
      <c r="N32" s="271"/>
      <c r="O32" s="278"/>
      <c r="P32" s="266"/>
      <c r="Q32" s="275"/>
      <c r="R32" s="275"/>
      <c r="S32" s="275"/>
      <c r="T32" s="275"/>
      <c r="U32" s="275"/>
      <c r="V32" s="275"/>
      <c r="W32" s="266"/>
      <c r="X32" s="296"/>
      <c r="Y32" s="82"/>
      <c r="Z32" s="295"/>
      <c r="AA32" s="275"/>
      <c r="AB32" s="275"/>
      <c r="AC32" s="271"/>
      <c r="AD32" s="278"/>
      <c r="AE32" s="266"/>
      <c r="AF32" s="275"/>
      <c r="AG32" s="275"/>
      <c r="AH32" s="275"/>
      <c r="AI32" s="275"/>
      <c r="AJ32" s="275"/>
      <c r="AK32" s="275"/>
      <c r="AL32" s="266"/>
      <c r="AM32" s="296"/>
      <c r="AN32" s="82"/>
      <c r="AO32" s="322"/>
      <c r="AP32" s="323"/>
      <c r="AQ32" s="323"/>
      <c r="AR32" s="318"/>
      <c r="AS32" s="327"/>
      <c r="AT32" s="312"/>
      <c r="AU32" s="323"/>
      <c r="AV32" s="323"/>
      <c r="AW32" s="323"/>
      <c r="AX32" s="323"/>
      <c r="AY32" s="323"/>
      <c r="AZ32" s="323"/>
      <c r="BA32" s="312"/>
      <c r="BB32" s="326"/>
    </row>
    <row r="33" spans="1:54" ht="18" x14ac:dyDescent="0.15">
      <c r="A33" s="588" t="s">
        <v>97</v>
      </c>
      <c r="B33" s="589"/>
      <c r="C33" s="143">
        <f>IF($B$17=0,0,(VLOOKUP($B$17,Tablas!$A$223:$G$225,3,TRUE)))*(1-C24)*(1-C25)</f>
        <v>0</v>
      </c>
      <c r="D33" s="143">
        <f>IF($B$17=0,0,(VLOOKUP($B$17,Tablas!$A$223:$G$225,4,TRUE)))*(1-D24)*(1-D25)</f>
        <v>0</v>
      </c>
      <c r="E33" s="143">
        <f>IF($B$17=0,0,(VLOOKUP($B$17,Tablas!$A$223:$G$225,5,TRUE)))*(1-E24)*(1-E25)</f>
        <v>0</v>
      </c>
      <c r="F33" s="143">
        <f>IF($B$17=0,0,(VLOOKUP($B$17,Tablas!$A$223:$G$225,6,TRUE)))*(1-F24)*(1-F25)</f>
        <v>0</v>
      </c>
      <c r="G33" s="143">
        <f>IF($B$17=0,0,(VLOOKUP($B$17,Tablas!$A$223:$I$225,7,TRUE)))*(1-G24)*(1-G25)</f>
        <v>0</v>
      </c>
      <c r="H33" s="143">
        <f>IF($B$17=0,0,(VLOOKUP($B$17,Tablas!$A$223:$I$225,8,TRUE)))*(1-H24)*(1-H25)</f>
        <v>0</v>
      </c>
      <c r="I33" s="204"/>
      <c r="J33" s="178"/>
      <c r="K33" s="295"/>
      <c r="L33" s="275"/>
      <c r="M33" s="275"/>
      <c r="N33" s="271"/>
      <c r="O33" s="278"/>
      <c r="P33" s="266"/>
      <c r="Q33" s="275"/>
      <c r="R33" s="275"/>
      <c r="S33" s="275"/>
      <c r="T33" s="275"/>
      <c r="U33" s="275"/>
      <c r="V33" s="275"/>
      <c r="W33" s="267"/>
      <c r="X33" s="297"/>
      <c r="Y33" s="82"/>
      <c r="Z33" s="295"/>
      <c r="AA33" s="275"/>
      <c r="AB33" s="275"/>
      <c r="AC33" s="271"/>
      <c r="AD33" s="278"/>
      <c r="AE33" s="266"/>
      <c r="AF33" s="275"/>
      <c r="AG33" s="275"/>
      <c r="AH33" s="275"/>
      <c r="AI33" s="275"/>
      <c r="AJ33" s="275"/>
      <c r="AK33" s="275"/>
      <c r="AL33" s="267"/>
      <c r="AM33" s="297"/>
      <c r="AN33" s="82"/>
      <c r="AO33" s="322"/>
      <c r="AP33" s="323"/>
      <c r="AQ33" s="323"/>
      <c r="AR33" s="318"/>
      <c r="AS33" s="327"/>
      <c r="AT33" s="312"/>
      <c r="AU33" s="323"/>
      <c r="AV33" s="323"/>
      <c r="AW33" s="323"/>
      <c r="AX33" s="323"/>
      <c r="AY33" s="323"/>
      <c r="AZ33" s="323"/>
      <c r="BA33" s="314"/>
      <c r="BB33" s="328"/>
    </row>
    <row r="34" spans="1:54" ht="19" thickBot="1" x14ac:dyDescent="0.2">
      <c r="A34" s="213" t="s">
        <v>98</v>
      </c>
      <c r="B34" s="213"/>
      <c r="C34" s="213">
        <f t="shared" ref="C34:H34" si="0">SUM(C31:C33)</f>
        <v>4639.7887499999997</v>
      </c>
      <c r="D34" s="213">
        <f t="shared" si="0"/>
        <v>3870.9892499999996</v>
      </c>
      <c r="E34" s="213">
        <f t="shared" si="0"/>
        <v>3357.2152499999997</v>
      </c>
      <c r="F34" s="213">
        <f t="shared" si="0"/>
        <v>2453.4569999999999</v>
      </c>
      <c r="G34" s="213">
        <f t="shared" si="0"/>
        <v>1962.9517499999999</v>
      </c>
      <c r="H34" s="213">
        <f t="shared" si="0"/>
        <v>1609.6204350000003</v>
      </c>
      <c r="I34" s="204"/>
      <c r="J34" s="178"/>
      <c r="K34" s="295"/>
      <c r="L34" s="275"/>
      <c r="M34" s="275"/>
      <c r="N34" s="271"/>
      <c r="O34" s="278"/>
      <c r="P34" s="266"/>
      <c r="Q34" s="266"/>
      <c r="R34" s="275"/>
      <c r="S34" s="275"/>
      <c r="T34" s="275"/>
      <c r="U34" s="275"/>
      <c r="V34" s="275"/>
      <c r="W34" s="265"/>
      <c r="X34" s="298"/>
      <c r="Y34" s="82"/>
      <c r="Z34" s="295"/>
      <c r="AA34" s="275"/>
      <c r="AB34" s="275"/>
      <c r="AC34" s="271"/>
      <c r="AD34" s="278"/>
      <c r="AE34" s="266"/>
      <c r="AF34" s="266"/>
      <c r="AG34" s="275"/>
      <c r="AH34" s="275"/>
      <c r="AI34" s="275"/>
      <c r="AJ34" s="275"/>
      <c r="AK34" s="275"/>
      <c r="AL34" s="265"/>
      <c r="AM34" s="298"/>
      <c r="AN34" s="82"/>
      <c r="AO34" s="322"/>
      <c r="AP34" s="323"/>
      <c r="AQ34" s="323"/>
      <c r="AR34" s="318"/>
      <c r="AS34" s="327"/>
      <c r="AT34" s="312"/>
      <c r="AU34" s="312"/>
      <c r="AV34" s="323"/>
      <c r="AW34" s="323"/>
      <c r="AX34" s="323"/>
      <c r="AY34" s="323"/>
      <c r="AZ34" s="323"/>
      <c r="BA34" s="329"/>
      <c r="BB34" s="330"/>
    </row>
    <row r="35" spans="1:54" ht="33" customHeight="1" thickBot="1" x14ac:dyDescent="0.2">
      <c r="A35" s="591" t="s">
        <v>118</v>
      </c>
      <c r="B35" s="592"/>
      <c r="C35" s="214">
        <f>IF('INGRESO DE DATOS'!$R$3,C34*-15%,0)</f>
        <v>0</v>
      </c>
      <c r="D35" s="214">
        <f>IF('INGRESO DE DATOS'!$R$3,D34*-15%,0)</f>
        <v>0</v>
      </c>
      <c r="E35" s="214">
        <f>IF('INGRESO DE DATOS'!$R$3,E34*-15%,0)</f>
        <v>0</v>
      </c>
      <c r="F35" s="215">
        <f>IF('INGRESO DE DATOS'!$R$3,F34*-15%,0)</f>
        <v>0</v>
      </c>
      <c r="G35" s="215">
        <f>IF('INGRESO DE DATOS'!$R$3,G34*-15%,0)</f>
        <v>0</v>
      </c>
      <c r="H35" s="215">
        <f>IF('INGRESO DE DATOS'!$R$3,H34*-15%,0)</f>
        <v>0</v>
      </c>
      <c r="I35" s="204"/>
      <c r="J35" s="178"/>
      <c r="K35" s="295"/>
      <c r="L35" s="275"/>
      <c r="M35" s="275"/>
      <c r="N35" s="271"/>
      <c r="O35" s="278"/>
      <c r="P35" s="266"/>
      <c r="Q35" s="266"/>
      <c r="R35" s="275"/>
      <c r="S35" s="275"/>
      <c r="T35" s="275"/>
      <c r="U35" s="275"/>
      <c r="V35" s="275"/>
      <c r="W35" s="265"/>
      <c r="X35" s="298"/>
      <c r="Y35" s="87"/>
      <c r="Z35" s="295"/>
      <c r="AA35" s="275"/>
      <c r="AB35" s="275"/>
      <c r="AC35" s="271"/>
      <c r="AD35" s="278"/>
      <c r="AE35" s="266"/>
      <c r="AF35" s="266"/>
      <c r="AG35" s="275"/>
      <c r="AH35" s="275"/>
      <c r="AI35" s="275"/>
      <c r="AJ35" s="275"/>
      <c r="AK35" s="275"/>
      <c r="AL35" s="265"/>
      <c r="AM35" s="298"/>
      <c r="AN35" s="82"/>
      <c r="AO35" s="322"/>
      <c r="AP35" s="323"/>
      <c r="AQ35" s="323"/>
      <c r="AR35" s="318"/>
      <c r="AS35" s="327"/>
      <c r="AT35" s="312"/>
      <c r="AU35" s="312"/>
      <c r="AV35" s="323"/>
      <c r="AW35" s="323"/>
      <c r="AX35" s="323"/>
      <c r="AY35" s="323"/>
      <c r="AZ35" s="323"/>
      <c r="BA35" s="329"/>
      <c r="BB35" s="330"/>
    </row>
    <row r="36" spans="1:54" ht="18" x14ac:dyDescent="0.15">
      <c r="A36" s="593" t="s">
        <v>99</v>
      </c>
      <c r="B36" s="593"/>
      <c r="C36" s="216">
        <v>75</v>
      </c>
      <c r="D36" s="216">
        <v>75</v>
      </c>
      <c r="E36" s="216">
        <v>75</v>
      </c>
      <c r="F36" s="216">
        <v>75</v>
      </c>
      <c r="G36" s="216">
        <v>75</v>
      </c>
      <c r="H36" s="216">
        <v>75</v>
      </c>
      <c r="I36" s="205"/>
      <c r="J36" s="179"/>
      <c r="K36" s="295"/>
      <c r="L36" s="275"/>
      <c r="M36" s="275"/>
      <c r="N36" s="271"/>
      <c r="O36" s="278"/>
      <c r="P36" s="266"/>
      <c r="Q36" s="266"/>
      <c r="R36" s="275"/>
      <c r="S36" s="275"/>
      <c r="T36" s="275"/>
      <c r="U36" s="275"/>
      <c r="V36" s="275"/>
      <c r="W36" s="266"/>
      <c r="X36" s="299"/>
      <c r="Y36" s="75"/>
      <c r="Z36" s="295"/>
      <c r="AA36" s="275"/>
      <c r="AB36" s="275"/>
      <c r="AC36" s="271"/>
      <c r="AD36" s="278"/>
      <c r="AE36" s="266"/>
      <c r="AF36" s="266"/>
      <c r="AG36" s="275"/>
      <c r="AH36" s="275"/>
      <c r="AI36" s="275"/>
      <c r="AJ36" s="275"/>
      <c r="AK36" s="275"/>
      <c r="AL36" s="266"/>
      <c r="AM36" s="299"/>
      <c r="AN36" s="82"/>
      <c r="AO36" s="322"/>
      <c r="AP36" s="323"/>
      <c r="AQ36" s="323"/>
      <c r="AR36" s="318"/>
      <c r="AS36" s="327"/>
      <c r="AT36" s="312"/>
      <c r="AU36" s="312"/>
      <c r="AV36" s="323"/>
      <c r="AW36" s="323"/>
      <c r="AX36" s="323"/>
      <c r="AY36" s="323"/>
      <c r="AZ36" s="323"/>
      <c r="BA36" s="312"/>
      <c r="BB36" s="331"/>
    </row>
    <row r="37" spans="1:54" s="130" customFormat="1" ht="18" x14ac:dyDescent="0.15">
      <c r="A37" s="578" t="s">
        <v>120</v>
      </c>
      <c r="B37" s="578"/>
      <c r="C37" s="143">
        <f t="shared" ref="C37:H37" si="1">(C34+C35+C36)*5%</f>
        <v>235.73943750000001</v>
      </c>
      <c r="D37" s="143">
        <f t="shared" si="1"/>
        <v>197.2994625</v>
      </c>
      <c r="E37" s="143">
        <f t="shared" si="1"/>
        <v>171.61076249999999</v>
      </c>
      <c r="F37" s="143">
        <f t="shared" si="1"/>
        <v>126.42285</v>
      </c>
      <c r="G37" s="143">
        <f t="shared" si="1"/>
        <v>101.8975875</v>
      </c>
      <c r="H37" s="143">
        <f t="shared" si="1"/>
        <v>84.231021750000025</v>
      </c>
      <c r="I37" s="204"/>
      <c r="J37" s="178"/>
      <c r="K37" s="300"/>
      <c r="L37" s="279"/>
      <c r="M37" s="279"/>
      <c r="N37" s="271"/>
      <c r="O37" s="278"/>
      <c r="P37" s="266"/>
      <c r="Q37" s="266"/>
      <c r="R37" s="279"/>
      <c r="S37" s="279"/>
      <c r="T37" s="279"/>
      <c r="U37" s="279"/>
      <c r="V37" s="279"/>
      <c r="W37" s="267"/>
      <c r="X37" s="297"/>
      <c r="Y37" s="75"/>
      <c r="Z37" s="300"/>
      <c r="AA37" s="279"/>
      <c r="AB37" s="279"/>
      <c r="AC37" s="271"/>
      <c r="AD37" s="278"/>
      <c r="AE37" s="266"/>
      <c r="AF37" s="266"/>
      <c r="AG37" s="279"/>
      <c r="AH37" s="279"/>
      <c r="AI37" s="279"/>
      <c r="AJ37" s="279"/>
      <c r="AK37" s="279"/>
      <c r="AL37" s="267"/>
      <c r="AM37" s="297"/>
      <c r="AN37" s="87"/>
      <c r="AO37" s="332"/>
      <c r="AP37" s="333"/>
      <c r="AQ37" s="333"/>
      <c r="AR37" s="318"/>
      <c r="AS37" s="327"/>
      <c r="AT37" s="312"/>
      <c r="AU37" s="312"/>
      <c r="AV37" s="333"/>
      <c r="AW37" s="333"/>
      <c r="AX37" s="333"/>
      <c r="AY37" s="333"/>
      <c r="AZ37" s="333"/>
      <c r="BA37" s="314"/>
      <c r="BB37" s="328"/>
    </row>
    <row r="38" spans="1:54" ht="19" hidden="1" thickBot="1" x14ac:dyDescent="0.2">
      <c r="A38" s="615" t="s">
        <v>101</v>
      </c>
      <c r="B38" s="615"/>
      <c r="C38" s="217">
        <v>0</v>
      </c>
      <c r="D38" s="217">
        <v>0</v>
      </c>
      <c r="E38" s="217">
        <v>0</v>
      </c>
      <c r="F38" s="217">
        <v>0</v>
      </c>
      <c r="G38" s="217">
        <v>0</v>
      </c>
      <c r="H38" s="217">
        <v>1</v>
      </c>
      <c r="I38" s="204"/>
      <c r="J38" s="178"/>
      <c r="K38" s="293"/>
      <c r="L38" s="74"/>
      <c r="M38" s="74"/>
      <c r="N38" s="271"/>
      <c r="O38" s="278"/>
      <c r="P38" s="266"/>
      <c r="Q38" s="266"/>
      <c r="R38" s="74"/>
      <c r="S38" s="74"/>
      <c r="T38" s="74"/>
      <c r="U38" s="74"/>
      <c r="V38" s="74"/>
      <c r="W38" s="280"/>
      <c r="X38" s="301"/>
      <c r="Y38" s="75"/>
      <c r="Z38" s="293"/>
      <c r="AA38" s="74"/>
      <c r="AB38" s="74"/>
      <c r="AC38" s="271"/>
      <c r="AD38" s="278"/>
      <c r="AE38" s="266"/>
      <c r="AF38" s="266"/>
      <c r="AG38" s="74"/>
      <c r="AH38" s="74"/>
      <c r="AI38" s="74"/>
      <c r="AJ38" s="74"/>
      <c r="AK38" s="74"/>
      <c r="AL38" s="280"/>
      <c r="AM38" s="301"/>
      <c r="AN38" s="75"/>
      <c r="AO38" s="310"/>
      <c r="AP38" s="311"/>
      <c r="AQ38" s="311"/>
      <c r="AR38" s="318"/>
      <c r="AS38" s="327"/>
      <c r="AT38" s="312"/>
      <c r="AU38" s="312"/>
      <c r="AV38" s="311"/>
      <c r="AW38" s="311"/>
      <c r="AX38" s="311"/>
      <c r="AY38" s="311"/>
      <c r="AZ38" s="311"/>
      <c r="BA38" s="334"/>
      <c r="BB38" s="335"/>
    </row>
    <row r="39" spans="1:54" ht="18" x14ac:dyDescent="0.15">
      <c r="A39" s="218" t="s">
        <v>102</v>
      </c>
      <c r="B39" s="218"/>
      <c r="C39" s="218">
        <f t="shared" ref="C39:H39" si="2">SUM(C34:C38)</f>
        <v>4950.5281875000001</v>
      </c>
      <c r="D39" s="218">
        <f t="shared" si="2"/>
        <v>4143.2887124999997</v>
      </c>
      <c r="E39" s="218">
        <f t="shared" si="2"/>
        <v>3603.8260124999997</v>
      </c>
      <c r="F39" s="218">
        <f t="shared" si="2"/>
        <v>2654.8798499999998</v>
      </c>
      <c r="G39" s="218">
        <f t="shared" si="2"/>
        <v>2139.8493374999998</v>
      </c>
      <c r="H39" s="218">
        <f t="shared" si="2"/>
        <v>1769.8514567500004</v>
      </c>
      <c r="I39" s="205"/>
      <c r="J39" s="179"/>
      <c r="K39" s="293"/>
      <c r="L39" s="74"/>
      <c r="M39" s="74"/>
      <c r="N39" s="271"/>
      <c r="O39" s="278"/>
      <c r="P39" s="266"/>
      <c r="Q39" s="281"/>
      <c r="R39" s="74"/>
      <c r="S39" s="74"/>
      <c r="T39" s="74"/>
      <c r="U39" s="74"/>
      <c r="V39" s="74"/>
      <c r="W39" s="280"/>
      <c r="X39" s="301"/>
      <c r="Y39" s="75"/>
      <c r="Z39" s="293"/>
      <c r="AA39" s="74"/>
      <c r="AB39" s="74"/>
      <c r="AC39" s="271"/>
      <c r="AD39" s="278"/>
      <c r="AE39" s="266"/>
      <c r="AF39" s="281"/>
      <c r="AG39" s="74"/>
      <c r="AH39" s="74"/>
      <c r="AI39" s="74"/>
      <c r="AJ39" s="74"/>
      <c r="AK39" s="74"/>
      <c r="AL39" s="280"/>
      <c r="AM39" s="301"/>
      <c r="AN39" s="75"/>
      <c r="AO39" s="310"/>
      <c r="AP39" s="311"/>
      <c r="AQ39" s="311"/>
      <c r="AR39" s="318"/>
      <c r="AS39" s="327"/>
      <c r="AT39" s="312"/>
      <c r="AU39" s="336"/>
      <c r="AV39" s="311"/>
      <c r="AW39" s="311"/>
      <c r="AX39" s="311"/>
      <c r="AY39" s="311"/>
      <c r="AZ39" s="311"/>
      <c r="BA39" s="334"/>
      <c r="BB39" s="335"/>
    </row>
    <row r="40" spans="1:54" ht="18" x14ac:dyDescent="0.15">
      <c r="A40" s="14"/>
      <c r="B40" s="14"/>
      <c r="C40" s="14"/>
      <c r="D40" s="14"/>
      <c r="E40" s="14"/>
      <c r="F40" s="219"/>
      <c r="G40" s="219"/>
      <c r="H40" s="219"/>
      <c r="I40" s="205"/>
      <c r="J40" s="179"/>
      <c r="K40" s="293"/>
      <c r="L40" s="74"/>
      <c r="M40" s="74"/>
      <c r="N40" s="271"/>
      <c r="O40" s="278"/>
      <c r="P40" s="281"/>
      <c r="Q40" s="281"/>
      <c r="R40" s="74"/>
      <c r="S40" s="74"/>
      <c r="T40" s="74"/>
      <c r="U40" s="74"/>
      <c r="V40" s="74"/>
      <c r="W40" s="280"/>
      <c r="X40" s="301"/>
      <c r="Y40" s="87"/>
      <c r="Z40" s="293"/>
      <c r="AA40" s="74"/>
      <c r="AB40" s="74"/>
      <c r="AC40" s="271"/>
      <c r="AD40" s="278"/>
      <c r="AE40" s="281"/>
      <c r="AF40" s="281"/>
      <c r="AG40" s="74"/>
      <c r="AH40" s="74"/>
      <c r="AI40" s="74"/>
      <c r="AJ40" s="74"/>
      <c r="AK40" s="74"/>
      <c r="AL40" s="280"/>
      <c r="AM40" s="301"/>
      <c r="AN40" s="75"/>
      <c r="AO40" s="310"/>
      <c r="AP40" s="311"/>
      <c r="AQ40" s="311"/>
      <c r="AR40" s="318"/>
      <c r="AS40" s="327"/>
      <c r="AT40" s="336"/>
      <c r="AU40" s="336"/>
      <c r="AV40" s="311"/>
      <c r="AW40" s="311"/>
      <c r="AX40" s="311"/>
      <c r="AY40" s="311"/>
      <c r="AZ40" s="311"/>
      <c r="BA40" s="334"/>
      <c r="BB40" s="335"/>
    </row>
    <row r="41" spans="1:54" ht="18" x14ac:dyDescent="0.15">
      <c r="A41" s="610" t="s">
        <v>125</v>
      </c>
      <c r="B41" s="610"/>
      <c r="C41" s="610"/>
      <c r="D41" s="610"/>
      <c r="E41" s="610"/>
      <c r="F41" s="610"/>
      <c r="G41" s="377"/>
      <c r="H41" s="377"/>
      <c r="K41" s="293"/>
      <c r="L41" s="74"/>
      <c r="M41" s="74"/>
      <c r="N41" s="271"/>
      <c r="O41" s="278"/>
      <c r="P41" s="281"/>
      <c r="Q41" s="266"/>
      <c r="R41" s="74"/>
      <c r="S41" s="74"/>
      <c r="T41" s="74"/>
      <c r="U41" s="74"/>
      <c r="V41" s="74"/>
      <c r="W41" s="282"/>
      <c r="X41" s="302"/>
      <c r="Y41" s="75"/>
      <c r="Z41" s="293"/>
      <c r="AA41" s="74"/>
      <c r="AB41" s="74"/>
      <c r="AC41" s="271"/>
      <c r="AD41" s="278"/>
      <c r="AE41" s="281"/>
      <c r="AF41" s="266"/>
      <c r="AG41" s="74"/>
      <c r="AH41" s="74"/>
      <c r="AI41" s="74"/>
      <c r="AJ41" s="74"/>
      <c r="AK41" s="74"/>
      <c r="AL41" s="282"/>
      <c r="AM41" s="302"/>
      <c r="AN41" s="75"/>
      <c r="AO41" s="310"/>
      <c r="AP41" s="311"/>
      <c r="AQ41" s="311"/>
      <c r="AR41" s="318"/>
      <c r="AS41" s="327"/>
      <c r="AT41" s="336"/>
      <c r="AU41" s="312"/>
      <c r="AV41" s="311"/>
      <c r="AW41" s="311"/>
      <c r="AX41" s="311"/>
      <c r="AY41" s="311"/>
      <c r="AZ41" s="311"/>
      <c r="BA41" s="337"/>
      <c r="BB41" s="338"/>
    </row>
    <row r="42" spans="1:54" s="130" customFormat="1" ht="18" x14ac:dyDescent="0.15">
      <c r="A42" s="588" t="s">
        <v>95</v>
      </c>
      <c r="B42" s="589"/>
      <c r="C42" s="143">
        <f>C31*Tablas!$M$4</f>
        <v>2459.0880375000002</v>
      </c>
      <c r="D42" s="143">
        <f>D31*Tablas!$M$4</f>
        <v>2051.6243024999999</v>
      </c>
      <c r="E42" s="143">
        <f>E31*Tablas!$M$4</f>
        <v>1779.3240825</v>
      </c>
      <c r="F42" s="143">
        <f>F31*Tablas!$M$4</f>
        <v>1300.33221</v>
      </c>
      <c r="G42" s="143">
        <f>G31*Tablas!$M$4</f>
        <v>1040.3644274999999</v>
      </c>
      <c r="H42" s="143">
        <f>H31*Tablas!$M$4</f>
        <v>853.09883055000023</v>
      </c>
      <c r="I42" s="203"/>
      <c r="J42" s="124"/>
      <c r="K42" s="300"/>
      <c r="L42" s="279"/>
      <c r="M42" s="279"/>
      <c r="N42" s="276"/>
      <c r="O42" s="277"/>
      <c r="P42" s="266"/>
      <c r="Q42" s="281"/>
      <c r="R42" s="279"/>
      <c r="S42" s="279"/>
      <c r="T42" s="279"/>
      <c r="U42" s="279"/>
      <c r="V42" s="279"/>
      <c r="W42" s="280"/>
      <c r="X42" s="301"/>
      <c r="Y42" s="75"/>
      <c r="Z42" s="300"/>
      <c r="AA42" s="279"/>
      <c r="AB42" s="279"/>
      <c r="AC42" s="276"/>
      <c r="AD42" s="277"/>
      <c r="AE42" s="266"/>
      <c r="AF42" s="281"/>
      <c r="AG42" s="279"/>
      <c r="AH42" s="279"/>
      <c r="AI42" s="279"/>
      <c r="AJ42" s="279"/>
      <c r="AK42" s="279"/>
      <c r="AL42" s="280"/>
      <c r="AM42" s="301"/>
      <c r="AN42" s="87"/>
      <c r="AO42" s="332"/>
      <c r="AP42" s="333"/>
      <c r="AQ42" s="333"/>
      <c r="AR42" s="324"/>
      <c r="AS42" s="325"/>
      <c r="AT42" s="312"/>
      <c r="AU42" s="336"/>
      <c r="AV42" s="333"/>
      <c r="AW42" s="333"/>
      <c r="AX42" s="333"/>
      <c r="AY42" s="333"/>
      <c r="AZ42" s="333"/>
      <c r="BA42" s="334"/>
      <c r="BB42" s="335"/>
    </row>
    <row r="43" spans="1:54" ht="18" x14ac:dyDescent="0.15">
      <c r="A43" s="588" t="s">
        <v>96</v>
      </c>
      <c r="B43" s="589"/>
      <c r="C43" s="143">
        <f>C32*Tablas!$M$4</f>
        <v>0</v>
      </c>
      <c r="D43" s="143">
        <f>D32*Tablas!$M$4</f>
        <v>0</v>
      </c>
      <c r="E43" s="143">
        <f>E32*Tablas!$M$4</f>
        <v>0</v>
      </c>
      <c r="F43" s="143">
        <f>F32*Tablas!$M$4</f>
        <v>0</v>
      </c>
      <c r="G43" s="143">
        <f>G32*Tablas!$M$4</f>
        <v>0</v>
      </c>
      <c r="H43" s="143">
        <f>H32*Tablas!$M$4</f>
        <v>0</v>
      </c>
      <c r="I43" s="204"/>
      <c r="J43" s="178"/>
      <c r="K43" s="293"/>
      <c r="L43" s="74"/>
      <c r="M43" s="74"/>
      <c r="N43" s="271"/>
      <c r="O43" s="278"/>
      <c r="P43" s="281"/>
      <c r="Q43" s="266"/>
      <c r="R43" s="74"/>
      <c r="S43" s="74"/>
      <c r="T43" s="74"/>
      <c r="U43" s="74"/>
      <c r="V43" s="74"/>
      <c r="W43" s="280"/>
      <c r="X43" s="301"/>
      <c r="Y43" s="75"/>
      <c r="Z43" s="293"/>
      <c r="AA43" s="74"/>
      <c r="AB43" s="74"/>
      <c r="AC43" s="271"/>
      <c r="AD43" s="278"/>
      <c r="AE43" s="281"/>
      <c r="AF43" s="266"/>
      <c r="AG43" s="74"/>
      <c r="AH43" s="74"/>
      <c r="AI43" s="74"/>
      <c r="AJ43" s="74"/>
      <c r="AK43" s="74"/>
      <c r="AL43" s="280"/>
      <c r="AM43" s="301"/>
      <c r="AN43" s="75"/>
      <c r="AO43" s="310"/>
      <c r="AP43" s="311"/>
      <c r="AQ43" s="311"/>
      <c r="AR43" s="318"/>
      <c r="AS43" s="327"/>
      <c r="AT43" s="336"/>
      <c r="AU43" s="312"/>
      <c r="AV43" s="311"/>
      <c r="AW43" s="311"/>
      <c r="AX43" s="311"/>
      <c r="AY43" s="311"/>
      <c r="AZ43" s="311"/>
      <c r="BA43" s="334"/>
      <c r="BB43" s="335"/>
    </row>
    <row r="44" spans="1:54" ht="18" x14ac:dyDescent="0.15">
      <c r="A44" s="588" t="s">
        <v>97</v>
      </c>
      <c r="B44" s="589"/>
      <c r="C44" s="143">
        <f>C33*Tablas!$M$4</f>
        <v>0</v>
      </c>
      <c r="D44" s="143">
        <f>D33*Tablas!$M$4</f>
        <v>0</v>
      </c>
      <c r="E44" s="143">
        <f>E33*Tablas!$M$4</f>
        <v>0</v>
      </c>
      <c r="F44" s="143">
        <f>F33*Tablas!$M$4</f>
        <v>0</v>
      </c>
      <c r="G44" s="143">
        <f>G33*Tablas!$M$4</f>
        <v>0</v>
      </c>
      <c r="H44" s="143">
        <f>H33*Tablas!$M$4</f>
        <v>0</v>
      </c>
      <c r="I44" s="204"/>
      <c r="J44" s="178"/>
      <c r="K44" s="293"/>
      <c r="L44" s="74"/>
      <c r="M44" s="74"/>
      <c r="N44" s="271"/>
      <c r="O44" s="273"/>
      <c r="P44" s="266"/>
      <c r="Q44" s="266"/>
      <c r="R44" s="74"/>
      <c r="S44" s="74"/>
      <c r="T44" s="74"/>
      <c r="U44" s="74"/>
      <c r="V44" s="74"/>
      <c r="W44" s="282"/>
      <c r="X44" s="302"/>
      <c r="Y44" s="75"/>
      <c r="Z44" s="293"/>
      <c r="AA44" s="74"/>
      <c r="AB44" s="74"/>
      <c r="AC44" s="271"/>
      <c r="AD44" s="273"/>
      <c r="AE44" s="266"/>
      <c r="AF44" s="266"/>
      <c r="AG44" s="74"/>
      <c r="AH44" s="74"/>
      <c r="AI44" s="74"/>
      <c r="AJ44" s="74"/>
      <c r="AK44" s="74"/>
      <c r="AL44" s="282"/>
      <c r="AM44" s="302"/>
      <c r="AN44" s="75"/>
      <c r="AO44" s="310"/>
      <c r="AP44" s="311"/>
      <c r="AQ44" s="311"/>
      <c r="AR44" s="318"/>
      <c r="AS44" s="320"/>
      <c r="AT44" s="312"/>
      <c r="AU44" s="312"/>
      <c r="AV44" s="311"/>
      <c r="AW44" s="311"/>
      <c r="AX44" s="311"/>
      <c r="AY44" s="311"/>
      <c r="AZ44" s="311"/>
      <c r="BA44" s="337"/>
      <c r="BB44" s="338"/>
    </row>
    <row r="45" spans="1:54" ht="19" thickBot="1" x14ac:dyDescent="0.2">
      <c r="A45" s="213" t="s">
        <v>98</v>
      </c>
      <c r="B45" s="213"/>
      <c r="C45" s="213">
        <f t="shared" ref="C45:H45" si="3">SUM(C42:C44)</f>
        <v>2459.0880375000002</v>
      </c>
      <c r="D45" s="213">
        <f t="shared" si="3"/>
        <v>2051.6243024999999</v>
      </c>
      <c r="E45" s="213">
        <f t="shared" si="3"/>
        <v>1779.3240825</v>
      </c>
      <c r="F45" s="213">
        <f t="shared" si="3"/>
        <v>1300.33221</v>
      </c>
      <c r="G45" s="213">
        <f t="shared" si="3"/>
        <v>1040.3644274999999</v>
      </c>
      <c r="H45" s="213">
        <f t="shared" si="3"/>
        <v>853.09883055000023</v>
      </c>
      <c r="I45" s="204"/>
      <c r="J45" s="178"/>
      <c r="K45" s="303"/>
      <c r="L45" s="283"/>
      <c r="M45" s="283"/>
      <c r="N45" s="284"/>
      <c r="O45" s="285"/>
      <c r="P45" s="286"/>
      <c r="Q45" s="286"/>
      <c r="R45" s="283"/>
      <c r="S45" s="283"/>
      <c r="T45" s="283"/>
      <c r="U45" s="283"/>
      <c r="V45" s="283"/>
      <c r="W45" s="287"/>
      <c r="X45" s="304"/>
      <c r="Y45" s="87"/>
      <c r="Z45" s="303"/>
      <c r="AA45" s="283"/>
      <c r="AB45" s="283"/>
      <c r="AC45" s="284"/>
      <c r="AD45" s="285"/>
      <c r="AE45" s="286"/>
      <c r="AF45" s="286"/>
      <c r="AG45" s="283"/>
      <c r="AH45" s="283"/>
      <c r="AI45" s="283"/>
      <c r="AJ45" s="283"/>
      <c r="AK45" s="283"/>
      <c r="AL45" s="287"/>
      <c r="AM45" s="304"/>
      <c r="AN45" s="75"/>
      <c r="AO45" s="310"/>
      <c r="AP45" s="311"/>
      <c r="AQ45" s="311"/>
      <c r="AR45" s="318"/>
      <c r="AS45" s="320"/>
      <c r="AT45" s="312"/>
      <c r="AU45" s="312"/>
      <c r="AV45" s="311"/>
      <c r="AW45" s="311"/>
      <c r="AX45" s="311"/>
      <c r="AY45" s="311"/>
      <c r="AZ45" s="311"/>
      <c r="BA45" s="337"/>
      <c r="BB45" s="338"/>
    </row>
    <row r="46" spans="1:54" ht="31" customHeight="1" thickBot="1" x14ac:dyDescent="0.2">
      <c r="A46" s="591" t="s">
        <v>118</v>
      </c>
      <c r="B46" s="592"/>
      <c r="C46" s="214">
        <f>IF('INGRESO DE DATOS'!$R$3,C45*-15%,0)</f>
        <v>0</v>
      </c>
      <c r="D46" s="214">
        <f>IF('INGRESO DE DATOS'!$R$3,D45*-15%,0)</f>
        <v>0</v>
      </c>
      <c r="E46" s="214">
        <f>IF('INGRESO DE DATOS'!$R$3,E45*-15%,0)</f>
        <v>0</v>
      </c>
      <c r="F46" s="215">
        <f>IF('INGRESO DE DATOS'!$R$3,F45*-15%,0)</f>
        <v>0</v>
      </c>
      <c r="G46" s="215">
        <f>IF('INGRESO DE DATOS'!$R$3,G45*-15%,0)</f>
        <v>0</v>
      </c>
      <c r="H46" s="215">
        <f>IF('INGRESO DE DATOS'!$R$3,H45*-15%,0)</f>
        <v>0</v>
      </c>
      <c r="I46" s="204"/>
      <c r="J46" s="178"/>
      <c r="K46" s="75"/>
      <c r="L46" s="75"/>
      <c r="M46" s="75"/>
      <c r="N46" s="83"/>
      <c r="O46" s="84"/>
      <c r="P46" s="76"/>
      <c r="Q46" s="76"/>
      <c r="R46" s="75"/>
      <c r="S46" s="75"/>
      <c r="T46" s="75"/>
      <c r="U46" s="75"/>
      <c r="V46" s="75"/>
      <c r="W46" s="75"/>
      <c r="X46" s="75"/>
      <c r="Y46" s="75"/>
      <c r="Z46" s="75"/>
      <c r="AA46" s="75"/>
      <c r="AB46" s="75"/>
      <c r="AC46" s="75"/>
      <c r="AD46" s="75"/>
      <c r="AE46" s="75"/>
      <c r="AF46" s="75"/>
      <c r="AG46" s="75"/>
      <c r="AH46" s="75"/>
      <c r="AI46" s="75"/>
      <c r="AJ46" s="75"/>
      <c r="AK46" s="75"/>
      <c r="AL46" s="75"/>
      <c r="AM46" s="75"/>
      <c r="AN46" s="75"/>
      <c r="AO46" s="310"/>
      <c r="AP46" s="311"/>
      <c r="AQ46" s="311"/>
      <c r="AR46" s="311"/>
      <c r="AS46" s="311"/>
      <c r="AT46" s="311"/>
      <c r="AU46" s="311"/>
      <c r="AV46" s="311"/>
      <c r="AW46" s="311"/>
      <c r="AX46" s="311"/>
      <c r="AY46" s="311"/>
      <c r="AZ46" s="311"/>
      <c r="BA46" s="311"/>
      <c r="BB46" s="313"/>
    </row>
    <row r="47" spans="1:54" ht="18" x14ac:dyDescent="0.15">
      <c r="A47" s="586" t="s">
        <v>99</v>
      </c>
      <c r="B47" s="587"/>
      <c r="C47" s="216">
        <v>75</v>
      </c>
      <c r="D47" s="216">
        <v>75</v>
      </c>
      <c r="E47" s="216">
        <v>75</v>
      </c>
      <c r="F47" s="216">
        <v>75</v>
      </c>
      <c r="G47" s="216">
        <v>75</v>
      </c>
      <c r="H47" s="216">
        <v>76</v>
      </c>
      <c r="I47" s="205"/>
      <c r="J47" s="179"/>
      <c r="K47" s="87"/>
      <c r="L47" s="87"/>
      <c r="M47" s="87"/>
      <c r="N47" s="79"/>
      <c r="O47" s="86"/>
      <c r="P47" s="76"/>
      <c r="Q47" s="76"/>
      <c r="R47" s="87"/>
      <c r="S47" s="87"/>
      <c r="T47" s="87"/>
      <c r="U47" s="87"/>
      <c r="V47" s="87"/>
      <c r="W47" s="77"/>
      <c r="X47" s="77"/>
      <c r="Y47" s="75"/>
      <c r="Z47" s="87"/>
      <c r="AA47" s="87"/>
      <c r="AB47" s="87"/>
      <c r="AC47" s="87"/>
      <c r="AD47" s="87"/>
      <c r="AE47" s="87"/>
      <c r="AF47" s="87"/>
      <c r="AG47" s="87"/>
      <c r="AH47" s="87"/>
      <c r="AI47" s="87"/>
      <c r="AJ47" s="87"/>
      <c r="AK47" s="87"/>
      <c r="AL47" s="87"/>
      <c r="AM47" s="87"/>
      <c r="AN47" s="87"/>
      <c r="AO47" s="339"/>
      <c r="AP47" s="340"/>
      <c r="AQ47" s="340"/>
      <c r="AR47" s="340"/>
      <c r="AS47" s="340"/>
      <c r="AT47" s="340"/>
      <c r="AU47" s="340"/>
      <c r="AV47" s="340"/>
      <c r="AW47" s="340"/>
      <c r="AX47" s="340"/>
      <c r="AY47" s="340"/>
      <c r="AZ47" s="340"/>
      <c r="BA47" s="340"/>
      <c r="BB47" s="341"/>
    </row>
    <row r="48" spans="1:54" s="130" customFormat="1" ht="19" thickBot="1" x14ac:dyDescent="0.2">
      <c r="A48" s="588" t="s">
        <v>120</v>
      </c>
      <c r="B48" s="589"/>
      <c r="C48" s="143">
        <f t="shared" ref="C48:H48" si="4">(C45+C46+C47)*5%</f>
        <v>126.70440187500002</v>
      </c>
      <c r="D48" s="143">
        <f t="shared" si="4"/>
        <v>106.331215125</v>
      </c>
      <c r="E48" s="143">
        <f t="shared" si="4"/>
        <v>92.716204125000004</v>
      </c>
      <c r="F48" s="143">
        <f t="shared" si="4"/>
        <v>68.766610499999999</v>
      </c>
      <c r="G48" s="143">
        <f t="shared" si="4"/>
        <v>55.768221374999996</v>
      </c>
      <c r="H48" s="143">
        <f t="shared" si="4"/>
        <v>46.454941527500011</v>
      </c>
      <c r="I48" s="204"/>
      <c r="J48" s="178"/>
    </row>
    <row r="49" spans="1:11" ht="19" hidden="1" thickBot="1" x14ac:dyDescent="0.2">
      <c r="A49" s="594" t="s">
        <v>101</v>
      </c>
      <c r="B49" s="595"/>
      <c r="C49" s="217">
        <v>0</v>
      </c>
      <c r="D49" s="217">
        <v>0</v>
      </c>
      <c r="E49" s="217">
        <v>0</v>
      </c>
      <c r="F49" s="217">
        <v>0</v>
      </c>
      <c r="G49" s="217">
        <v>0</v>
      </c>
      <c r="H49" s="217">
        <v>1</v>
      </c>
      <c r="I49" s="204"/>
      <c r="J49" s="178"/>
    </row>
    <row r="50" spans="1:11" ht="19" thickBot="1" x14ac:dyDescent="0.2">
      <c r="A50" s="220" t="s">
        <v>105</v>
      </c>
      <c r="B50" s="220"/>
      <c r="C50" s="221">
        <f t="shared" ref="C50:H50" si="5">SUM(C45:C49)</f>
        <v>2660.792439375</v>
      </c>
      <c r="D50" s="221">
        <f t="shared" si="5"/>
        <v>2232.9555176250001</v>
      </c>
      <c r="E50" s="221">
        <f t="shared" si="5"/>
        <v>1947.0402866250001</v>
      </c>
      <c r="F50" s="221">
        <f t="shared" si="5"/>
        <v>1444.0988205000001</v>
      </c>
      <c r="G50" s="221">
        <f t="shared" si="5"/>
        <v>1171.1326488749999</v>
      </c>
      <c r="H50" s="221">
        <f t="shared" si="5"/>
        <v>976.5537720775003</v>
      </c>
      <c r="I50" s="205"/>
      <c r="J50" s="179"/>
    </row>
    <row r="51" spans="1:11" ht="19" thickBot="1" x14ac:dyDescent="0.2">
      <c r="A51" s="222" t="s">
        <v>106</v>
      </c>
      <c r="B51" s="222"/>
      <c r="C51" s="222">
        <f t="shared" ref="C51:H51" si="6">(C45+C46)*1.05</f>
        <v>2582.0424393750004</v>
      </c>
      <c r="D51" s="222">
        <f t="shared" si="6"/>
        <v>2154.2055176250001</v>
      </c>
      <c r="E51" s="222">
        <f t="shared" si="6"/>
        <v>1868.2902866250001</v>
      </c>
      <c r="F51" s="222">
        <f t="shared" si="6"/>
        <v>1365.3488205000001</v>
      </c>
      <c r="G51" s="222">
        <f t="shared" si="6"/>
        <v>1092.3826488749999</v>
      </c>
      <c r="H51" s="222">
        <f t="shared" si="6"/>
        <v>895.75377207750023</v>
      </c>
      <c r="I51" s="203"/>
      <c r="J51" s="124"/>
      <c r="K51" s="130"/>
    </row>
    <row r="52" spans="1:11" ht="18" x14ac:dyDescent="0.15">
      <c r="A52" s="218" t="s">
        <v>102</v>
      </c>
      <c r="B52" s="218"/>
      <c r="C52" s="218">
        <f t="shared" ref="C52:H52" si="7">C50+C51</f>
        <v>5242.8348787499999</v>
      </c>
      <c r="D52" s="218">
        <f t="shared" si="7"/>
        <v>4387.1610352500002</v>
      </c>
      <c r="E52" s="218">
        <f t="shared" si="7"/>
        <v>3815.3305732500003</v>
      </c>
      <c r="F52" s="218">
        <f t="shared" si="7"/>
        <v>2809.4476410000002</v>
      </c>
      <c r="G52" s="218">
        <f t="shared" si="7"/>
        <v>2263.5152977499997</v>
      </c>
      <c r="H52" s="218">
        <f t="shared" si="7"/>
        <v>1872.3075441550004</v>
      </c>
    </row>
    <row r="53" spans="1:11" ht="18" x14ac:dyDescent="0.15">
      <c r="A53" s="14"/>
      <c r="B53" s="14"/>
      <c r="C53" s="14"/>
      <c r="D53" s="14"/>
      <c r="E53" s="14"/>
      <c r="F53" s="223"/>
      <c r="G53" s="223"/>
      <c r="H53" s="223"/>
      <c r="I53" s="203"/>
      <c r="J53" s="124"/>
    </row>
    <row r="54" spans="1:11" ht="18" x14ac:dyDescent="0.15">
      <c r="A54" s="610" t="s">
        <v>107</v>
      </c>
      <c r="B54" s="610"/>
      <c r="C54" s="610"/>
      <c r="D54" s="610"/>
      <c r="E54" s="610"/>
      <c r="F54" s="610"/>
      <c r="G54" s="377"/>
      <c r="H54" s="377"/>
      <c r="I54" s="204"/>
      <c r="J54" s="178"/>
    </row>
    <row r="55" spans="1:11" s="130" customFormat="1" ht="18" x14ac:dyDescent="0.15">
      <c r="A55" s="588" t="s">
        <v>95</v>
      </c>
      <c r="B55" s="589"/>
      <c r="C55" s="143">
        <f>C31*Tablas!$M$3</f>
        <v>1275.9419062500001</v>
      </c>
      <c r="D55" s="143">
        <f>D31*Tablas!$M$3</f>
        <v>1064.52204375</v>
      </c>
      <c r="E55" s="143">
        <f>E31*Tablas!$M$3</f>
        <v>923.23419375000003</v>
      </c>
      <c r="F55" s="143">
        <f>F31*Tablas!$M$3</f>
        <v>674.70067500000005</v>
      </c>
      <c r="G55" s="143">
        <f>G31*Tablas!$M$3</f>
        <v>539.81173124999998</v>
      </c>
      <c r="H55" s="143">
        <f>H31*Tablas!$M$3</f>
        <v>442.64561962500011</v>
      </c>
      <c r="I55" s="204"/>
      <c r="J55" s="178"/>
      <c r="K55" s="128"/>
    </row>
    <row r="56" spans="1:11" ht="18" x14ac:dyDescent="0.15">
      <c r="A56" s="588" t="s">
        <v>96</v>
      </c>
      <c r="B56" s="589"/>
      <c r="C56" s="143">
        <f>C32*Tablas!$M$3</f>
        <v>0</v>
      </c>
      <c r="D56" s="143">
        <f>D32*Tablas!$M$3</f>
        <v>0</v>
      </c>
      <c r="E56" s="143">
        <f>E32*Tablas!$M$3</f>
        <v>0</v>
      </c>
      <c r="F56" s="143">
        <f>F32*Tablas!$M$3</f>
        <v>0</v>
      </c>
      <c r="G56" s="143">
        <f>G32*Tablas!$M$3</f>
        <v>0</v>
      </c>
      <c r="H56" s="143">
        <f>H32*Tablas!$M$3</f>
        <v>0</v>
      </c>
      <c r="I56" s="204"/>
      <c r="J56" s="178"/>
      <c r="K56" s="130"/>
    </row>
    <row r="57" spans="1:11" ht="18" x14ac:dyDescent="0.15">
      <c r="A57" s="588" t="s">
        <v>97</v>
      </c>
      <c r="B57" s="589"/>
      <c r="C57" s="143">
        <f>C33*Tablas!$M$3</f>
        <v>0</v>
      </c>
      <c r="D57" s="143">
        <f>D33*Tablas!$M$3</f>
        <v>0</v>
      </c>
      <c r="E57" s="143">
        <f>E33*Tablas!$M$3</f>
        <v>0</v>
      </c>
      <c r="F57" s="143">
        <f>F33*Tablas!$M$3</f>
        <v>0</v>
      </c>
      <c r="G57" s="143">
        <f>G33*Tablas!$M$3</f>
        <v>0</v>
      </c>
      <c r="H57" s="143">
        <f>H33*Tablas!$M$3</f>
        <v>0</v>
      </c>
      <c r="I57" s="205"/>
      <c r="J57" s="179"/>
    </row>
    <row r="58" spans="1:11" ht="19" thickBot="1" x14ac:dyDescent="0.2">
      <c r="A58" s="613" t="s">
        <v>98</v>
      </c>
      <c r="B58" s="613"/>
      <c r="C58" s="213">
        <f t="shared" ref="C58:H58" si="8">SUM(C55:C57)</f>
        <v>1275.9419062500001</v>
      </c>
      <c r="D58" s="213">
        <f t="shared" si="8"/>
        <v>1064.52204375</v>
      </c>
      <c r="E58" s="213">
        <f t="shared" si="8"/>
        <v>923.23419375000003</v>
      </c>
      <c r="F58" s="213">
        <f t="shared" si="8"/>
        <v>674.70067500000005</v>
      </c>
      <c r="G58" s="213">
        <f t="shared" si="8"/>
        <v>539.81173124999998</v>
      </c>
      <c r="H58" s="213">
        <f t="shared" si="8"/>
        <v>442.64561962500011</v>
      </c>
      <c r="I58" s="204"/>
      <c r="J58" s="178"/>
    </row>
    <row r="59" spans="1:11" ht="33" customHeight="1" thickBot="1" x14ac:dyDescent="0.2">
      <c r="A59" s="591" t="s">
        <v>118</v>
      </c>
      <c r="B59" s="592"/>
      <c r="C59" s="214">
        <f>IF('INGRESO DE DATOS'!$R$3,C58*-15%,0)</f>
        <v>0</v>
      </c>
      <c r="D59" s="214">
        <f>IF('INGRESO DE DATOS'!$R$3,D58*-15%,0)</f>
        <v>0</v>
      </c>
      <c r="E59" s="214">
        <f>IF('INGRESO DE DATOS'!$R$3,E58*-15%,0)</f>
        <v>0</v>
      </c>
      <c r="F59" s="215">
        <f>IF('INGRESO DE DATOS'!$R$3,F58*-15%,0)</f>
        <v>0</v>
      </c>
      <c r="G59" s="215">
        <f>IF('INGRESO DE DATOS'!$R$3,G58*-15%,0)</f>
        <v>0</v>
      </c>
      <c r="H59" s="215">
        <f>IF('INGRESO DE DATOS'!$R$3,H58*-15%,0)</f>
        <v>0</v>
      </c>
      <c r="I59" s="204"/>
      <c r="J59" s="178"/>
    </row>
    <row r="60" spans="1:11" ht="18" x14ac:dyDescent="0.15">
      <c r="A60" s="614" t="s">
        <v>99</v>
      </c>
      <c r="B60" s="614"/>
      <c r="C60" s="216">
        <v>75</v>
      </c>
      <c r="D60" s="216">
        <v>75</v>
      </c>
      <c r="E60" s="216">
        <v>75</v>
      </c>
      <c r="F60" s="216">
        <v>75</v>
      </c>
      <c r="G60" s="216">
        <v>75</v>
      </c>
      <c r="H60" s="216">
        <v>75</v>
      </c>
      <c r="I60" s="204"/>
      <c r="J60" s="178"/>
    </row>
    <row r="61" spans="1:11" s="130" customFormat="1" ht="19" thickBot="1" x14ac:dyDescent="0.2">
      <c r="A61" s="588" t="s">
        <v>120</v>
      </c>
      <c r="B61" s="589"/>
      <c r="C61" s="143">
        <f t="shared" ref="C61:H61" si="9">(C58+C59+C60)*5%</f>
        <v>67.547095312500005</v>
      </c>
      <c r="D61" s="143">
        <f t="shared" si="9"/>
        <v>56.976102187500004</v>
      </c>
      <c r="E61" s="143">
        <f t="shared" si="9"/>
        <v>49.911709687500007</v>
      </c>
      <c r="F61" s="143">
        <f t="shared" si="9"/>
        <v>37.485033750000007</v>
      </c>
      <c r="G61" s="143">
        <f t="shared" si="9"/>
        <v>30.740586562499999</v>
      </c>
      <c r="H61" s="143">
        <f t="shared" si="9"/>
        <v>25.882280981250005</v>
      </c>
      <c r="I61" s="205"/>
      <c r="J61" s="179"/>
      <c r="K61" s="128"/>
    </row>
    <row r="62" spans="1:11" ht="19" hidden="1" thickBot="1" x14ac:dyDescent="0.2">
      <c r="A62" s="594" t="s">
        <v>101</v>
      </c>
      <c r="B62" s="595"/>
      <c r="C62" s="217">
        <v>0</v>
      </c>
      <c r="D62" s="217">
        <v>0</v>
      </c>
      <c r="E62" s="217">
        <v>0</v>
      </c>
      <c r="F62" s="217">
        <v>0</v>
      </c>
      <c r="G62" s="217">
        <v>0</v>
      </c>
      <c r="H62" s="217">
        <v>1</v>
      </c>
      <c r="I62" s="205"/>
      <c r="J62" s="179"/>
    </row>
    <row r="63" spans="1:11" ht="19" thickBot="1" x14ac:dyDescent="0.2">
      <c r="A63" s="220" t="s">
        <v>105</v>
      </c>
      <c r="B63" s="220"/>
      <c r="C63" s="221">
        <f t="shared" ref="C63:H63" si="10">SUM(C58:C62)</f>
        <v>1418.4890015625001</v>
      </c>
      <c r="D63" s="221">
        <f t="shared" si="10"/>
        <v>1196.4981459374999</v>
      </c>
      <c r="E63" s="221">
        <f t="shared" si="10"/>
        <v>1048.1459034375</v>
      </c>
      <c r="F63" s="221">
        <f t="shared" si="10"/>
        <v>787.18570875</v>
      </c>
      <c r="G63" s="221">
        <f t="shared" si="10"/>
        <v>645.55231781249995</v>
      </c>
      <c r="H63" s="221">
        <f t="shared" si="10"/>
        <v>544.52790060625011</v>
      </c>
      <c r="K63" s="130"/>
    </row>
    <row r="64" spans="1:11" ht="19" thickBot="1" x14ac:dyDescent="0.2">
      <c r="A64" s="222" t="s">
        <v>108</v>
      </c>
      <c r="B64" s="222"/>
      <c r="C64" s="222">
        <f t="shared" ref="C64:H64" si="11">(C58+C59)*1.05</f>
        <v>1339.7390015625001</v>
      </c>
      <c r="D64" s="222">
        <f t="shared" si="11"/>
        <v>1117.7481459375001</v>
      </c>
      <c r="E64" s="222">
        <f t="shared" si="11"/>
        <v>969.39590343750012</v>
      </c>
      <c r="F64" s="222">
        <f t="shared" si="11"/>
        <v>708.43570875000012</v>
      </c>
      <c r="G64" s="222">
        <f t="shared" si="11"/>
        <v>566.80231781249995</v>
      </c>
      <c r="H64" s="222">
        <f t="shared" si="11"/>
        <v>464.77790060625011</v>
      </c>
      <c r="I64" s="203"/>
      <c r="J64" s="124"/>
    </row>
    <row r="65" spans="1:11" ht="18" x14ac:dyDescent="0.15">
      <c r="A65" s="218" t="s">
        <v>102</v>
      </c>
      <c r="B65" s="218"/>
      <c r="C65" s="218">
        <f t="shared" ref="C65:H65" si="12">C63+(C64*3)</f>
        <v>5437.7060062500004</v>
      </c>
      <c r="D65" s="218">
        <f t="shared" si="12"/>
        <v>4549.7425837499995</v>
      </c>
      <c r="E65" s="218">
        <f t="shared" si="12"/>
        <v>3956.33361375</v>
      </c>
      <c r="F65" s="218">
        <f t="shared" si="12"/>
        <v>2912.492835</v>
      </c>
      <c r="G65" s="218">
        <f t="shared" si="12"/>
        <v>2345.9592712499998</v>
      </c>
      <c r="H65" s="218">
        <f t="shared" si="12"/>
        <v>1938.8616024250005</v>
      </c>
      <c r="I65" s="204"/>
      <c r="J65" s="178"/>
    </row>
    <row r="66" spans="1:11" ht="18" x14ac:dyDescent="0.15">
      <c r="A66" s="14"/>
      <c r="B66" s="14"/>
      <c r="C66" s="14"/>
      <c r="D66" s="14"/>
      <c r="E66" s="14"/>
      <c r="F66" s="14"/>
      <c r="G66" s="14"/>
      <c r="H66" s="14"/>
      <c r="I66" s="204"/>
      <c r="J66" s="178"/>
    </row>
    <row r="67" spans="1:11" ht="18" x14ac:dyDescent="0.15">
      <c r="A67" s="610" t="s">
        <v>109</v>
      </c>
      <c r="B67" s="610"/>
      <c r="C67" s="610"/>
      <c r="D67" s="610"/>
      <c r="E67" s="610"/>
      <c r="F67" s="610"/>
      <c r="G67" s="377"/>
      <c r="H67" s="377"/>
      <c r="I67" s="204"/>
      <c r="J67" s="178"/>
    </row>
    <row r="68" spans="1:11" ht="18" x14ac:dyDescent="0.15">
      <c r="A68" s="588" t="s">
        <v>95</v>
      </c>
      <c r="B68" s="589"/>
      <c r="C68" s="143">
        <f>C31*Tablas!$M$2</f>
        <v>433.04694999999998</v>
      </c>
      <c r="D68" s="143">
        <f>D31*Tablas!$M$2</f>
        <v>361.29232999999999</v>
      </c>
      <c r="E68" s="143">
        <f>E31*Tablas!$M$2</f>
        <v>313.34008999999998</v>
      </c>
      <c r="F68" s="143">
        <f>F31*Tablas!$M$2</f>
        <v>228.98931999999999</v>
      </c>
      <c r="G68" s="143">
        <f>G31*Tablas!$M$2</f>
        <v>183.20883000000001</v>
      </c>
      <c r="H68" s="143">
        <f>H31*Tablas!$M$2</f>
        <v>150.23124060000004</v>
      </c>
      <c r="I68" s="204"/>
      <c r="J68" s="178"/>
    </row>
    <row r="69" spans="1:11" ht="18" x14ac:dyDescent="0.15">
      <c r="A69" s="588" t="s">
        <v>96</v>
      </c>
      <c r="B69" s="589"/>
      <c r="C69" s="143">
        <f>C32*Tablas!$M$2</f>
        <v>0</v>
      </c>
      <c r="D69" s="143">
        <f>D32*Tablas!$M$2</f>
        <v>0</v>
      </c>
      <c r="E69" s="143">
        <f>E32*Tablas!$M$2</f>
        <v>0</v>
      </c>
      <c r="F69" s="143">
        <f>F32*Tablas!$M$2</f>
        <v>0</v>
      </c>
      <c r="G69" s="143">
        <f>G32*Tablas!$M$2</f>
        <v>0</v>
      </c>
      <c r="H69" s="143">
        <f>H32*Tablas!$M$2</f>
        <v>0</v>
      </c>
      <c r="I69" s="204"/>
      <c r="J69" s="178"/>
    </row>
    <row r="70" spans="1:11" ht="18" x14ac:dyDescent="0.15">
      <c r="A70" s="588" t="s">
        <v>97</v>
      </c>
      <c r="B70" s="589"/>
      <c r="C70" s="143">
        <f>C33*Tablas!$M$2</f>
        <v>0</v>
      </c>
      <c r="D70" s="143">
        <f>D33*Tablas!$M$2</f>
        <v>0</v>
      </c>
      <c r="E70" s="143">
        <f>E33*Tablas!$M$2</f>
        <v>0</v>
      </c>
      <c r="F70" s="143">
        <f>F33*Tablas!$M$2</f>
        <v>0</v>
      </c>
      <c r="G70" s="143">
        <f>G33*Tablas!$M$2</f>
        <v>0</v>
      </c>
      <c r="H70" s="143">
        <f>H33*Tablas!$M$2</f>
        <v>0</v>
      </c>
      <c r="I70" s="205"/>
      <c r="J70" s="179"/>
      <c r="K70" s="130"/>
    </row>
    <row r="71" spans="1:11" ht="19" thickBot="1" x14ac:dyDescent="0.2">
      <c r="A71" s="613" t="s">
        <v>98</v>
      </c>
      <c r="B71" s="613"/>
      <c r="C71" s="213">
        <f t="shared" ref="C71:H71" si="13">SUM(C68:C70)</f>
        <v>433.04694999999998</v>
      </c>
      <c r="D71" s="213">
        <f t="shared" si="13"/>
        <v>361.29232999999999</v>
      </c>
      <c r="E71" s="213">
        <f t="shared" si="13"/>
        <v>313.34008999999998</v>
      </c>
      <c r="F71" s="213">
        <f t="shared" si="13"/>
        <v>228.98931999999999</v>
      </c>
      <c r="G71" s="213">
        <f t="shared" si="13"/>
        <v>183.20883000000001</v>
      </c>
      <c r="H71" s="213">
        <f t="shared" si="13"/>
        <v>150.23124060000004</v>
      </c>
      <c r="I71" s="204"/>
      <c r="J71" s="178"/>
      <c r="K71" s="130"/>
    </row>
    <row r="72" spans="1:11" ht="31" customHeight="1" thickBot="1" x14ac:dyDescent="0.2">
      <c r="A72" s="591" t="s">
        <v>118</v>
      </c>
      <c r="B72" s="592"/>
      <c r="C72" s="214">
        <f>IF('INGRESO DE DATOS'!$R$3,C71*-15%,0)</f>
        <v>0</v>
      </c>
      <c r="D72" s="214">
        <f>IF('INGRESO DE DATOS'!$R$3,D71*-15%,0)</f>
        <v>0</v>
      </c>
      <c r="E72" s="214">
        <f>IF('INGRESO DE DATOS'!$R$3,E71*-15%,0)</f>
        <v>0</v>
      </c>
      <c r="F72" s="215">
        <f>IF('INGRESO DE DATOS'!$R$3,F71*-15%,0)</f>
        <v>0</v>
      </c>
      <c r="G72" s="215">
        <f>IF('INGRESO DE DATOS'!$R$3,G71*-15%,0)</f>
        <v>0</v>
      </c>
      <c r="H72" s="215">
        <f>IF('INGRESO DE DATOS'!$R$3,H71*-15%,0)</f>
        <v>0</v>
      </c>
      <c r="I72" s="204"/>
      <c r="J72" s="178"/>
      <c r="K72" s="130"/>
    </row>
    <row r="73" spans="1:11" ht="18" x14ac:dyDescent="0.15">
      <c r="A73" s="614" t="s">
        <v>99</v>
      </c>
      <c r="B73" s="614"/>
      <c r="C73" s="216">
        <v>75</v>
      </c>
      <c r="D73" s="216">
        <v>75</v>
      </c>
      <c r="E73" s="216">
        <v>75</v>
      </c>
      <c r="F73" s="216">
        <v>75</v>
      </c>
      <c r="G73" s="216">
        <v>75</v>
      </c>
      <c r="H73" s="216">
        <v>75</v>
      </c>
      <c r="I73" s="204"/>
      <c r="J73" s="178"/>
    </row>
    <row r="74" spans="1:11" ht="19" thickBot="1" x14ac:dyDescent="0.2">
      <c r="A74" s="588" t="s">
        <v>120</v>
      </c>
      <c r="B74" s="589"/>
      <c r="C74" s="143">
        <f t="shared" ref="C74:H74" si="14">(C71+C72+C73)*5%</f>
        <v>25.402347500000001</v>
      </c>
      <c r="D74" s="143">
        <f t="shared" si="14"/>
        <v>21.8146165</v>
      </c>
      <c r="E74" s="143">
        <f t="shared" si="14"/>
        <v>19.417004500000001</v>
      </c>
      <c r="F74" s="143">
        <f t="shared" si="14"/>
        <v>15.199466000000001</v>
      </c>
      <c r="G74" s="143">
        <f t="shared" si="14"/>
        <v>12.910441500000003</v>
      </c>
      <c r="H74" s="143">
        <f t="shared" si="14"/>
        <v>11.261562030000002</v>
      </c>
      <c r="I74" s="205"/>
      <c r="J74" s="179"/>
    </row>
    <row r="75" spans="1:11" ht="19" hidden="1" thickBot="1" x14ac:dyDescent="0.2">
      <c r="A75" s="594" t="s">
        <v>101</v>
      </c>
      <c r="B75" s="595"/>
      <c r="C75" s="217">
        <v>0</v>
      </c>
      <c r="D75" s="217">
        <v>0</v>
      </c>
      <c r="E75" s="217">
        <v>0</v>
      </c>
      <c r="F75" s="217">
        <v>0</v>
      </c>
      <c r="G75" s="217">
        <v>0</v>
      </c>
      <c r="H75" s="217">
        <v>1</v>
      </c>
      <c r="I75" s="205"/>
      <c r="J75" s="179"/>
    </row>
    <row r="76" spans="1:11" ht="19" thickBot="1" x14ac:dyDescent="0.2">
      <c r="A76" s="220" t="s">
        <v>105</v>
      </c>
      <c r="B76" s="220"/>
      <c r="C76" s="221">
        <f t="shared" ref="C76:H76" si="15">SUM(C71:C75)</f>
        <v>533.44929749999994</v>
      </c>
      <c r="D76" s="221">
        <f t="shared" si="15"/>
        <v>458.10694649999999</v>
      </c>
      <c r="E76" s="221">
        <f t="shared" si="15"/>
        <v>407.75709449999999</v>
      </c>
      <c r="F76" s="221">
        <f t="shared" si="15"/>
        <v>319.18878600000005</v>
      </c>
      <c r="G76" s="221">
        <f t="shared" si="15"/>
        <v>271.11927150000002</v>
      </c>
      <c r="H76" s="221">
        <f t="shared" si="15"/>
        <v>237.49280263000003</v>
      </c>
      <c r="I76" s="203"/>
      <c r="J76" s="124"/>
    </row>
    <row r="77" spans="1:11" ht="19" thickBot="1" x14ac:dyDescent="0.2">
      <c r="A77" s="222" t="s">
        <v>110</v>
      </c>
      <c r="B77" s="222"/>
      <c r="C77" s="222">
        <f t="shared" ref="C77:H77" si="16">(C71+C72)*1.05</f>
        <v>454.6992975</v>
      </c>
      <c r="D77" s="222">
        <f t="shared" si="16"/>
        <v>379.35694649999999</v>
      </c>
      <c r="E77" s="222">
        <f t="shared" si="16"/>
        <v>329.00709449999999</v>
      </c>
      <c r="F77" s="222">
        <f t="shared" si="16"/>
        <v>240.43878599999999</v>
      </c>
      <c r="G77" s="222">
        <f t="shared" si="16"/>
        <v>192.36927150000002</v>
      </c>
      <c r="H77" s="222">
        <f t="shared" si="16"/>
        <v>157.74280263000006</v>
      </c>
    </row>
    <row r="78" spans="1:11" ht="18" x14ac:dyDescent="0.15">
      <c r="A78" s="218" t="s">
        <v>102</v>
      </c>
      <c r="B78" s="218"/>
      <c r="C78" s="218">
        <f t="shared" ref="C78:H78" si="17">C76+(C77*11)</f>
        <v>5535.1415700000007</v>
      </c>
      <c r="D78" s="218">
        <f t="shared" si="17"/>
        <v>4631.0333579999997</v>
      </c>
      <c r="E78" s="218">
        <f t="shared" si="17"/>
        <v>4026.8351339999999</v>
      </c>
      <c r="F78" s="218">
        <f t="shared" si="17"/>
        <v>2964.0154320000001</v>
      </c>
      <c r="G78" s="218">
        <f t="shared" si="17"/>
        <v>2387.1812580000005</v>
      </c>
      <c r="H78" s="218">
        <f t="shared" si="17"/>
        <v>1972.6636315600008</v>
      </c>
    </row>
    <row r="80" spans="1:11" ht="16" customHeight="1" x14ac:dyDescent="0.15">
      <c r="A80" s="623" t="s">
        <v>126</v>
      </c>
      <c r="B80" s="624"/>
      <c r="C80" s="624"/>
      <c r="D80" s="624"/>
      <c r="E80" s="624"/>
      <c r="F80" s="624"/>
      <c r="G80" s="624"/>
      <c r="H80" s="450"/>
    </row>
    <row r="81" spans="1:8" x14ac:dyDescent="0.15">
      <c r="A81" s="623"/>
      <c r="B81" s="624"/>
      <c r="C81" s="624"/>
      <c r="D81" s="624"/>
      <c r="E81" s="624"/>
      <c r="F81" s="624"/>
      <c r="G81" s="624"/>
      <c r="H81" s="450"/>
    </row>
    <row r="82" spans="1:8" x14ac:dyDescent="0.15">
      <c r="A82" s="623"/>
      <c r="B82" s="624"/>
      <c r="C82" s="624"/>
      <c r="D82" s="624"/>
      <c r="E82" s="624"/>
      <c r="F82" s="624"/>
      <c r="G82" s="624"/>
      <c r="H82" s="450"/>
    </row>
    <row r="83" spans="1:8" x14ac:dyDescent="0.15">
      <c r="A83" s="623"/>
      <c r="B83" s="624"/>
      <c r="C83" s="624"/>
      <c r="D83" s="624"/>
      <c r="E83" s="624"/>
      <c r="F83" s="624"/>
      <c r="G83" s="624"/>
      <c r="H83" s="450"/>
    </row>
  </sheetData>
  <sheetProtection algorithmName="SHA-512" hashValue="8+aUCPu1lgGv9uu9Zl8oo9jtzcueQnAFB8+cGG98Z416Rmph8VfL7akbFn/QMYfXDWJFHCWvg/IG847N6SkgPQ==" saltValue="RhPePy00Fm5Sc05UHopLQg==" spinCount="100000" sheet="1" objects="1" scenarios="1"/>
  <mergeCells count="47">
    <mergeCell ref="A80:G83"/>
    <mergeCell ref="A75:B75"/>
    <mergeCell ref="A23:C23"/>
    <mergeCell ref="A67:F67"/>
    <mergeCell ref="A68:B68"/>
    <mergeCell ref="A69:B69"/>
    <mergeCell ref="A70:B70"/>
    <mergeCell ref="A74:B74"/>
    <mergeCell ref="A41:F41"/>
    <mergeCell ref="A42:B42"/>
    <mergeCell ref="A43:B43"/>
    <mergeCell ref="A44:B44"/>
    <mergeCell ref="A47:B47"/>
    <mergeCell ref="A32:B32"/>
    <mergeCell ref="A33:B33"/>
    <mergeCell ref="A36:B36"/>
    <mergeCell ref="A37:B37"/>
    <mergeCell ref="A38:B38"/>
    <mergeCell ref="A1:F4"/>
    <mergeCell ref="D19:E19"/>
    <mergeCell ref="B13:G13"/>
    <mergeCell ref="A5:H11"/>
    <mergeCell ref="A71:B71"/>
    <mergeCell ref="A73:B73"/>
    <mergeCell ref="A46:B46"/>
    <mergeCell ref="A59:B59"/>
    <mergeCell ref="A72:B72"/>
    <mergeCell ref="A58:B58"/>
    <mergeCell ref="A60:B60"/>
    <mergeCell ref="A48:B48"/>
    <mergeCell ref="A49:B49"/>
    <mergeCell ref="A54:F54"/>
    <mergeCell ref="A55:B55"/>
    <mergeCell ref="A56:B56"/>
    <mergeCell ref="A57:B57"/>
    <mergeCell ref="A61:B61"/>
    <mergeCell ref="A62:B62"/>
    <mergeCell ref="K1:X1"/>
    <mergeCell ref="Z1:AM1"/>
    <mergeCell ref="AO1:BB1"/>
    <mergeCell ref="A35:B35"/>
    <mergeCell ref="B21:C21"/>
    <mergeCell ref="A27:B27"/>
    <mergeCell ref="A28:B28"/>
    <mergeCell ref="A30:F30"/>
    <mergeCell ref="A31:B31"/>
    <mergeCell ref="C17:D17"/>
  </mergeCells>
  <conditionalFormatting sqref="B15">
    <cfRule type="cellIs" dxfId="27" priority="4" stopIfTrue="1" operator="greaterThan">
      <formula>2</formula>
    </cfRule>
    <cfRule type="cellIs" dxfId="26" priority="5" stopIfTrue="1" operator="lessThan">
      <formula>1</formula>
    </cfRule>
  </conditionalFormatting>
  <conditionalFormatting sqref="F19 B19">
    <cfRule type="cellIs" dxfId="25" priority="2" stopIfTrue="1" operator="greaterThan">
      <formula>73</formula>
    </cfRule>
    <cfRule type="cellIs" dxfId="24" priority="3" stopIfTrue="1" operator="lessThan">
      <formula>18</formula>
    </cfRule>
  </conditionalFormatting>
  <conditionalFormatting sqref="C17:D17">
    <cfRule type="containsText" dxfId="23" priority="1" operator="containsText" text="Cotización para dependiente de 24 años">
      <formula>NOT(ISERROR(SEARCH("Cotización para dependiente de 24 años",C17)))</formula>
    </cfRule>
  </conditionalFormatting>
  <printOptions horizontalCentered="1" verticalCentered="1"/>
  <pageMargins left="0.25" right="0.25" top="0.25" bottom="0.25" header="0.511811023622047" footer="0.511811023622047"/>
  <pageSetup paperSize="9" scale="48" orientation="portrait" horizontalDpi="300" verticalDpi="300" r:id="rId1"/>
  <headerFooter alignWithMargins="0"/>
  <ignoredErrors>
    <ignoredError sqref="C24:G25" unlockedFormula="1"/>
  </ignoredErrors>
  <drawing r:id="rId2"/>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codeName="Sheet6">
    <pageSetUpPr fitToPage="1"/>
  </sheetPr>
  <dimension ref="A1:BE84"/>
  <sheetViews>
    <sheetView showGridLines="0" zoomScaleNormal="100" workbookViewId="0">
      <selection activeCell="O71" sqref="O71"/>
    </sheetView>
  </sheetViews>
  <sheetFormatPr baseColWidth="10" defaultColWidth="8.83203125" defaultRowHeight="16" x14ac:dyDescent="0.15"/>
  <cols>
    <col min="1" max="1" width="37.1640625" style="128" bestFit="1" customWidth="1"/>
    <col min="2" max="3" width="20.83203125" style="128" customWidth="1"/>
    <col min="4" max="4" width="20.83203125" style="128" hidden="1" customWidth="1"/>
    <col min="5" max="5" width="20.83203125" style="128" customWidth="1"/>
    <col min="6" max="6" width="20.83203125" style="128" hidden="1" customWidth="1"/>
    <col min="7" max="7" width="20.83203125" style="128" customWidth="1"/>
    <col min="8" max="8" width="20.83203125" style="128" hidden="1" customWidth="1"/>
    <col min="9" max="11" width="20.83203125" style="128" customWidth="1"/>
    <col min="12" max="12" width="2" style="188" customWidth="1"/>
    <col min="13" max="17" width="8.83203125" style="128"/>
    <col min="18" max="18" width="2.33203125" style="128" bestFit="1" customWidth="1"/>
    <col min="19" max="19" width="8.83203125" style="128"/>
    <col min="20" max="20" width="26.33203125" style="128" bestFit="1" customWidth="1"/>
    <col min="21" max="21" width="3.5" style="128" bestFit="1" customWidth="1"/>
    <col min="22" max="16384" width="8.83203125" style="128"/>
  </cols>
  <sheetData>
    <row r="1" spans="1:57" x14ac:dyDescent="0.15">
      <c r="A1" s="176" t="s">
        <v>76</v>
      </c>
      <c r="B1" s="176"/>
      <c r="C1" s="176"/>
      <c r="D1" s="176"/>
      <c r="E1" s="176"/>
      <c r="F1" s="176"/>
      <c r="G1" s="176"/>
      <c r="H1" s="176"/>
      <c r="I1" s="176"/>
      <c r="J1" s="176"/>
      <c r="K1" s="176"/>
      <c r="N1" s="607" t="s">
        <v>75</v>
      </c>
      <c r="O1" s="607"/>
      <c r="P1" s="607"/>
      <c r="Q1" s="607"/>
      <c r="R1" s="607"/>
      <c r="S1" s="607"/>
      <c r="T1" s="607"/>
      <c r="U1" s="607"/>
      <c r="V1" s="607"/>
      <c r="W1" s="607"/>
      <c r="X1" s="607"/>
      <c r="Y1" s="607"/>
      <c r="Z1" s="607"/>
      <c r="AA1" s="607"/>
      <c r="AB1" s="75"/>
      <c r="AC1" s="607" t="s">
        <v>75</v>
      </c>
      <c r="AD1" s="607"/>
      <c r="AE1" s="607"/>
      <c r="AF1" s="607"/>
      <c r="AG1" s="607"/>
      <c r="AH1" s="607"/>
      <c r="AI1" s="607"/>
      <c r="AJ1" s="607"/>
      <c r="AK1" s="607"/>
      <c r="AL1" s="607"/>
      <c r="AM1" s="607"/>
      <c r="AN1" s="607"/>
      <c r="AO1" s="607"/>
      <c r="AP1" s="607"/>
      <c r="AQ1" s="75"/>
      <c r="AR1" s="628" t="s">
        <v>75</v>
      </c>
      <c r="AS1" s="628"/>
      <c r="AT1" s="628"/>
      <c r="AU1" s="628"/>
      <c r="AV1" s="628"/>
      <c r="AW1" s="628"/>
      <c r="AX1" s="628"/>
      <c r="AY1" s="628"/>
      <c r="AZ1" s="628"/>
      <c r="BA1" s="628"/>
      <c r="BB1" s="628"/>
      <c r="BC1" s="628"/>
      <c r="BD1" s="628"/>
      <c r="BE1" s="628"/>
    </row>
    <row r="2" spans="1:57" x14ac:dyDescent="0.15">
      <c r="A2" s="176"/>
      <c r="B2" s="176"/>
      <c r="C2" s="176"/>
      <c r="D2" s="176"/>
      <c r="E2" s="176"/>
      <c r="F2" s="176"/>
      <c r="G2" s="176"/>
      <c r="H2" s="176"/>
      <c r="I2" s="176"/>
      <c r="J2" s="176"/>
      <c r="K2" s="176"/>
      <c r="N2" s="288"/>
      <c r="O2" s="289"/>
      <c r="P2" s="289"/>
      <c r="Q2" s="290"/>
      <c r="R2" s="291"/>
      <c r="S2" s="291"/>
      <c r="T2" s="291"/>
      <c r="U2" s="291"/>
      <c r="V2" s="291"/>
      <c r="W2" s="291"/>
      <c r="X2" s="291"/>
      <c r="Y2" s="291"/>
      <c r="Z2" s="291"/>
      <c r="AA2" s="292"/>
      <c r="AB2" s="75"/>
      <c r="AC2" s="288"/>
      <c r="AD2" s="289"/>
      <c r="AE2" s="289"/>
      <c r="AF2" s="290"/>
      <c r="AG2" s="291"/>
      <c r="AH2" s="291"/>
      <c r="AI2" s="291"/>
      <c r="AJ2" s="291"/>
      <c r="AK2" s="291"/>
      <c r="AL2" s="291"/>
      <c r="AM2" s="291"/>
      <c r="AN2" s="291"/>
      <c r="AO2" s="291"/>
      <c r="AP2" s="292"/>
      <c r="AQ2" s="75"/>
      <c r="AR2" s="75"/>
      <c r="AS2" s="75"/>
      <c r="AT2" s="75"/>
      <c r="AU2" s="347"/>
      <c r="AV2" s="76"/>
      <c r="AW2" s="76"/>
      <c r="AX2" s="76"/>
      <c r="AY2" s="76"/>
      <c r="AZ2" s="76"/>
      <c r="BA2" s="76"/>
      <c r="BB2" s="76"/>
      <c r="BC2" s="76"/>
      <c r="BD2" s="76"/>
      <c r="BE2" s="75"/>
    </row>
    <row r="3" spans="1:57" x14ac:dyDescent="0.15">
      <c r="A3" s="176"/>
      <c r="B3" s="176"/>
      <c r="C3" s="176"/>
      <c r="D3" s="176"/>
      <c r="E3" s="176"/>
      <c r="F3" s="176"/>
      <c r="G3" s="176"/>
      <c r="H3" s="176"/>
      <c r="I3" s="176"/>
      <c r="J3" s="176"/>
      <c r="K3" s="176"/>
      <c r="N3" s="293"/>
      <c r="O3" s="74"/>
      <c r="P3" s="74"/>
      <c r="Q3" s="266"/>
      <c r="R3" s="266"/>
      <c r="S3" s="266"/>
      <c r="T3" s="266"/>
      <c r="U3" s="266"/>
      <c r="V3" s="266"/>
      <c r="W3" s="266"/>
      <c r="X3" s="266" t="s">
        <v>76</v>
      </c>
      <c r="Y3" s="266" t="s">
        <v>76</v>
      </c>
      <c r="Z3" s="266" t="s">
        <v>76</v>
      </c>
      <c r="AA3" s="294"/>
      <c r="AB3" s="75"/>
      <c r="AC3" s="293"/>
      <c r="AD3" s="74"/>
      <c r="AE3" s="74"/>
      <c r="AF3" s="266"/>
      <c r="AG3" s="266"/>
      <c r="AH3" s="266"/>
      <c r="AI3" s="266"/>
      <c r="AJ3" s="266"/>
      <c r="AK3" s="266"/>
      <c r="AL3" s="266"/>
      <c r="AM3" s="266" t="s">
        <v>76</v>
      </c>
      <c r="AN3" s="266" t="s">
        <v>76</v>
      </c>
      <c r="AO3" s="266" t="s">
        <v>76</v>
      </c>
      <c r="AP3" s="294"/>
      <c r="AQ3" s="75"/>
      <c r="AR3" s="75"/>
      <c r="AS3" s="75"/>
      <c r="AT3" s="75"/>
      <c r="AU3" s="76"/>
      <c r="AV3" s="76"/>
      <c r="AW3" s="76"/>
      <c r="AX3" s="76"/>
      <c r="AY3" s="76"/>
      <c r="AZ3" s="76"/>
      <c r="BA3" s="76"/>
      <c r="BB3" s="76" t="s">
        <v>76</v>
      </c>
      <c r="BC3" s="76" t="s">
        <v>76</v>
      </c>
      <c r="BD3" s="76" t="s">
        <v>76</v>
      </c>
      <c r="BE3" s="75"/>
    </row>
    <row r="4" spans="1:57" ht="17" thickBot="1" x14ac:dyDescent="0.2">
      <c r="A4" s="224"/>
      <c r="B4" s="224"/>
      <c r="C4" s="224"/>
      <c r="D4" s="224"/>
      <c r="E4" s="224"/>
      <c r="F4" s="224"/>
      <c r="G4" s="176"/>
      <c r="H4" s="176"/>
      <c r="I4" s="176"/>
      <c r="J4" s="176"/>
      <c r="K4" s="176"/>
      <c r="N4" s="293"/>
      <c r="O4" s="74"/>
      <c r="P4" s="74"/>
      <c r="Q4" s="266"/>
      <c r="R4" s="266"/>
      <c r="S4" s="266"/>
      <c r="T4" s="266"/>
      <c r="U4" s="266"/>
      <c r="V4" s="266"/>
      <c r="W4" s="266"/>
      <c r="X4" s="266"/>
      <c r="Y4" s="266"/>
      <c r="Z4" s="266"/>
      <c r="AA4" s="294"/>
      <c r="AB4" s="75"/>
      <c r="AC4" s="293"/>
      <c r="AD4" s="74"/>
      <c r="AE4" s="74"/>
      <c r="AF4" s="266"/>
      <c r="AG4" s="266"/>
      <c r="AH4" s="266"/>
      <c r="AI4" s="266"/>
      <c r="AJ4" s="266"/>
      <c r="AK4" s="266"/>
      <c r="AL4" s="266"/>
      <c r="AM4" s="266"/>
      <c r="AN4" s="266"/>
      <c r="AO4" s="266"/>
      <c r="AP4" s="294"/>
      <c r="AQ4" s="75"/>
      <c r="AR4" s="75"/>
      <c r="AS4" s="75"/>
      <c r="AT4" s="75"/>
      <c r="AU4" s="76"/>
      <c r="AV4" s="76"/>
      <c r="AW4" s="76"/>
      <c r="AX4" s="76"/>
      <c r="AY4" s="76"/>
      <c r="AZ4" s="76"/>
      <c r="BA4" s="76"/>
      <c r="BB4" s="76"/>
      <c r="BC4" s="76"/>
      <c r="BD4" s="76"/>
      <c r="BE4" s="75"/>
    </row>
    <row r="5" spans="1:57" ht="16" customHeight="1" x14ac:dyDescent="0.15">
      <c r="A5" s="649" t="s">
        <v>127</v>
      </c>
      <c r="B5" s="649"/>
      <c r="C5" s="649"/>
      <c r="D5" s="649"/>
      <c r="E5" s="649"/>
      <c r="F5" s="649"/>
      <c r="G5" s="649"/>
      <c r="H5" s="649"/>
      <c r="I5" s="649"/>
      <c r="J5" s="649"/>
      <c r="K5" s="649"/>
      <c r="N5" s="293"/>
      <c r="O5" s="74"/>
      <c r="P5" s="74"/>
      <c r="Q5" s="266"/>
      <c r="R5" s="266"/>
      <c r="S5" s="266"/>
      <c r="T5" s="266"/>
      <c r="U5" s="266"/>
      <c r="V5" s="266"/>
      <c r="W5" s="266"/>
      <c r="X5" s="266"/>
      <c r="Y5" s="266"/>
      <c r="Z5" s="266"/>
      <c r="AA5" s="294"/>
      <c r="AB5" s="75"/>
      <c r="AC5" s="293"/>
      <c r="AD5" s="74"/>
      <c r="AE5" s="74"/>
      <c r="AF5" s="266"/>
      <c r="AG5" s="266"/>
      <c r="AH5" s="266"/>
      <c r="AI5" s="266"/>
      <c r="AJ5" s="266"/>
      <c r="AK5" s="266"/>
      <c r="AL5" s="266"/>
      <c r="AM5" s="266"/>
      <c r="AN5" s="266"/>
      <c r="AO5" s="266"/>
      <c r="AP5" s="294"/>
      <c r="AQ5" s="75"/>
      <c r="AR5" s="75"/>
      <c r="AS5" s="75"/>
      <c r="AT5" s="75"/>
      <c r="AU5" s="76"/>
      <c r="AV5" s="76"/>
      <c r="AW5" s="76"/>
      <c r="AX5" s="76"/>
      <c r="AY5" s="76"/>
      <c r="AZ5" s="76"/>
      <c r="BA5" s="76"/>
      <c r="BB5" s="76"/>
      <c r="BC5" s="76"/>
      <c r="BD5" s="76"/>
      <c r="BE5" s="75"/>
    </row>
    <row r="6" spans="1:57" ht="20" customHeight="1" x14ac:dyDescent="0.15">
      <c r="A6" s="649"/>
      <c r="B6" s="649"/>
      <c r="C6" s="649"/>
      <c r="D6" s="649"/>
      <c r="E6" s="649"/>
      <c r="F6" s="649"/>
      <c r="G6" s="649"/>
      <c r="H6" s="649"/>
      <c r="I6" s="649"/>
      <c r="J6" s="649"/>
      <c r="K6" s="649"/>
      <c r="N6" s="293"/>
      <c r="O6" s="74"/>
      <c r="P6" s="74"/>
      <c r="Q6" s="266"/>
      <c r="R6" s="266"/>
      <c r="S6" s="266"/>
      <c r="T6" s="266"/>
      <c r="U6" s="266"/>
      <c r="V6" s="266"/>
      <c r="W6" s="266"/>
      <c r="X6" s="266"/>
      <c r="Y6" s="266"/>
      <c r="Z6" s="266"/>
      <c r="AA6" s="294"/>
      <c r="AB6" s="75"/>
      <c r="AC6" s="293"/>
      <c r="AD6" s="74"/>
      <c r="AE6" s="74"/>
      <c r="AF6" s="266"/>
      <c r="AG6" s="266"/>
      <c r="AH6" s="266"/>
      <c r="AI6" s="266"/>
      <c r="AJ6" s="266"/>
      <c r="AK6" s="266"/>
      <c r="AL6" s="266"/>
      <c r="AM6" s="266"/>
      <c r="AN6" s="266"/>
      <c r="AO6" s="266"/>
      <c r="AP6" s="294"/>
      <c r="AQ6" s="75"/>
      <c r="AR6" s="75"/>
      <c r="AS6" s="75"/>
      <c r="AT6" s="75"/>
      <c r="AU6" s="76"/>
      <c r="AV6" s="76"/>
      <c r="AW6" s="76"/>
      <c r="AX6" s="76"/>
      <c r="AY6" s="76"/>
      <c r="AZ6" s="76"/>
      <c r="BA6" s="76"/>
      <c r="BB6" s="76"/>
      <c r="BC6" s="76"/>
      <c r="BD6" s="76"/>
      <c r="BE6" s="75"/>
    </row>
    <row r="7" spans="1:57" ht="20" customHeight="1" x14ac:dyDescent="0.15">
      <c r="A7" s="649"/>
      <c r="B7" s="649"/>
      <c r="C7" s="649"/>
      <c r="D7" s="649"/>
      <c r="E7" s="649"/>
      <c r="F7" s="649"/>
      <c r="G7" s="649"/>
      <c r="H7" s="649"/>
      <c r="I7" s="649"/>
      <c r="J7" s="649"/>
      <c r="K7" s="649"/>
      <c r="N7" s="293"/>
      <c r="O7" s="74"/>
      <c r="P7" s="74"/>
      <c r="Q7" s="74"/>
      <c r="R7" s="266"/>
      <c r="S7" s="266"/>
      <c r="T7" s="266"/>
      <c r="U7" s="266"/>
      <c r="V7" s="266"/>
      <c r="W7" s="266"/>
      <c r="X7" s="266" t="s">
        <v>76</v>
      </c>
      <c r="Y7" s="266" t="s">
        <v>76</v>
      </c>
      <c r="Z7" s="266" t="s">
        <v>76</v>
      </c>
      <c r="AA7" s="294"/>
      <c r="AB7" s="75"/>
      <c r="AC7" s="293"/>
      <c r="AD7" s="74"/>
      <c r="AE7" s="74"/>
      <c r="AF7" s="74"/>
      <c r="AG7" s="266"/>
      <c r="AH7" s="266"/>
      <c r="AI7" s="266"/>
      <c r="AJ7" s="266"/>
      <c r="AK7" s="266"/>
      <c r="AL7" s="266"/>
      <c r="AM7" s="266" t="s">
        <v>76</v>
      </c>
      <c r="AN7" s="266" t="s">
        <v>76</v>
      </c>
      <c r="AO7" s="266" t="s">
        <v>76</v>
      </c>
      <c r="AP7" s="294"/>
      <c r="AQ7" s="75"/>
      <c r="AR7" s="75"/>
      <c r="AS7" s="75"/>
      <c r="AT7" s="75"/>
      <c r="AU7" s="75"/>
      <c r="AV7" s="76"/>
      <c r="AW7" s="76"/>
      <c r="AX7" s="76"/>
      <c r="AY7" s="76"/>
      <c r="AZ7" s="76"/>
      <c r="BA7" s="76"/>
      <c r="BB7" s="76" t="s">
        <v>76</v>
      </c>
      <c r="BC7" s="76" t="s">
        <v>76</v>
      </c>
      <c r="BD7" s="76" t="s">
        <v>76</v>
      </c>
      <c r="BE7" s="75"/>
    </row>
    <row r="8" spans="1:57" ht="20" customHeight="1" x14ac:dyDescent="0.15">
      <c r="A8" s="649"/>
      <c r="B8" s="649"/>
      <c r="C8" s="649"/>
      <c r="D8" s="649"/>
      <c r="E8" s="649"/>
      <c r="F8" s="649"/>
      <c r="G8" s="649"/>
      <c r="H8" s="649"/>
      <c r="I8" s="649"/>
      <c r="J8" s="649"/>
      <c r="K8" s="649"/>
      <c r="N8" s="293"/>
      <c r="O8" s="74"/>
      <c r="P8" s="74"/>
      <c r="Q8" s="266"/>
      <c r="R8" s="266"/>
      <c r="S8" s="266"/>
      <c r="T8" s="266"/>
      <c r="U8" s="266"/>
      <c r="V8" s="266"/>
      <c r="W8" s="266"/>
      <c r="X8" s="266"/>
      <c r="Y8" s="266"/>
      <c r="Z8" s="266"/>
      <c r="AA8" s="294"/>
      <c r="AB8" s="75"/>
      <c r="AC8" s="293"/>
      <c r="AD8" s="74"/>
      <c r="AE8" s="74"/>
      <c r="AF8" s="266"/>
      <c r="AG8" s="266"/>
      <c r="AH8" s="266"/>
      <c r="AI8" s="266"/>
      <c r="AJ8" s="266"/>
      <c r="AK8" s="266"/>
      <c r="AL8" s="266"/>
      <c r="AM8" s="266"/>
      <c r="AN8" s="266"/>
      <c r="AO8" s="266"/>
      <c r="AP8" s="294"/>
      <c r="AQ8" s="75"/>
      <c r="AR8" s="75"/>
      <c r="AS8" s="75"/>
      <c r="AT8" s="75"/>
      <c r="AU8" s="76"/>
      <c r="AV8" s="76"/>
      <c r="AW8" s="76"/>
      <c r="AX8" s="76"/>
      <c r="AY8" s="76"/>
      <c r="AZ8" s="76"/>
      <c r="BA8" s="76"/>
      <c r="BB8" s="76"/>
      <c r="BC8" s="76"/>
      <c r="BD8" s="76"/>
      <c r="BE8" s="75"/>
    </row>
    <row r="9" spans="1:57" ht="20" customHeight="1" x14ac:dyDescent="0.15">
      <c r="A9" s="649"/>
      <c r="B9" s="649"/>
      <c r="C9" s="649"/>
      <c r="D9" s="649"/>
      <c r="E9" s="649"/>
      <c r="F9" s="649"/>
      <c r="G9" s="649"/>
      <c r="H9" s="649"/>
      <c r="I9" s="649"/>
      <c r="J9" s="649"/>
      <c r="K9" s="649"/>
      <c r="N9" s="293"/>
      <c r="O9" s="74"/>
      <c r="P9" s="74"/>
      <c r="Q9" s="266"/>
      <c r="R9" s="266"/>
      <c r="S9" s="266"/>
      <c r="T9" s="266"/>
      <c r="U9" s="266"/>
      <c r="V9" s="266"/>
      <c r="W9" s="266"/>
      <c r="X9" s="266"/>
      <c r="Y9" s="266"/>
      <c r="Z9" s="266"/>
      <c r="AA9" s="294"/>
      <c r="AB9" s="75"/>
      <c r="AC9" s="293"/>
      <c r="AD9" s="74"/>
      <c r="AE9" s="74"/>
      <c r="AF9" s="266"/>
      <c r="AG9" s="266"/>
      <c r="AH9" s="266"/>
      <c r="AI9" s="266"/>
      <c r="AJ9" s="266"/>
      <c r="AK9" s="266"/>
      <c r="AL9" s="266"/>
      <c r="AM9" s="266"/>
      <c r="AN9" s="266"/>
      <c r="AO9" s="266"/>
      <c r="AP9" s="294"/>
      <c r="AQ9" s="75"/>
      <c r="AR9" s="75"/>
      <c r="AS9" s="75"/>
      <c r="AT9" s="75"/>
      <c r="AU9" s="76"/>
      <c r="AV9" s="76"/>
      <c r="AW9" s="76"/>
      <c r="AX9" s="76"/>
      <c r="AY9" s="76"/>
      <c r="AZ9" s="76"/>
      <c r="BA9" s="76"/>
      <c r="BB9" s="76"/>
      <c r="BC9" s="76"/>
      <c r="BD9" s="76"/>
      <c r="BE9" s="75"/>
    </row>
    <row r="10" spans="1:57" ht="20" customHeight="1" x14ac:dyDescent="0.15">
      <c r="A10" s="649"/>
      <c r="B10" s="649"/>
      <c r="C10" s="649"/>
      <c r="D10" s="649"/>
      <c r="E10" s="649"/>
      <c r="F10" s="649"/>
      <c r="G10" s="649"/>
      <c r="H10" s="649"/>
      <c r="I10" s="649"/>
      <c r="J10" s="649"/>
      <c r="K10" s="649"/>
      <c r="N10" s="293"/>
      <c r="O10" s="74"/>
      <c r="P10" s="74"/>
      <c r="Q10" s="266"/>
      <c r="R10" s="266"/>
      <c r="S10" s="266"/>
      <c r="T10" s="266"/>
      <c r="U10" s="266"/>
      <c r="V10" s="266"/>
      <c r="W10" s="266"/>
      <c r="X10" s="266"/>
      <c r="Y10" s="266"/>
      <c r="Z10" s="266"/>
      <c r="AA10" s="294"/>
      <c r="AB10" s="75"/>
      <c r="AC10" s="293"/>
      <c r="AD10" s="74"/>
      <c r="AE10" s="74"/>
      <c r="AF10" s="266"/>
      <c r="AG10" s="266"/>
      <c r="AH10" s="266"/>
      <c r="AI10" s="266"/>
      <c r="AJ10" s="266"/>
      <c r="AK10" s="266"/>
      <c r="AL10" s="266"/>
      <c r="AM10" s="266"/>
      <c r="AN10" s="266"/>
      <c r="AO10" s="266"/>
      <c r="AP10" s="294"/>
      <c r="AQ10" s="75"/>
      <c r="AR10" s="75"/>
      <c r="AS10" s="75"/>
      <c r="AT10" s="75"/>
      <c r="AU10" s="76"/>
      <c r="AV10" s="76"/>
      <c r="AW10" s="76"/>
      <c r="AX10" s="76"/>
      <c r="AY10" s="76"/>
      <c r="AZ10" s="76"/>
      <c r="BA10" s="76"/>
      <c r="BB10" s="76"/>
      <c r="BC10" s="76"/>
      <c r="BD10" s="76"/>
      <c r="BE10" s="75"/>
    </row>
    <row r="11" spans="1:57" ht="20" customHeight="1" x14ac:dyDescent="0.15">
      <c r="A11" s="649"/>
      <c r="B11" s="649"/>
      <c r="C11" s="649"/>
      <c r="D11" s="649"/>
      <c r="E11" s="649"/>
      <c r="F11" s="649"/>
      <c r="G11" s="649"/>
      <c r="H11" s="649"/>
      <c r="I11" s="649"/>
      <c r="J11" s="649"/>
      <c r="K11" s="649"/>
      <c r="N11" s="293"/>
      <c r="O11" s="74"/>
      <c r="P11" s="74"/>
      <c r="Q11" s="74"/>
      <c r="R11" s="74"/>
      <c r="S11" s="74"/>
      <c r="T11" s="74"/>
      <c r="U11" s="74"/>
      <c r="V11" s="74"/>
      <c r="W11" s="74"/>
      <c r="X11" s="74"/>
      <c r="Y11" s="74"/>
      <c r="Z11" s="74"/>
      <c r="AA11" s="294"/>
      <c r="AB11" s="75"/>
      <c r="AC11" s="293"/>
      <c r="AD11" s="74"/>
      <c r="AE11" s="74"/>
      <c r="AF11" s="74"/>
      <c r="AG11" s="74"/>
      <c r="AH11" s="74"/>
      <c r="AI11" s="74"/>
      <c r="AJ11" s="74"/>
      <c r="AK11" s="74"/>
      <c r="AL11" s="74"/>
      <c r="AM11" s="74"/>
      <c r="AN11" s="74"/>
      <c r="AO11" s="74"/>
      <c r="AP11" s="294"/>
      <c r="AQ11" s="75"/>
      <c r="AR11" s="75"/>
      <c r="AS11" s="75"/>
      <c r="AT11" s="75"/>
      <c r="AU11" s="75"/>
      <c r="AV11" s="75"/>
      <c r="AW11" s="75"/>
      <c r="AX11" s="75"/>
      <c r="AY11" s="75"/>
      <c r="AZ11" s="75"/>
      <c r="BA11" s="75"/>
      <c r="BB11" s="75"/>
      <c r="BC11" s="75"/>
      <c r="BD11" s="75"/>
      <c r="BE11" s="75"/>
    </row>
    <row r="12" spans="1:57" ht="6" customHeight="1" x14ac:dyDescent="0.15">
      <c r="A12" s="176"/>
      <c r="B12" s="176"/>
      <c r="C12" s="176"/>
      <c r="D12" s="176"/>
      <c r="E12" s="176"/>
      <c r="F12" s="176"/>
      <c r="G12" s="176"/>
      <c r="H12" s="176"/>
      <c r="I12" s="176"/>
      <c r="J12" s="176"/>
      <c r="K12" s="176"/>
      <c r="N12" s="293"/>
      <c r="O12" s="74"/>
      <c r="P12" s="74"/>
      <c r="Q12" s="74"/>
      <c r="R12" s="267"/>
      <c r="S12" s="267"/>
      <c r="T12" s="267"/>
      <c r="U12" s="267"/>
      <c r="V12" s="267"/>
      <c r="W12" s="267"/>
      <c r="X12" s="267"/>
      <c r="Y12" s="267"/>
      <c r="Z12" s="267"/>
      <c r="AA12" s="294"/>
      <c r="AB12" s="75"/>
      <c r="AC12" s="293"/>
      <c r="AD12" s="74"/>
      <c r="AE12" s="74"/>
      <c r="AF12" s="74"/>
      <c r="AG12" s="267"/>
      <c r="AH12" s="267"/>
      <c r="AI12" s="267"/>
      <c r="AJ12" s="267"/>
      <c r="AK12" s="267"/>
      <c r="AL12" s="267"/>
      <c r="AM12" s="267"/>
      <c r="AN12" s="267"/>
      <c r="AO12" s="267"/>
      <c r="AP12" s="294"/>
      <c r="AQ12" s="75"/>
      <c r="AR12" s="75"/>
      <c r="AS12" s="75"/>
      <c r="AT12" s="75"/>
      <c r="AU12" s="75"/>
      <c r="AV12" s="77"/>
      <c r="AW12" s="77"/>
      <c r="AX12" s="77"/>
      <c r="AY12" s="77"/>
      <c r="AZ12" s="77"/>
      <c r="BA12" s="77"/>
      <c r="BB12" s="77"/>
      <c r="BC12" s="77"/>
      <c r="BD12" s="77"/>
      <c r="BE12" s="75"/>
    </row>
    <row r="13" spans="1:57" x14ac:dyDescent="0.15">
      <c r="A13" s="74" t="s">
        <v>78</v>
      </c>
      <c r="B13" s="620" t="str">
        <f>+'INGRESO DE DATOS'!$C$37</f>
        <v>John Doe</v>
      </c>
      <c r="C13" s="621"/>
      <c r="D13" s="621"/>
      <c r="E13" s="621"/>
      <c r="F13" s="621"/>
      <c r="G13" s="621"/>
      <c r="H13" s="267"/>
      <c r="I13" s="267"/>
      <c r="J13" s="267"/>
      <c r="K13" s="267"/>
      <c r="N13" s="293"/>
      <c r="O13" s="74"/>
      <c r="P13" s="74"/>
      <c r="Q13" s="74"/>
      <c r="R13" s="267"/>
      <c r="S13" s="267"/>
      <c r="T13" s="74"/>
      <c r="U13" s="267"/>
      <c r="V13" s="267"/>
      <c r="W13" s="267"/>
      <c r="X13" s="267"/>
      <c r="Y13" s="267"/>
      <c r="Z13" s="267"/>
      <c r="AA13" s="294"/>
      <c r="AB13" s="75"/>
      <c r="AC13" s="293"/>
      <c r="AD13" s="74"/>
      <c r="AE13" s="74"/>
      <c r="AF13" s="74"/>
      <c r="AG13" s="267"/>
      <c r="AH13" s="267"/>
      <c r="AI13" s="74"/>
      <c r="AJ13" s="267"/>
      <c r="AK13" s="267"/>
      <c r="AL13" s="267"/>
      <c r="AM13" s="267"/>
      <c r="AN13" s="267"/>
      <c r="AO13" s="267"/>
      <c r="AP13" s="294"/>
      <c r="AQ13" s="75"/>
      <c r="AR13" s="75"/>
      <c r="AS13" s="75"/>
      <c r="AT13" s="75"/>
      <c r="AU13" s="75"/>
      <c r="AV13" s="77"/>
      <c r="AW13" s="77"/>
      <c r="AX13" s="75"/>
      <c r="AY13" s="77"/>
      <c r="AZ13" s="77"/>
      <c r="BA13" s="77"/>
      <c r="BB13" s="77"/>
      <c r="BC13" s="77"/>
      <c r="BD13" s="77"/>
      <c r="BE13" s="75"/>
    </row>
    <row r="14" spans="1:57" x14ac:dyDescent="0.15">
      <c r="A14" s="74"/>
      <c r="B14" s="176"/>
      <c r="C14" s="176"/>
      <c r="D14" s="176"/>
      <c r="E14" s="176"/>
      <c r="F14" s="176"/>
      <c r="G14" s="176"/>
      <c r="H14" s="176"/>
      <c r="I14" s="176"/>
      <c r="J14" s="176"/>
      <c r="K14" s="176"/>
      <c r="N14" s="293"/>
      <c r="O14" s="267"/>
      <c r="P14" s="74"/>
      <c r="Q14" s="74"/>
      <c r="R14" s="267"/>
      <c r="S14" s="267"/>
      <c r="T14" s="267"/>
      <c r="U14" s="267"/>
      <c r="V14" s="267"/>
      <c r="W14" s="267"/>
      <c r="X14" s="267"/>
      <c r="Y14" s="267"/>
      <c r="Z14" s="267"/>
      <c r="AA14" s="294"/>
      <c r="AB14" s="75"/>
      <c r="AC14" s="293"/>
      <c r="AD14" s="267"/>
      <c r="AE14" s="74"/>
      <c r="AF14" s="74"/>
      <c r="AG14" s="267"/>
      <c r="AH14" s="267"/>
      <c r="AI14" s="267"/>
      <c r="AJ14" s="267"/>
      <c r="AK14" s="267"/>
      <c r="AL14" s="267"/>
      <c r="AM14" s="267"/>
      <c r="AN14" s="267"/>
      <c r="AO14" s="267"/>
      <c r="AP14" s="294"/>
      <c r="AQ14" s="75"/>
      <c r="AR14" s="75"/>
      <c r="AS14" s="77"/>
      <c r="AT14" s="75"/>
      <c r="AU14" s="75"/>
      <c r="AV14" s="77"/>
      <c r="AW14" s="77"/>
      <c r="AX14" s="77"/>
      <c r="AY14" s="77"/>
      <c r="AZ14" s="77"/>
      <c r="BA14" s="77"/>
      <c r="BB14" s="77"/>
      <c r="BC14" s="77"/>
      <c r="BD14" s="77"/>
      <c r="BE14" s="75"/>
    </row>
    <row r="15" spans="1:57" x14ac:dyDescent="0.15">
      <c r="A15" s="74" t="s">
        <v>79</v>
      </c>
      <c r="B15" s="93">
        <f>+'INGRESO DE DATOS'!$C$39</f>
        <v>1</v>
      </c>
      <c r="C15" s="176"/>
      <c r="D15" s="176"/>
      <c r="E15" s="176"/>
      <c r="F15" s="176"/>
      <c r="G15" s="176"/>
      <c r="H15" s="176"/>
      <c r="I15" s="176"/>
      <c r="J15" s="176"/>
      <c r="K15" s="176"/>
      <c r="N15" s="293"/>
      <c r="O15" s="266"/>
      <c r="P15" s="74"/>
      <c r="Q15" s="74"/>
      <c r="R15" s="267"/>
      <c r="S15" s="267"/>
      <c r="T15" s="267"/>
      <c r="U15" s="267"/>
      <c r="V15" s="267"/>
      <c r="W15" s="267"/>
      <c r="X15" s="267"/>
      <c r="Y15" s="267"/>
      <c r="Z15" s="267"/>
      <c r="AA15" s="294"/>
      <c r="AB15" s="75"/>
      <c r="AC15" s="293"/>
      <c r="AD15" s="266"/>
      <c r="AE15" s="74"/>
      <c r="AF15" s="74"/>
      <c r="AG15" s="267"/>
      <c r="AH15" s="267"/>
      <c r="AI15" s="267"/>
      <c r="AJ15" s="267"/>
      <c r="AK15" s="267"/>
      <c r="AL15" s="267"/>
      <c r="AM15" s="267"/>
      <c r="AN15" s="267"/>
      <c r="AO15" s="267"/>
      <c r="AP15" s="294"/>
      <c r="AQ15" s="75"/>
      <c r="AR15" s="75"/>
      <c r="AS15" s="76"/>
      <c r="AT15" s="75"/>
      <c r="AU15" s="75"/>
      <c r="AV15" s="77"/>
      <c r="AW15" s="77"/>
      <c r="AX15" s="77"/>
      <c r="AY15" s="77"/>
      <c r="AZ15" s="77"/>
      <c r="BA15" s="77"/>
      <c r="BB15" s="77"/>
      <c r="BC15" s="77"/>
      <c r="BD15" s="77"/>
      <c r="BE15" s="75"/>
    </row>
    <row r="16" spans="1:57" x14ac:dyDescent="0.15">
      <c r="A16" s="74"/>
      <c r="B16" s="176"/>
      <c r="C16" s="176"/>
      <c r="D16" s="176"/>
      <c r="E16" s="176"/>
      <c r="F16" s="176"/>
      <c r="G16" s="176"/>
      <c r="H16" s="176"/>
      <c r="I16" s="176"/>
      <c r="J16" s="176"/>
      <c r="K16" s="176"/>
      <c r="N16" s="293"/>
      <c r="O16" s="266"/>
      <c r="P16" s="74"/>
      <c r="Q16" s="74"/>
      <c r="R16" s="267"/>
      <c r="S16" s="267"/>
      <c r="T16" s="267"/>
      <c r="U16" s="74"/>
      <c r="V16" s="267"/>
      <c r="W16" s="267"/>
      <c r="X16" s="267"/>
      <c r="Y16" s="267"/>
      <c r="Z16" s="267"/>
      <c r="AA16" s="294"/>
      <c r="AB16" s="75"/>
      <c r="AC16" s="293"/>
      <c r="AD16" s="266"/>
      <c r="AE16" s="74"/>
      <c r="AF16" s="74"/>
      <c r="AG16" s="267"/>
      <c r="AH16" s="267"/>
      <c r="AI16" s="267"/>
      <c r="AJ16" s="74"/>
      <c r="AK16" s="267"/>
      <c r="AL16" s="267"/>
      <c r="AM16" s="267"/>
      <c r="AN16" s="267"/>
      <c r="AO16" s="267"/>
      <c r="AP16" s="294"/>
      <c r="AQ16" s="75"/>
      <c r="AR16" s="75"/>
      <c r="AS16" s="76"/>
      <c r="AT16" s="75"/>
      <c r="AU16" s="75"/>
      <c r="AV16" s="77"/>
      <c r="AW16" s="77"/>
      <c r="AX16" s="77"/>
      <c r="AY16" s="75"/>
      <c r="AZ16" s="77"/>
      <c r="BA16" s="77"/>
      <c r="BB16" s="77"/>
      <c r="BC16" s="77"/>
      <c r="BD16" s="77"/>
      <c r="BE16" s="75"/>
    </row>
    <row r="17" spans="1:57" x14ac:dyDescent="0.15">
      <c r="A17" s="74" t="s">
        <v>80</v>
      </c>
      <c r="B17" s="93">
        <f>+'INGRESO DE DATOS'!$C$41</f>
        <v>0</v>
      </c>
      <c r="C17" s="611" t="str">
        <f>IF('INGRESO DE DATOS'!$R$2=TRUE, "Cotización para dependiente de 24 años","")</f>
        <v/>
      </c>
      <c r="D17" s="612"/>
      <c r="E17" s="176"/>
      <c r="F17" s="176"/>
      <c r="G17" s="176"/>
      <c r="H17" s="176"/>
      <c r="I17" s="176"/>
      <c r="J17" s="146"/>
      <c r="K17" s="146"/>
      <c r="N17" s="293"/>
      <c r="O17" s="74"/>
      <c r="P17" s="74"/>
      <c r="Q17" s="74"/>
      <c r="R17" s="267"/>
      <c r="S17" s="267"/>
      <c r="T17" s="267"/>
      <c r="U17" s="267"/>
      <c r="V17" s="267"/>
      <c r="W17" s="267"/>
      <c r="X17" s="267"/>
      <c r="Y17" s="267"/>
      <c r="Z17" s="267"/>
      <c r="AA17" s="294"/>
      <c r="AB17" s="75"/>
      <c r="AC17" s="293"/>
      <c r="AD17" s="74"/>
      <c r="AE17" s="74"/>
      <c r="AF17" s="74"/>
      <c r="AG17" s="267"/>
      <c r="AH17" s="267"/>
      <c r="AI17" s="267"/>
      <c r="AJ17" s="267"/>
      <c r="AK17" s="267"/>
      <c r="AL17" s="267"/>
      <c r="AM17" s="267"/>
      <c r="AN17" s="267"/>
      <c r="AO17" s="267"/>
      <c r="AP17" s="294"/>
      <c r="AQ17" s="75"/>
      <c r="AR17" s="75"/>
      <c r="AS17" s="75"/>
      <c r="AT17" s="75"/>
      <c r="AU17" s="75"/>
      <c r="AV17" s="77"/>
      <c r="AW17" s="77"/>
      <c r="AX17" s="77"/>
      <c r="AY17" s="77"/>
      <c r="AZ17" s="77"/>
      <c r="BA17" s="77"/>
      <c r="BB17" s="77"/>
      <c r="BC17" s="77"/>
      <c r="BD17" s="77"/>
      <c r="BE17" s="75"/>
    </row>
    <row r="18" spans="1:57" x14ac:dyDescent="0.15">
      <c r="A18" s="74"/>
      <c r="B18" s="176"/>
      <c r="C18" s="176"/>
      <c r="D18" s="176"/>
      <c r="E18" s="176"/>
      <c r="F18" s="176"/>
      <c r="G18" s="176"/>
      <c r="H18" s="176"/>
      <c r="I18" s="616" t="s">
        <v>83</v>
      </c>
      <c r="J18" s="638"/>
      <c r="K18" s="93">
        <f>+'INGRESO DE DATOS'!$C$45</f>
        <v>46</v>
      </c>
      <c r="N18" s="293"/>
      <c r="O18" s="266"/>
      <c r="P18" s="74"/>
      <c r="Q18" s="74"/>
      <c r="R18" s="267"/>
      <c r="S18" s="267"/>
      <c r="T18" s="74"/>
      <c r="U18" s="267"/>
      <c r="V18" s="267"/>
      <c r="W18" s="267"/>
      <c r="X18" s="267"/>
      <c r="Y18" s="267"/>
      <c r="Z18" s="267"/>
      <c r="AA18" s="294"/>
      <c r="AB18" s="75"/>
      <c r="AC18" s="293"/>
      <c r="AD18" s="266"/>
      <c r="AE18" s="74"/>
      <c r="AF18" s="74"/>
      <c r="AG18" s="267"/>
      <c r="AH18" s="267"/>
      <c r="AI18" s="74"/>
      <c r="AJ18" s="267"/>
      <c r="AK18" s="267"/>
      <c r="AL18" s="267"/>
      <c r="AM18" s="267"/>
      <c r="AN18" s="267"/>
      <c r="AO18" s="267"/>
      <c r="AP18" s="294"/>
      <c r="AQ18" s="75"/>
      <c r="AR18" s="75"/>
      <c r="AS18" s="76"/>
      <c r="AT18" s="75"/>
      <c r="AU18" s="75"/>
      <c r="AV18" s="77"/>
      <c r="AW18" s="77"/>
      <c r="AX18" s="75"/>
      <c r="AY18" s="77"/>
      <c r="AZ18" s="77"/>
      <c r="BA18" s="77"/>
      <c r="BB18" s="77"/>
      <c r="BC18" s="77"/>
      <c r="BD18" s="77"/>
      <c r="BE18" s="75"/>
    </row>
    <row r="19" spans="1:57" x14ac:dyDescent="0.15">
      <c r="A19" s="74" t="s">
        <v>82</v>
      </c>
      <c r="B19" s="93">
        <f>+'INGRESO DE DATOS'!$C$43</f>
        <v>18</v>
      </c>
      <c r="C19" s="176"/>
      <c r="E19" s="146"/>
      <c r="F19" s="146"/>
      <c r="G19" s="176"/>
      <c r="H19" s="176"/>
      <c r="I19" s="176"/>
      <c r="J19" s="176"/>
      <c r="K19" s="176"/>
      <c r="N19" s="293"/>
      <c r="O19" s="266"/>
      <c r="P19" s="74"/>
      <c r="Q19" s="74"/>
      <c r="R19" s="267"/>
      <c r="S19" s="267"/>
      <c r="T19" s="74"/>
      <c r="U19" s="267"/>
      <c r="V19" s="267"/>
      <c r="W19" s="267"/>
      <c r="X19" s="267"/>
      <c r="Y19" s="267"/>
      <c r="Z19" s="267"/>
      <c r="AA19" s="294"/>
      <c r="AB19" s="75"/>
      <c r="AC19" s="293"/>
      <c r="AD19" s="266"/>
      <c r="AE19" s="74"/>
      <c r="AF19" s="74"/>
      <c r="AG19" s="267"/>
      <c r="AH19" s="267"/>
      <c r="AI19" s="74"/>
      <c r="AJ19" s="267"/>
      <c r="AK19" s="267"/>
      <c r="AL19" s="267"/>
      <c r="AM19" s="267"/>
      <c r="AN19" s="267"/>
      <c r="AO19" s="267"/>
      <c r="AP19" s="294"/>
      <c r="AQ19" s="75"/>
      <c r="AR19" s="75"/>
      <c r="AS19" s="76"/>
      <c r="AT19" s="75"/>
      <c r="AU19" s="75"/>
      <c r="AV19" s="77"/>
      <c r="AW19" s="77"/>
      <c r="AX19" s="75"/>
      <c r="AY19" s="77"/>
      <c r="AZ19" s="77"/>
      <c r="BA19" s="77"/>
      <c r="BB19" s="77"/>
      <c r="BC19" s="77"/>
      <c r="BD19" s="77"/>
      <c r="BE19" s="75"/>
    </row>
    <row r="20" spans="1:57" ht="17" thickBot="1" x14ac:dyDescent="0.2">
      <c r="A20" s="99"/>
      <c r="B20" s="224"/>
      <c r="C20" s="224"/>
      <c r="D20" s="224"/>
      <c r="E20" s="224"/>
      <c r="F20" s="224"/>
      <c r="G20" s="176"/>
      <c r="H20" s="176"/>
      <c r="I20" s="176"/>
      <c r="J20" s="176"/>
      <c r="K20" s="176"/>
      <c r="N20" s="293"/>
      <c r="O20" s="74"/>
      <c r="P20" s="74"/>
      <c r="Q20" s="74"/>
      <c r="R20" s="267"/>
      <c r="S20" s="267"/>
      <c r="T20" s="74"/>
      <c r="U20" s="267"/>
      <c r="V20" s="267"/>
      <c r="W20" s="267"/>
      <c r="X20" s="267"/>
      <c r="Y20" s="267"/>
      <c r="Z20" s="267"/>
      <c r="AA20" s="294"/>
      <c r="AB20" s="75"/>
      <c r="AC20" s="293"/>
      <c r="AD20" s="74"/>
      <c r="AE20" s="74"/>
      <c r="AF20" s="74"/>
      <c r="AG20" s="267"/>
      <c r="AH20" s="267"/>
      <c r="AI20" s="74"/>
      <c r="AJ20" s="267"/>
      <c r="AK20" s="267"/>
      <c r="AL20" s="267"/>
      <c r="AM20" s="267"/>
      <c r="AN20" s="267"/>
      <c r="AO20" s="267"/>
      <c r="AP20" s="294"/>
      <c r="AQ20" s="75"/>
      <c r="AR20" s="75"/>
      <c r="AS20" s="75"/>
      <c r="AT20" s="75"/>
      <c r="AU20" s="75"/>
      <c r="AV20" s="77"/>
      <c r="AW20" s="77"/>
      <c r="AX20" s="75"/>
      <c r="AY20" s="77"/>
      <c r="AZ20" s="77"/>
      <c r="BA20" s="77"/>
      <c r="BB20" s="77"/>
      <c r="BC20" s="77"/>
      <c r="BD20" s="77"/>
      <c r="BE20" s="75"/>
    </row>
    <row r="21" spans="1:57" ht="17" thickBot="1" x14ac:dyDescent="0.2">
      <c r="A21" s="138" t="s">
        <v>84</v>
      </c>
      <c r="B21" s="636">
        <f ca="1">NOW()</f>
        <v>46210.684581018519</v>
      </c>
      <c r="C21" s="637"/>
      <c r="D21" s="225"/>
      <c r="E21" s="225"/>
      <c r="F21" s="225"/>
      <c r="G21" s="225"/>
      <c r="H21" s="225"/>
      <c r="I21" s="225"/>
      <c r="J21" s="225"/>
      <c r="K21" s="225"/>
      <c r="N21" s="293"/>
      <c r="O21" s="266"/>
      <c r="P21" s="74"/>
      <c r="Q21" s="266"/>
      <c r="R21" s="267"/>
      <c r="S21" s="267"/>
      <c r="T21" s="74"/>
      <c r="U21" s="267"/>
      <c r="V21" s="267"/>
      <c r="W21" s="267"/>
      <c r="X21" s="267"/>
      <c r="Y21" s="267"/>
      <c r="Z21" s="267"/>
      <c r="AA21" s="294"/>
      <c r="AB21" s="75"/>
      <c r="AC21" s="293"/>
      <c r="AD21" s="266"/>
      <c r="AE21" s="74"/>
      <c r="AF21" s="266"/>
      <c r="AG21" s="267"/>
      <c r="AH21" s="267"/>
      <c r="AI21" s="74"/>
      <c r="AJ21" s="267"/>
      <c r="AK21" s="267"/>
      <c r="AL21" s="267"/>
      <c r="AM21" s="267"/>
      <c r="AN21" s="267"/>
      <c r="AO21" s="267"/>
      <c r="AP21" s="294"/>
      <c r="AQ21" s="75"/>
      <c r="AR21" s="75"/>
      <c r="AS21" s="76"/>
      <c r="AT21" s="75"/>
      <c r="AU21" s="76"/>
      <c r="AV21" s="77"/>
      <c r="AW21" s="77"/>
      <c r="AX21" s="75"/>
      <c r="AY21" s="77"/>
      <c r="AZ21" s="77"/>
      <c r="BA21" s="77"/>
      <c r="BB21" s="77"/>
      <c r="BC21" s="77"/>
      <c r="BD21" s="77"/>
      <c r="BE21" s="75"/>
    </row>
    <row r="22" spans="1:57" ht="17" thickBot="1" x14ac:dyDescent="0.2">
      <c r="A22" s="95"/>
      <c r="B22" s="95"/>
      <c r="C22" s="95"/>
      <c r="D22" s="95"/>
      <c r="E22" s="95"/>
      <c r="F22" s="95"/>
      <c r="G22" s="95"/>
      <c r="H22" s="95"/>
      <c r="I22" s="95"/>
      <c r="J22" s="95"/>
      <c r="K22" s="95"/>
      <c r="N22" s="293"/>
      <c r="O22" s="74"/>
      <c r="P22" s="74"/>
      <c r="Q22" s="266"/>
      <c r="R22" s="74"/>
      <c r="S22" s="267"/>
      <c r="T22" s="74"/>
      <c r="U22" s="74"/>
      <c r="V22" s="74"/>
      <c r="W22" s="267"/>
      <c r="X22" s="267"/>
      <c r="Y22" s="267"/>
      <c r="Z22" s="267"/>
      <c r="AA22" s="294"/>
      <c r="AB22" s="75"/>
      <c r="AC22" s="293"/>
      <c r="AD22" s="74"/>
      <c r="AE22" s="74"/>
      <c r="AF22" s="266"/>
      <c r="AG22" s="74"/>
      <c r="AH22" s="267"/>
      <c r="AI22" s="74"/>
      <c r="AJ22" s="74"/>
      <c r="AK22" s="74"/>
      <c r="AL22" s="267"/>
      <c r="AM22" s="267"/>
      <c r="AN22" s="267"/>
      <c r="AO22" s="267"/>
      <c r="AP22" s="294"/>
      <c r="AQ22" s="75"/>
      <c r="AR22" s="75"/>
      <c r="AS22" s="75"/>
      <c r="AT22" s="75"/>
      <c r="AU22" s="76"/>
      <c r="AV22" s="75"/>
      <c r="AW22" s="77"/>
      <c r="AX22" s="75"/>
      <c r="AY22" s="75"/>
      <c r="AZ22" s="75"/>
      <c r="BA22" s="77"/>
      <c r="BB22" s="77"/>
      <c r="BC22" s="77"/>
      <c r="BD22" s="77"/>
      <c r="BE22" s="75"/>
    </row>
    <row r="23" spans="1:57" ht="17" thickBot="1" x14ac:dyDescent="0.2">
      <c r="A23" s="639" t="str">
        <f>IF('INGRESO DE DATOS'!R3=TRUE,"Variante con coaseguro fuera del país de residencia: SI","Variante con coaseguro fuera del país de residencia: NO")</f>
        <v>Variante con coaseguro fuera del país de residencia: NO</v>
      </c>
      <c r="B23" s="640"/>
      <c r="C23" s="641"/>
      <c r="F23" s="124"/>
      <c r="G23" s="124"/>
      <c r="H23" s="124"/>
      <c r="I23" s="124"/>
      <c r="J23" s="124"/>
      <c r="K23" s="124"/>
      <c r="N23" s="293"/>
      <c r="O23" s="267"/>
      <c r="P23" s="74"/>
      <c r="Q23" s="74"/>
      <c r="R23" s="74"/>
      <c r="S23" s="267"/>
      <c r="T23" s="74"/>
      <c r="U23" s="74"/>
      <c r="V23" s="74"/>
      <c r="W23" s="267"/>
      <c r="X23" s="267"/>
      <c r="Y23" s="267"/>
      <c r="Z23" s="267"/>
      <c r="AA23" s="294"/>
      <c r="AB23" s="75"/>
      <c r="AC23" s="293"/>
      <c r="AD23" s="267"/>
      <c r="AE23" s="74"/>
      <c r="AF23" s="74"/>
      <c r="AG23" s="74"/>
      <c r="AH23" s="267"/>
      <c r="AI23" s="74"/>
      <c r="AJ23" s="74"/>
      <c r="AK23" s="74"/>
      <c r="AL23" s="267"/>
      <c r="AM23" s="267"/>
      <c r="AN23" s="267"/>
      <c r="AO23" s="267"/>
      <c r="AP23" s="294"/>
      <c r="AQ23" s="75"/>
      <c r="AR23" s="75"/>
      <c r="AS23" s="77"/>
      <c r="AT23" s="75"/>
      <c r="AU23" s="75"/>
      <c r="AV23" s="75"/>
      <c r="AW23" s="77"/>
      <c r="AX23" s="75"/>
      <c r="AY23" s="75"/>
      <c r="AZ23" s="75"/>
      <c r="BA23" s="77"/>
      <c r="BB23" s="77"/>
      <c r="BC23" s="77"/>
      <c r="BD23" s="77"/>
      <c r="BE23" s="75"/>
    </row>
    <row r="24" spans="1:57" x14ac:dyDescent="0.15">
      <c r="B24" s="437" t="s">
        <v>85</v>
      </c>
      <c r="C24" s="441">
        <f>'INGRESO DE DATOS'!T79</f>
        <v>0</v>
      </c>
      <c r="D24" s="441">
        <f>'INGRESO DE DATOS'!T80</f>
        <v>0</v>
      </c>
      <c r="E24" s="441">
        <f>'INGRESO DE DATOS'!T81</f>
        <v>0</v>
      </c>
      <c r="F24" s="441">
        <f>'INGRESO DE DATOS'!T82</f>
        <v>0</v>
      </c>
      <c r="G24" s="441">
        <f>'INGRESO DE DATOS'!T83</f>
        <v>0</v>
      </c>
      <c r="H24" s="441">
        <f>'INGRESO DE DATOS'!T84</f>
        <v>0</v>
      </c>
      <c r="I24" s="441">
        <f>'INGRESO DE DATOS'!T85</f>
        <v>0</v>
      </c>
      <c r="J24" s="441">
        <f>'INGRESO DE DATOS'!T86</f>
        <v>0</v>
      </c>
      <c r="K24" s="441">
        <f>'INGRESO DE DATOS'!T87</f>
        <v>0</v>
      </c>
      <c r="N24" s="293"/>
      <c r="O24" s="267"/>
      <c r="P24" s="74"/>
      <c r="Q24" s="74"/>
      <c r="R24" s="74"/>
      <c r="S24" s="267"/>
      <c r="T24" s="74"/>
      <c r="U24" s="74"/>
      <c r="V24" s="74"/>
      <c r="W24" s="267"/>
      <c r="X24" s="267"/>
      <c r="Y24" s="267"/>
      <c r="Z24" s="267"/>
      <c r="AA24" s="294"/>
      <c r="AB24" s="75"/>
      <c r="AC24" s="293"/>
      <c r="AD24" s="267"/>
      <c r="AE24" s="74"/>
      <c r="AF24" s="74"/>
      <c r="AG24" s="74"/>
      <c r="AH24" s="267"/>
      <c r="AI24" s="74"/>
      <c r="AJ24" s="74"/>
      <c r="AK24" s="74"/>
      <c r="AL24" s="267"/>
      <c r="AM24" s="267"/>
      <c r="AN24" s="267"/>
      <c r="AO24" s="267"/>
      <c r="AP24" s="294"/>
      <c r="AQ24" s="75"/>
      <c r="AR24" s="75"/>
      <c r="AS24" s="77"/>
      <c r="AT24" s="75"/>
      <c r="AU24" s="75"/>
      <c r="AV24" s="75"/>
      <c r="AW24" s="77"/>
      <c r="AX24" s="75"/>
      <c r="AY24" s="75"/>
      <c r="AZ24" s="75"/>
      <c r="BA24" s="77"/>
      <c r="BB24" s="77"/>
      <c r="BC24" s="77"/>
      <c r="BD24" s="77"/>
      <c r="BE24" s="75"/>
    </row>
    <row r="25" spans="1:57" x14ac:dyDescent="0.15">
      <c r="B25" s="437" t="s">
        <v>22</v>
      </c>
      <c r="C25" s="441">
        <f>'INGRESO DE DATOS'!U79</f>
        <v>0</v>
      </c>
      <c r="D25" s="441">
        <f>'INGRESO DE DATOS'!U80</f>
        <v>0</v>
      </c>
      <c r="E25" s="441">
        <f>'INGRESO DE DATOS'!U81</f>
        <v>0</v>
      </c>
      <c r="F25" s="441">
        <f>'INGRESO DE DATOS'!U82</f>
        <v>0</v>
      </c>
      <c r="G25" s="441">
        <f>'INGRESO DE DATOS'!U83</f>
        <v>0</v>
      </c>
      <c r="H25" s="441">
        <f>'INGRESO DE DATOS'!U84</f>
        <v>0</v>
      </c>
      <c r="I25" s="441">
        <f>'INGRESO DE DATOS'!U85</f>
        <v>0</v>
      </c>
      <c r="J25" s="441">
        <f>'INGRESO DE DATOS'!U86</f>
        <v>0</v>
      </c>
      <c r="K25" s="441">
        <f>'INGRESO DE DATOS'!U87</f>
        <v>0</v>
      </c>
      <c r="N25" s="293"/>
      <c r="O25" s="74"/>
      <c r="P25" s="74"/>
      <c r="Q25" s="266"/>
      <c r="R25" s="268"/>
      <c r="S25" s="266"/>
      <c r="T25" s="74"/>
      <c r="U25" s="266"/>
      <c r="V25" s="74"/>
      <c r="W25" s="266"/>
      <c r="X25" s="266"/>
      <c r="Y25" s="266"/>
      <c r="Z25" s="266"/>
      <c r="AA25" s="294"/>
      <c r="AB25" s="75"/>
      <c r="AC25" s="293"/>
      <c r="AD25" s="74"/>
      <c r="AE25" s="74"/>
      <c r="AF25" s="266"/>
      <c r="AG25" s="268"/>
      <c r="AH25" s="266"/>
      <c r="AI25" s="74"/>
      <c r="AJ25" s="266"/>
      <c r="AK25" s="74"/>
      <c r="AL25" s="266"/>
      <c r="AM25" s="266"/>
      <c r="AN25" s="266"/>
      <c r="AO25" s="266"/>
      <c r="AP25" s="294"/>
      <c r="AQ25" s="75"/>
      <c r="AR25" s="75"/>
      <c r="AS25" s="75"/>
      <c r="AT25" s="75"/>
      <c r="AU25" s="76"/>
      <c r="AV25" s="342"/>
      <c r="AW25" s="76"/>
      <c r="AX25" s="75"/>
      <c r="AY25" s="76"/>
      <c r="AZ25" s="75"/>
      <c r="BA25" s="76"/>
      <c r="BB25" s="76"/>
      <c r="BC25" s="76"/>
      <c r="BD25" s="76"/>
      <c r="BE25" s="75"/>
    </row>
    <row r="26" spans="1:57" s="149" customFormat="1" x14ac:dyDescent="0.15">
      <c r="A26" s="227" t="s">
        <v>86</v>
      </c>
      <c r="B26" s="226"/>
      <c r="C26" s="226" t="s">
        <v>87</v>
      </c>
      <c r="D26" s="226" t="s">
        <v>88</v>
      </c>
      <c r="E26" s="226" t="s">
        <v>88</v>
      </c>
      <c r="F26" s="226" t="s">
        <v>90</v>
      </c>
      <c r="G26" s="226" t="s">
        <v>89</v>
      </c>
      <c r="H26" s="226" t="s">
        <v>116</v>
      </c>
      <c r="I26" s="226" t="s">
        <v>90</v>
      </c>
      <c r="J26" s="226" t="s">
        <v>115</v>
      </c>
      <c r="K26" s="226" t="s">
        <v>116</v>
      </c>
      <c r="L26" s="201"/>
      <c r="M26" s="149" t="s">
        <v>170</v>
      </c>
      <c r="N26" s="293"/>
      <c r="O26" s="74"/>
      <c r="P26" s="74"/>
      <c r="Q26" s="74"/>
      <c r="R26" s="268"/>
      <c r="S26" s="266"/>
      <c r="T26" s="74"/>
      <c r="U26" s="74"/>
      <c r="V26" s="74"/>
      <c r="W26" s="266"/>
      <c r="X26" s="74"/>
      <c r="Y26" s="74"/>
      <c r="Z26" s="267"/>
      <c r="AA26" s="294"/>
      <c r="AB26" s="75"/>
      <c r="AC26" s="293"/>
      <c r="AD26" s="74"/>
      <c r="AE26" s="74"/>
      <c r="AF26" s="74"/>
      <c r="AG26" s="268"/>
      <c r="AH26" s="266"/>
      <c r="AI26" s="74"/>
      <c r="AJ26" s="74"/>
      <c r="AK26" s="74"/>
      <c r="AL26" s="266"/>
      <c r="AM26" s="74"/>
      <c r="AN26" s="74"/>
      <c r="AO26" s="267"/>
      <c r="AP26" s="294"/>
      <c r="AQ26" s="75"/>
      <c r="AR26" s="75"/>
      <c r="AS26" s="75"/>
      <c r="AT26" s="75"/>
      <c r="AU26" s="75"/>
      <c r="AV26" s="342"/>
      <c r="AW26" s="76"/>
      <c r="AX26" s="75"/>
      <c r="AY26" s="75"/>
      <c r="AZ26" s="75"/>
      <c r="BA26" s="76"/>
      <c r="BB26" s="75"/>
      <c r="BC26" s="75"/>
      <c r="BD26" s="77"/>
      <c r="BE26" s="75"/>
    </row>
    <row r="27" spans="1:57" s="149" customFormat="1" x14ac:dyDescent="0.15">
      <c r="A27" s="630" t="s">
        <v>91</v>
      </c>
      <c r="B27" s="630"/>
      <c r="C27" s="261">
        <v>2000</v>
      </c>
      <c r="D27" s="261">
        <v>2000</v>
      </c>
      <c r="E27" s="261">
        <v>3500</v>
      </c>
      <c r="F27" s="261">
        <v>3500</v>
      </c>
      <c r="G27" s="261">
        <v>5000</v>
      </c>
      <c r="H27" s="261">
        <v>5000</v>
      </c>
      <c r="I27" s="261">
        <v>10000</v>
      </c>
      <c r="J27" s="261">
        <v>20000</v>
      </c>
      <c r="K27" s="261">
        <v>30000</v>
      </c>
      <c r="L27" s="190"/>
      <c r="M27" s="95"/>
      <c r="N27" s="293"/>
      <c r="O27" s="74"/>
      <c r="P27" s="74"/>
      <c r="Q27" s="269"/>
      <c r="R27" s="270"/>
      <c r="S27" s="266"/>
      <c r="T27" s="74"/>
      <c r="U27" s="266"/>
      <c r="V27" s="74"/>
      <c r="W27" s="266"/>
      <c r="X27" s="266"/>
      <c r="Y27" s="74"/>
      <c r="Z27" s="266"/>
      <c r="AA27" s="294"/>
      <c r="AB27" s="75"/>
      <c r="AC27" s="293"/>
      <c r="AD27" s="74"/>
      <c r="AE27" s="74"/>
      <c r="AF27" s="269"/>
      <c r="AG27" s="270"/>
      <c r="AH27" s="266"/>
      <c r="AI27" s="74"/>
      <c r="AJ27" s="266"/>
      <c r="AK27" s="74"/>
      <c r="AL27" s="266"/>
      <c r="AM27" s="266"/>
      <c r="AN27" s="74"/>
      <c r="AO27" s="266"/>
      <c r="AP27" s="294"/>
      <c r="AQ27" s="75"/>
      <c r="AR27" s="75"/>
      <c r="AS27" s="75"/>
      <c r="AT27" s="75"/>
      <c r="AU27" s="343"/>
      <c r="AV27" s="344"/>
      <c r="AW27" s="76"/>
      <c r="AX27" s="75"/>
      <c r="AY27" s="76"/>
      <c r="AZ27" s="75"/>
      <c r="BA27" s="76"/>
      <c r="BB27" s="76"/>
      <c r="BC27" s="75"/>
      <c r="BD27" s="76"/>
      <c r="BE27" s="75"/>
    </row>
    <row r="28" spans="1:57" s="149" customFormat="1" x14ac:dyDescent="0.15">
      <c r="A28" s="630" t="s">
        <v>93</v>
      </c>
      <c r="B28" s="630"/>
      <c r="C28" s="261">
        <v>2000</v>
      </c>
      <c r="D28" s="261">
        <v>2000</v>
      </c>
      <c r="E28" s="261">
        <v>3500</v>
      </c>
      <c r="F28" s="261">
        <v>3500</v>
      </c>
      <c r="G28" s="261">
        <v>5000</v>
      </c>
      <c r="H28" s="261">
        <v>5000</v>
      </c>
      <c r="I28" s="261">
        <v>10000</v>
      </c>
      <c r="J28" s="261">
        <v>20000</v>
      </c>
      <c r="K28" s="261">
        <v>30000</v>
      </c>
      <c r="L28" s="202"/>
      <c r="M28" s="177"/>
      <c r="N28" s="293"/>
      <c r="O28" s="74"/>
      <c r="P28" s="74"/>
      <c r="Q28" s="269"/>
      <c r="R28" s="268"/>
      <c r="S28" s="266"/>
      <c r="T28" s="74"/>
      <c r="U28" s="74"/>
      <c r="V28" s="74"/>
      <c r="W28" s="266"/>
      <c r="X28" s="74"/>
      <c r="Y28" s="74"/>
      <c r="Z28" s="74"/>
      <c r="AA28" s="294"/>
      <c r="AB28" s="75"/>
      <c r="AC28" s="293"/>
      <c r="AD28" s="74"/>
      <c r="AE28" s="74"/>
      <c r="AF28" s="269"/>
      <c r="AG28" s="268"/>
      <c r="AH28" s="266"/>
      <c r="AI28" s="74"/>
      <c r="AJ28" s="74"/>
      <c r="AK28" s="74"/>
      <c r="AL28" s="266"/>
      <c r="AM28" s="74"/>
      <c r="AN28" s="74"/>
      <c r="AO28" s="74"/>
      <c r="AP28" s="294"/>
      <c r="AQ28" s="75"/>
      <c r="AR28" s="75"/>
      <c r="AS28" s="75"/>
      <c r="AT28" s="75"/>
      <c r="AU28" s="343"/>
      <c r="AV28" s="342"/>
      <c r="AW28" s="76"/>
      <c r="AX28" s="75"/>
      <c r="AY28" s="75"/>
      <c r="AZ28" s="75"/>
      <c r="BA28" s="76"/>
      <c r="BB28" s="75"/>
      <c r="BC28" s="75"/>
      <c r="BD28" s="75"/>
      <c r="BE28" s="75"/>
    </row>
    <row r="29" spans="1:57" s="149" customFormat="1" x14ac:dyDescent="0.15">
      <c r="A29" s="96"/>
      <c r="B29" s="147"/>
      <c r="C29" s="122"/>
      <c r="D29" s="147"/>
      <c r="E29" s="147"/>
      <c r="F29" s="177"/>
      <c r="G29" s="177"/>
      <c r="H29" s="177"/>
      <c r="I29" s="177"/>
      <c r="J29" s="177"/>
      <c r="K29" s="177"/>
      <c r="L29" s="202"/>
      <c r="M29" s="177"/>
      <c r="N29" s="293"/>
      <c r="O29" s="74"/>
      <c r="P29" s="74"/>
      <c r="Q29" s="271"/>
      <c r="R29" s="272"/>
      <c r="S29" s="266"/>
      <c r="T29" s="74"/>
      <c r="U29" s="266"/>
      <c r="V29" s="74"/>
      <c r="W29" s="266"/>
      <c r="X29" s="266" t="s">
        <v>76</v>
      </c>
      <c r="Y29" s="266" t="s">
        <v>76</v>
      </c>
      <c r="Z29" s="266"/>
      <c r="AA29" s="294"/>
      <c r="AB29" s="75"/>
      <c r="AC29" s="293"/>
      <c r="AD29" s="74"/>
      <c r="AE29" s="74"/>
      <c r="AF29" s="271"/>
      <c r="AG29" s="272"/>
      <c r="AH29" s="266"/>
      <c r="AI29" s="74"/>
      <c r="AJ29" s="266"/>
      <c r="AK29" s="74"/>
      <c r="AL29" s="266"/>
      <c r="AM29" s="266" t="s">
        <v>76</v>
      </c>
      <c r="AN29" s="266" t="s">
        <v>76</v>
      </c>
      <c r="AO29" s="266"/>
      <c r="AP29" s="294"/>
      <c r="AQ29" s="75"/>
      <c r="AR29" s="75"/>
      <c r="AS29" s="75"/>
      <c r="AT29" s="75"/>
      <c r="AU29" s="79"/>
      <c r="AV29" s="80"/>
      <c r="AW29" s="76"/>
      <c r="AX29" s="75"/>
      <c r="AY29" s="76"/>
      <c r="AZ29" s="75"/>
      <c r="BA29" s="76"/>
      <c r="BB29" s="76" t="s">
        <v>76</v>
      </c>
      <c r="BC29" s="76" t="s">
        <v>76</v>
      </c>
      <c r="BD29" s="76"/>
      <c r="BE29" s="75"/>
    </row>
    <row r="30" spans="1:57" s="149" customFormat="1" x14ac:dyDescent="0.15">
      <c r="A30" s="631" t="s">
        <v>94</v>
      </c>
      <c r="B30" s="631"/>
      <c r="C30" s="631"/>
      <c r="D30" s="631"/>
      <c r="E30" s="631"/>
      <c r="F30" s="631"/>
      <c r="G30" s="378"/>
      <c r="H30" s="378"/>
      <c r="I30" s="378"/>
      <c r="J30" s="378"/>
      <c r="K30" s="378"/>
      <c r="L30" s="189"/>
      <c r="M30" s="147"/>
      <c r="N30" s="293"/>
      <c r="O30" s="74"/>
      <c r="P30" s="74"/>
      <c r="Q30" s="273"/>
      <c r="R30" s="273"/>
      <c r="S30" s="266"/>
      <c r="T30" s="74"/>
      <c r="U30" s="74"/>
      <c r="V30" s="74"/>
      <c r="W30" s="74"/>
      <c r="X30" s="274"/>
      <c r="Y30" s="266"/>
      <c r="Z30" s="74"/>
      <c r="AA30" s="294"/>
      <c r="AB30" s="75"/>
      <c r="AC30" s="293"/>
      <c r="AD30" s="74"/>
      <c r="AE30" s="74"/>
      <c r="AF30" s="273"/>
      <c r="AG30" s="273"/>
      <c r="AH30" s="266"/>
      <c r="AI30" s="74"/>
      <c r="AJ30" s="74"/>
      <c r="AK30" s="74"/>
      <c r="AL30" s="74"/>
      <c r="AM30" s="274"/>
      <c r="AN30" s="266"/>
      <c r="AO30" s="74"/>
      <c r="AP30" s="294"/>
      <c r="AQ30" s="75"/>
      <c r="AR30" s="75"/>
      <c r="AS30" s="75"/>
      <c r="AT30" s="75"/>
      <c r="AU30" s="81"/>
      <c r="AV30" s="81"/>
      <c r="AW30" s="76"/>
      <c r="AX30" s="75"/>
      <c r="AY30" s="75"/>
      <c r="AZ30" s="75"/>
      <c r="BA30" s="75"/>
      <c r="BB30" s="345"/>
      <c r="BC30" s="76"/>
      <c r="BD30" s="75"/>
      <c r="BE30" s="75"/>
    </row>
    <row r="31" spans="1:57" s="154" customFormat="1" x14ac:dyDescent="0.15">
      <c r="A31" s="632" t="s">
        <v>95</v>
      </c>
      <c r="B31" s="633"/>
      <c r="C31" s="186">
        <f>VLOOKUP($B$19,Tablas!$A$307:$G$373,3,TRUE)*(1-C24)*(1-C25)</f>
        <v>3118.9432499999998</v>
      </c>
      <c r="D31" s="186">
        <f>VLOOKUP($B$19,Tablas!$A$307:$G$373,4,TRUE)*(1-D24)*(1-D25)</f>
        <v>3477.2820000000002</v>
      </c>
      <c r="E31" s="186">
        <f>VLOOKUP($B$19,Tablas!$A$307:$G$373,5,TRUE)*(1-E24)*(1-E25)</f>
        <v>2612.6152499999998</v>
      </c>
      <c r="F31" s="186">
        <f>VLOOKUP($B$19,Tablas!$A$307:$G$373,6,TRUE)*(1-F24)*(1-F25)</f>
        <v>2912.31675</v>
      </c>
      <c r="G31" s="186">
        <f>VLOOKUP($B$19,Tablas!$A$307:$K$373,7,TRUE)*(1-G24)*(1-G25)</f>
        <v>2367.828</v>
      </c>
      <c r="H31" s="186">
        <f>VLOOKUP($B$19,Tablas!$A$307:$K$373,8,TRUE)*(1-H24)*(1-H25)</f>
        <v>2638.67625</v>
      </c>
      <c r="I31" s="186">
        <f>VLOOKUP($B$19,Tablas!$A$307:$K$373,9,TRUE)*(1-I24)*(1-I25)</f>
        <v>1731.1949999999999</v>
      </c>
      <c r="J31" s="186">
        <f>VLOOKUP($B$19,Tablas!$A$307:$K$373,10,TRUE)*(1-J24)*(1-J25)</f>
        <v>1384.9559999999999</v>
      </c>
      <c r="K31" s="186">
        <f>VLOOKUP($B$19,Tablas!$A$307:$K$373,11,TRUE)*(1-K24)*(1-K25)</f>
        <v>1135.66392</v>
      </c>
      <c r="L31" s="203"/>
      <c r="M31" s="124"/>
      <c r="N31" s="295"/>
      <c r="O31" s="275"/>
      <c r="P31" s="275"/>
      <c r="Q31" s="276"/>
      <c r="R31" s="277"/>
      <c r="S31" s="266"/>
      <c r="T31" s="74"/>
      <c r="U31" s="74"/>
      <c r="V31" s="266"/>
      <c r="W31" s="266" t="s">
        <v>76</v>
      </c>
      <c r="X31" s="275"/>
      <c r="Y31" s="266"/>
      <c r="Z31" s="266" t="s">
        <v>76</v>
      </c>
      <c r="AA31" s="296"/>
      <c r="AB31" s="82"/>
      <c r="AC31" s="295"/>
      <c r="AD31" s="275"/>
      <c r="AE31" s="275"/>
      <c r="AF31" s="276"/>
      <c r="AG31" s="277"/>
      <c r="AH31" s="266"/>
      <c r="AI31" s="74"/>
      <c r="AJ31" s="74"/>
      <c r="AK31" s="266"/>
      <c r="AL31" s="266" t="s">
        <v>76</v>
      </c>
      <c r="AM31" s="275"/>
      <c r="AN31" s="266"/>
      <c r="AO31" s="266" t="s">
        <v>76</v>
      </c>
      <c r="AP31" s="296"/>
      <c r="AQ31" s="82"/>
      <c r="AR31" s="82"/>
      <c r="AS31" s="82"/>
      <c r="AT31" s="82"/>
      <c r="AU31" s="83"/>
      <c r="AV31" s="84"/>
      <c r="AW31" s="76"/>
      <c r="AX31" s="75"/>
      <c r="AY31" s="75"/>
      <c r="AZ31" s="76"/>
      <c r="BA31" s="76" t="s">
        <v>76</v>
      </c>
      <c r="BB31" s="82"/>
      <c r="BC31" s="76"/>
      <c r="BD31" s="76" t="s">
        <v>76</v>
      </c>
      <c r="BE31" s="82"/>
    </row>
    <row r="32" spans="1:57" x14ac:dyDescent="0.15">
      <c r="A32" s="632" t="s">
        <v>96</v>
      </c>
      <c r="B32" s="633"/>
      <c r="C32" s="186">
        <f>IF($B$15=1,0,(VLOOKUP($K$18,Tablas!$A$307:$G$373,3,TRUE)))*(1-C24)*(1-C25)</f>
        <v>0</v>
      </c>
      <c r="D32" s="186">
        <f>IF($B$15=1,0,(VLOOKUP($K$18,Tablas!$A$307:$G$373,4,TRUE)))*(1-D24)*(1-D25)</f>
        <v>0</v>
      </c>
      <c r="E32" s="186">
        <f>IF($B$15=1,0,(VLOOKUP($K$18,Tablas!$A$307:$G$373,5,TRUE)))*(1-E24)*(1-E25)</f>
        <v>0</v>
      </c>
      <c r="F32" s="186">
        <f>IF($B$15=1,0,(VLOOKUP($K$18,Tablas!$A$307:$G$373,6,TRUE)))*(1-F24)*(1-F25)</f>
        <v>0</v>
      </c>
      <c r="G32" s="186">
        <f>IF($B$15=1,0,(VLOOKUP($K$18,Tablas!$A$307:$K$373,7,TRUE)))*(1-G24)*(1-G25)</f>
        <v>0</v>
      </c>
      <c r="H32" s="186">
        <f>IF($B$15=1,0,(VLOOKUP($K$18,Tablas!$A$307:$K$373,8,TRUE)))*(1-H24)*(1-H25)</f>
        <v>0</v>
      </c>
      <c r="I32" s="186">
        <f>IF($B$15=1,0,(VLOOKUP($K$18,Tablas!$A$307:$K$373,9,TRUE)))*(1-I24)*(1-I25)</f>
        <v>0</v>
      </c>
      <c r="J32" s="186">
        <f>IF($B$15=1,0,(VLOOKUP($K$18,Tablas!$A$307:$K$373,10,TRUE)))*(1-J24)*(1-J25)</f>
        <v>0</v>
      </c>
      <c r="K32" s="186">
        <f>IF($B$15=1,0,(VLOOKUP($K$18,Tablas!$A$307:$K$373,11,TRUE)))*(1-K24)*(1-K25)</f>
        <v>0</v>
      </c>
      <c r="L32" s="204"/>
      <c r="M32" s="178"/>
      <c r="N32" s="295"/>
      <c r="O32" s="275"/>
      <c r="P32" s="275"/>
      <c r="Q32" s="271"/>
      <c r="R32" s="278"/>
      <c r="S32" s="266"/>
      <c r="T32" s="275"/>
      <c r="U32" s="275"/>
      <c r="V32" s="275"/>
      <c r="W32" s="275"/>
      <c r="X32" s="275"/>
      <c r="Y32" s="275"/>
      <c r="Z32" s="266"/>
      <c r="AA32" s="296"/>
      <c r="AB32" s="82"/>
      <c r="AC32" s="295"/>
      <c r="AD32" s="275"/>
      <c r="AE32" s="275"/>
      <c r="AF32" s="271"/>
      <c r="AG32" s="278"/>
      <c r="AH32" s="266"/>
      <c r="AI32" s="275"/>
      <c r="AJ32" s="275"/>
      <c r="AK32" s="275"/>
      <c r="AL32" s="275"/>
      <c r="AM32" s="275"/>
      <c r="AN32" s="275"/>
      <c r="AO32" s="266"/>
      <c r="AP32" s="296"/>
      <c r="AQ32" s="82"/>
      <c r="AR32" s="82"/>
      <c r="AS32" s="82"/>
      <c r="AT32" s="82"/>
      <c r="AU32" s="79"/>
      <c r="AV32" s="86"/>
      <c r="AW32" s="76"/>
      <c r="AX32" s="82"/>
      <c r="AY32" s="82"/>
      <c r="AZ32" s="82"/>
      <c r="BA32" s="82"/>
      <c r="BB32" s="82"/>
      <c r="BC32" s="82"/>
      <c r="BD32" s="76"/>
      <c r="BE32" s="82"/>
    </row>
    <row r="33" spans="1:57" x14ac:dyDescent="0.15">
      <c r="A33" s="632" t="s">
        <v>97</v>
      </c>
      <c r="B33" s="633"/>
      <c r="C33" s="186">
        <f>IF($B$17=0,0,(VLOOKUP($B$17,Tablas!$A$374:$G$376,3,TRUE)))*(1-C24)*(1-C25)</f>
        <v>0</v>
      </c>
      <c r="D33" s="186">
        <f>IF($B$17=0,0,(VLOOKUP($B$17,Tablas!$A$374:$G$376,4,TRUE)))*(1-D24)*(1-D25)</f>
        <v>0</v>
      </c>
      <c r="E33" s="186">
        <f>IF($B$17=0,0,(VLOOKUP($B$17,Tablas!$A$374:$G$376,5,TRUE)))*(1-E24)*(1-E25)</f>
        <v>0</v>
      </c>
      <c r="F33" s="186">
        <f>IF($B$17=0,0,(VLOOKUP($B$17,Tablas!$A$374:$G$376,6,TRUE)))*(1-F24)*(1-F25)</f>
        <v>0</v>
      </c>
      <c r="G33" s="186">
        <f>IF($B$17=0,0,(VLOOKUP($B$17,Tablas!$A$374:$K$376,7,TRUE)))*(1-G24)*(1-G25)</f>
        <v>0</v>
      </c>
      <c r="H33" s="186">
        <f>IF($B$17=0,0,(VLOOKUP($B$17,Tablas!$A$374:$K$376,8,TRUE)))*(1-H24)*(1-H25)</f>
        <v>0</v>
      </c>
      <c r="I33" s="186">
        <f>IF($B$17=0,0,(VLOOKUP($B$17,Tablas!$A$374:$K$376,9,TRUE)))*(1-I24)*(1-I25)</f>
        <v>0</v>
      </c>
      <c r="J33" s="186">
        <f>IF($B$17=0,0,(VLOOKUP($B$17,Tablas!$A$374:$K$376,10,TRUE)))*(1-J24)*(1-J25)</f>
        <v>0</v>
      </c>
      <c r="K33" s="186">
        <f>IF($B$17=0,0,(VLOOKUP($B$17,Tablas!$A$374:$K$376,11,TRUE)))*(1-K24)*(1-K25)</f>
        <v>0</v>
      </c>
      <c r="L33" s="204"/>
      <c r="M33" s="178"/>
      <c r="N33" s="295"/>
      <c r="O33" s="275"/>
      <c r="P33" s="275"/>
      <c r="Q33" s="271"/>
      <c r="R33" s="278"/>
      <c r="S33" s="266"/>
      <c r="T33" s="275"/>
      <c r="U33" s="275"/>
      <c r="V33" s="275"/>
      <c r="W33" s="275"/>
      <c r="X33" s="275"/>
      <c r="Y33" s="275"/>
      <c r="Z33" s="267"/>
      <c r="AA33" s="297"/>
      <c r="AB33" s="82"/>
      <c r="AC33" s="295"/>
      <c r="AD33" s="275"/>
      <c r="AE33" s="275"/>
      <c r="AF33" s="271"/>
      <c r="AG33" s="278"/>
      <c r="AH33" s="266"/>
      <c r="AI33" s="275"/>
      <c r="AJ33" s="275"/>
      <c r="AK33" s="275"/>
      <c r="AL33" s="275"/>
      <c r="AM33" s="275"/>
      <c r="AN33" s="275"/>
      <c r="AO33" s="267"/>
      <c r="AP33" s="297"/>
      <c r="AQ33" s="82"/>
      <c r="AR33" s="82"/>
      <c r="AS33" s="82"/>
      <c r="AT33" s="82"/>
      <c r="AU33" s="79"/>
      <c r="AV33" s="86"/>
      <c r="AW33" s="76"/>
      <c r="AX33" s="82"/>
      <c r="AY33" s="82"/>
      <c r="AZ33" s="82"/>
      <c r="BA33" s="82"/>
      <c r="BB33" s="82"/>
      <c r="BC33" s="82"/>
      <c r="BD33" s="77"/>
      <c r="BE33" s="77"/>
    </row>
    <row r="34" spans="1:57" ht="17" thickBot="1" x14ac:dyDescent="0.2">
      <c r="A34" s="228" t="s">
        <v>98</v>
      </c>
      <c r="B34" s="228"/>
      <c r="C34" s="228">
        <f>SUM(C31:C33)</f>
        <v>3118.9432499999998</v>
      </c>
      <c r="D34" s="228">
        <f>SUM(D31:D33)</f>
        <v>3477.2820000000002</v>
      </c>
      <c r="E34" s="228">
        <f>SUM(E31:E33)</f>
        <v>2612.6152499999998</v>
      </c>
      <c r="F34" s="228">
        <f>SUM(F31:F33)</f>
        <v>2912.31675</v>
      </c>
      <c r="G34" s="228">
        <f>SUM(G31:G33)</f>
        <v>2367.828</v>
      </c>
      <c r="H34" s="228">
        <f t="shared" ref="H34:K34" si="0">SUM(H31:H33)</f>
        <v>2638.67625</v>
      </c>
      <c r="I34" s="228">
        <f t="shared" si="0"/>
        <v>1731.1949999999999</v>
      </c>
      <c r="J34" s="228">
        <f t="shared" si="0"/>
        <v>1384.9559999999999</v>
      </c>
      <c r="K34" s="228">
        <f t="shared" si="0"/>
        <v>1135.66392</v>
      </c>
      <c r="L34" s="204"/>
      <c r="M34" s="178"/>
      <c r="N34" s="295"/>
      <c r="O34" s="275"/>
      <c r="P34" s="275"/>
      <c r="Q34" s="271"/>
      <c r="R34" s="278"/>
      <c r="S34" s="266"/>
      <c r="T34" s="266"/>
      <c r="U34" s="275"/>
      <c r="V34" s="275"/>
      <c r="W34" s="275"/>
      <c r="X34" s="275"/>
      <c r="Y34" s="275"/>
      <c r="Z34" s="265"/>
      <c r="AA34" s="298"/>
      <c r="AB34" s="82"/>
      <c r="AC34" s="295"/>
      <c r="AD34" s="275"/>
      <c r="AE34" s="275"/>
      <c r="AF34" s="271"/>
      <c r="AG34" s="278"/>
      <c r="AH34" s="266"/>
      <c r="AI34" s="266"/>
      <c r="AJ34" s="275"/>
      <c r="AK34" s="275"/>
      <c r="AL34" s="275"/>
      <c r="AM34" s="275"/>
      <c r="AN34" s="275"/>
      <c r="AO34" s="265"/>
      <c r="AP34" s="298"/>
      <c r="AQ34" s="82"/>
      <c r="AR34" s="82"/>
      <c r="AS34" s="82"/>
      <c r="AT34" s="82"/>
      <c r="AU34" s="79"/>
      <c r="AV34" s="86"/>
      <c r="AW34" s="76"/>
      <c r="AX34" s="76"/>
      <c r="AY34" s="82"/>
      <c r="AZ34" s="82"/>
      <c r="BA34" s="82"/>
      <c r="BB34" s="82"/>
      <c r="BC34" s="82"/>
      <c r="BD34" s="78"/>
      <c r="BE34" s="78"/>
    </row>
    <row r="35" spans="1:57" ht="29" customHeight="1" thickBot="1" x14ac:dyDescent="0.2">
      <c r="A35" s="634" t="s">
        <v>118</v>
      </c>
      <c r="B35" s="635"/>
      <c r="C35" s="207">
        <f>IF('INGRESO DE DATOS'!$R$3,C34*-15%,0)</f>
        <v>0</v>
      </c>
      <c r="D35" s="207">
        <f>IF('INGRESO DE DATOS'!$R$3,D34*-15%,0)</f>
        <v>0</v>
      </c>
      <c r="E35" s="207">
        <f>IF('INGRESO DE DATOS'!$R$3,E34*-15%,0)</f>
        <v>0</v>
      </c>
      <c r="F35" s="208">
        <f>IF('INGRESO DE DATOS'!$R$3,F34*-15%,0)</f>
        <v>0</v>
      </c>
      <c r="G35" s="208">
        <f>IF('INGRESO DE DATOS'!$R$3,G34*-15%,0)</f>
        <v>0</v>
      </c>
      <c r="H35" s="208">
        <f>IF('INGRESO DE DATOS'!$R$3,H34*-15%,0)</f>
        <v>0</v>
      </c>
      <c r="I35" s="208">
        <f>IF('INGRESO DE DATOS'!$R$3,I34*-15%,0)</f>
        <v>0</v>
      </c>
      <c r="J35" s="208">
        <f>IF('INGRESO DE DATOS'!$R$3,J34*-15%,0)</f>
        <v>0</v>
      </c>
      <c r="K35" s="208">
        <f>IF('INGRESO DE DATOS'!$R$3,K34*-15%,0)</f>
        <v>0</v>
      </c>
      <c r="L35" s="204"/>
      <c r="M35" s="178"/>
      <c r="N35" s="295"/>
      <c r="O35" s="275"/>
      <c r="P35" s="275"/>
      <c r="Q35" s="271"/>
      <c r="R35" s="278"/>
      <c r="S35" s="266"/>
      <c r="T35" s="266"/>
      <c r="U35" s="275"/>
      <c r="V35" s="275"/>
      <c r="W35" s="275"/>
      <c r="X35" s="275"/>
      <c r="Y35" s="275"/>
      <c r="Z35" s="265"/>
      <c r="AA35" s="298"/>
      <c r="AB35" s="87"/>
      <c r="AC35" s="295"/>
      <c r="AD35" s="275"/>
      <c r="AE35" s="275"/>
      <c r="AF35" s="271"/>
      <c r="AG35" s="278"/>
      <c r="AH35" s="266"/>
      <c r="AI35" s="266"/>
      <c r="AJ35" s="275"/>
      <c r="AK35" s="275"/>
      <c r="AL35" s="275"/>
      <c r="AM35" s="275"/>
      <c r="AN35" s="275"/>
      <c r="AO35" s="265"/>
      <c r="AP35" s="298"/>
      <c r="AQ35" s="82"/>
      <c r="AR35" s="82"/>
      <c r="AS35" s="82"/>
      <c r="AT35" s="82"/>
      <c r="AU35" s="79"/>
      <c r="AV35" s="86"/>
      <c r="AW35" s="76"/>
      <c r="AX35" s="76"/>
      <c r="AY35" s="82"/>
      <c r="AZ35" s="82"/>
      <c r="BA35" s="82"/>
      <c r="BB35" s="82"/>
      <c r="BC35" s="82"/>
      <c r="BD35" s="78"/>
      <c r="BE35" s="78"/>
    </row>
    <row r="36" spans="1:57" x14ac:dyDescent="0.15">
      <c r="A36" s="647" t="s">
        <v>99</v>
      </c>
      <c r="B36" s="648"/>
      <c r="C36" s="206">
        <v>75</v>
      </c>
      <c r="D36" s="206">
        <v>75</v>
      </c>
      <c r="E36" s="206">
        <v>75</v>
      </c>
      <c r="F36" s="206">
        <v>75</v>
      </c>
      <c r="G36" s="206">
        <v>75</v>
      </c>
      <c r="H36" s="206">
        <v>77</v>
      </c>
      <c r="I36" s="206">
        <v>75</v>
      </c>
      <c r="J36" s="206">
        <v>75</v>
      </c>
      <c r="K36" s="206">
        <v>75</v>
      </c>
      <c r="L36" s="205"/>
      <c r="M36" s="179"/>
      <c r="N36" s="295"/>
      <c r="O36" s="275"/>
      <c r="P36" s="275"/>
      <c r="Q36" s="271"/>
      <c r="R36" s="278"/>
      <c r="S36" s="266"/>
      <c r="T36" s="266"/>
      <c r="U36" s="275"/>
      <c r="V36" s="275"/>
      <c r="W36" s="275"/>
      <c r="X36" s="275"/>
      <c r="Y36" s="275"/>
      <c r="Z36" s="266"/>
      <c r="AA36" s="299"/>
      <c r="AB36" s="75"/>
      <c r="AC36" s="295"/>
      <c r="AD36" s="275"/>
      <c r="AE36" s="275"/>
      <c r="AF36" s="271"/>
      <c r="AG36" s="278"/>
      <c r="AH36" s="266"/>
      <c r="AI36" s="266"/>
      <c r="AJ36" s="275"/>
      <c r="AK36" s="275"/>
      <c r="AL36" s="275"/>
      <c r="AM36" s="275"/>
      <c r="AN36" s="275"/>
      <c r="AO36" s="266"/>
      <c r="AP36" s="299"/>
      <c r="AQ36" s="82"/>
      <c r="AR36" s="82"/>
      <c r="AS36" s="82"/>
      <c r="AT36" s="82"/>
      <c r="AU36" s="79"/>
      <c r="AV36" s="86"/>
      <c r="AW36" s="76"/>
      <c r="AX36" s="76"/>
      <c r="AY36" s="82"/>
      <c r="AZ36" s="82"/>
      <c r="BA36" s="82"/>
      <c r="BB36" s="82"/>
      <c r="BC36" s="82"/>
      <c r="BD36" s="76"/>
      <c r="BE36" s="76"/>
    </row>
    <row r="37" spans="1:57" s="130" customFormat="1" x14ac:dyDescent="0.15">
      <c r="A37" s="632" t="s">
        <v>120</v>
      </c>
      <c r="B37" s="633"/>
      <c r="C37" s="186">
        <f>(C34+C35+C36)*5%</f>
        <v>159.69716249999999</v>
      </c>
      <c r="D37" s="186">
        <f>(D34+D35+D36)*5%</f>
        <v>177.61410000000001</v>
      </c>
      <c r="E37" s="186">
        <f>(E34+E35+E36)*5%</f>
        <v>134.3807625</v>
      </c>
      <c r="F37" s="186">
        <f>(F34+F35+F36)*5%</f>
        <v>149.3658375</v>
      </c>
      <c r="G37" s="186">
        <f>(G34+G35+G36)*5%</f>
        <v>122.1414</v>
      </c>
      <c r="H37" s="186">
        <f t="shared" ref="H37:K37" si="1">(H34+H35+H36)*5%</f>
        <v>135.78381250000001</v>
      </c>
      <c r="I37" s="186">
        <f t="shared" si="1"/>
        <v>90.309750000000008</v>
      </c>
      <c r="J37" s="186">
        <f t="shared" si="1"/>
        <v>72.997799999999998</v>
      </c>
      <c r="K37" s="186">
        <f t="shared" si="1"/>
        <v>60.533196000000004</v>
      </c>
      <c r="L37" s="204"/>
      <c r="M37" s="178"/>
      <c r="N37" s="300"/>
      <c r="O37" s="279"/>
      <c r="P37" s="279"/>
      <c r="Q37" s="271"/>
      <c r="R37" s="278"/>
      <c r="S37" s="266"/>
      <c r="T37" s="266"/>
      <c r="U37" s="279"/>
      <c r="V37" s="279"/>
      <c r="W37" s="279"/>
      <c r="X37" s="279"/>
      <c r="Y37" s="279"/>
      <c r="Z37" s="267"/>
      <c r="AA37" s="297"/>
      <c r="AB37" s="75"/>
      <c r="AC37" s="300"/>
      <c r="AD37" s="279"/>
      <c r="AE37" s="279"/>
      <c r="AF37" s="271"/>
      <c r="AG37" s="278"/>
      <c r="AH37" s="266"/>
      <c r="AI37" s="266"/>
      <c r="AJ37" s="279"/>
      <c r="AK37" s="279"/>
      <c r="AL37" s="279"/>
      <c r="AM37" s="279"/>
      <c r="AN37" s="279"/>
      <c r="AO37" s="267"/>
      <c r="AP37" s="297"/>
      <c r="AQ37" s="87"/>
      <c r="AR37" s="87"/>
      <c r="AS37" s="87"/>
      <c r="AT37" s="87"/>
      <c r="AU37" s="79"/>
      <c r="AV37" s="86"/>
      <c r="AW37" s="76"/>
      <c r="AX37" s="76"/>
      <c r="AY37" s="87"/>
      <c r="AZ37" s="87"/>
      <c r="BA37" s="87"/>
      <c r="BB37" s="87"/>
      <c r="BC37" s="87"/>
      <c r="BD37" s="77"/>
      <c r="BE37" s="77"/>
    </row>
    <row r="38" spans="1:57" ht="17" hidden="1" thickBot="1" x14ac:dyDescent="0.2">
      <c r="A38" s="642" t="s">
        <v>101</v>
      </c>
      <c r="B38" s="643"/>
      <c r="C38" s="187">
        <v>0</v>
      </c>
      <c r="D38" s="187">
        <v>0</v>
      </c>
      <c r="E38" s="187">
        <v>0</v>
      </c>
      <c r="F38" s="187">
        <v>0</v>
      </c>
      <c r="G38" s="187">
        <v>0</v>
      </c>
      <c r="H38" s="187">
        <v>1</v>
      </c>
      <c r="I38" s="187">
        <v>2</v>
      </c>
      <c r="J38" s="187">
        <v>3</v>
      </c>
      <c r="K38" s="187">
        <v>4</v>
      </c>
      <c r="L38" s="204"/>
      <c r="M38" s="178"/>
      <c r="N38" s="293"/>
      <c r="O38" s="74"/>
      <c r="P38" s="74"/>
      <c r="Q38" s="271"/>
      <c r="R38" s="278"/>
      <c r="S38" s="266"/>
      <c r="T38" s="266"/>
      <c r="U38" s="74"/>
      <c r="V38" s="74"/>
      <c r="W38" s="74"/>
      <c r="X38" s="74"/>
      <c r="Y38" s="74"/>
      <c r="Z38" s="280"/>
      <c r="AA38" s="301"/>
      <c r="AB38" s="75"/>
      <c r="AC38" s="293"/>
      <c r="AD38" s="74"/>
      <c r="AE38" s="74"/>
      <c r="AF38" s="271"/>
      <c r="AG38" s="278"/>
      <c r="AH38" s="266"/>
      <c r="AI38" s="266"/>
      <c r="AJ38" s="74"/>
      <c r="AK38" s="74"/>
      <c r="AL38" s="74"/>
      <c r="AM38" s="74"/>
      <c r="AN38" s="74"/>
      <c r="AO38" s="280"/>
      <c r="AP38" s="301"/>
      <c r="AQ38" s="75"/>
      <c r="AR38" s="75"/>
      <c r="AS38" s="75"/>
      <c r="AT38" s="75"/>
      <c r="AU38" s="79"/>
      <c r="AV38" s="86"/>
      <c r="AW38" s="76"/>
      <c r="AX38" s="76"/>
      <c r="AY38" s="75"/>
      <c r="AZ38" s="75"/>
      <c r="BA38" s="75"/>
      <c r="BB38" s="75"/>
      <c r="BC38" s="75"/>
      <c r="BD38" s="85"/>
      <c r="BE38" s="85"/>
    </row>
    <row r="39" spans="1:57" x14ac:dyDescent="0.15">
      <c r="A39" s="645" t="s">
        <v>102</v>
      </c>
      <c r="B39" s="645"/>
      <c r="C39" s="185">
        <f>SUM(C34:C38)</f>
        <v>3353.6404124999999</v>
      </c>
      <c r="D39" s="185">
        <f>SUM(D34:D38)</f>
        <v>3729.8960999999999</v>
      </c>
      <c r="E39" s="185">
        <f>SUM(E34:E38)</f>
        <v>2821.9960124999998</v>
      </c>
      <c r="F39" s="185">
        <f>SUM(F34:F38)</f>
        <v>3136.6825875</v>
      </c>
      <c r="G39" s="185">
        <f>SUM(G34:G38)</f>
        <v>2564.9694</v>
      </c>
      <c r="H39" s="185">
        <f t="shared" ref="H39:K39" si="2">SUM(H34:H38)</f>
        <v>2852.4600624999998</v>
      </c>
      <c r="I39" s="185">
        <f t="shared" si="2"/>
        <v>1898.5047500000001</v>
      </c>
      <c r="J39" s="185">
        <f t="shared" si="2"/>
        <v>1535.9538</v>
      </c>
      <c r="K39" s="185">
        <f t="shared" si="2"/>
        <v>1275.1971160000001</v>
      </c>
      <c r="L39" s="205"/>
      <c r="M39" s="179"/>
      <c r="N39" s="293"/>
      <c r="O39" s="74"/>
      <c r="P39" s="74"/>
      <c r="Q39" s="271"/>
      <c r="R39" s="278"/>
      <c r="S39" s="266"/>
      <c r="T39" s="281"/>
      <c r="U39" s="74"/>
      <c r="V39" s="74"/>
      <c r="W39" s="74"/>
      <c r="X39" s="74"/>
      <c r="Y39" s="74"/>
      <c r="Z39" s="280"/>
      <c r="AA39" s="301"/>
      <c r="AB39" s="75"/>
      <c r="AC39" s="293"/>
      <c r="AD39" s="74"/>
      <c r="AE39" s="74"/>
      <c r="AF39" s="271"/>
      <c r="AG39" s="278"/>
      <c r="AH39" s="266"/>
      <c r="AI39" s="281"/>
      <c r="AJ39" s="74"/>
      <c r="AK39" s="74"/>
      <c r="AL39" s="74"/>
      <c r="AM39" s="74"/>
      <c r="AN39" s="74"/>
      <c r="AO39" s="280"/>
      <c r="AP39" s="301"/>
      <c r="AQ39" s="75"/>
      <c r="AR39" s="75"/>
      <c r="AS39" s="75"/>
      <c r="AT39" s="75"/>
      <c r="AU39" s="79"/>
      <c r="AV39" s="86"/>
      <c r="AW39" s="76"/>
      <c r="AX39" s="346"/>
      <c r="AY39" s="75"/>
      <c r="AZ39" s="75"/>
      <c r="BA39" s="75"/>
      <c r="BB39" s="75"/>
      <c r="BC39" s="75"/>
      <c r="BD39" s="85"/>
      <c r="BE39" s="85"/>
    </row>
    <row r="40" spans="1:57" x14ac:dyDescent="0.15">
      <c r="A40" s="96"/>
      <c r="F40" s="179"/>
      <c r="G40" s="179"/>
      <c r="H40" s="179"/>
      <c r="I40" s="179"/>
      <c r="J40" s="179"/>
      <c r="K40" s="179"/>
      <c r="L40" s="205"/>
      <c r="M40" s="179"/>
      <c r="N40" s="293"/>
      <c r="O40" s="74"/>
      <c r="P40" s="74"/>
      <c r="Q40" s="271"/>
      <c r="R40" s="278"/>
      <c r="S40" s="281"/>
      <c r="T40" s="281"/>
      <c r="U40" s="74"/>
      <c r="V40" s="74"/>
      <c r="W40" s="74"/>
      <c r="X40" s="74"/>
      <c r="Y40" s="74"/>
      <c r="Z40" s="280"/>
      <c r="AA40" s="301"/>
      <c r="AB40" s="87"/>
      <c r="AC40" s="293"/>
      <c r="AD40" s="74"/>
      <c r="AE40" s="74"/>
      <c r="AF40" s="271"/>
      <c r="AG40" s="278"/>
      <c r="AH40" s="281"/>
      <c r="AI40" s="281"/>
      <c r="AJ40" s="74"/>
      <c r="AK40" s="74"/>
      <c r="AL40" s="74"/>
      <c r="AM40" s="74"/>
      <c r="AN40" s="74"/>
      <c r="AO40" s="280"/>
      <c r="AP40" s="301"/>
      <c r="AQ40" s="75"/>
      <c r="AR40" s="75"/>
      <c r="AS40" s="75"/>
      <c r="AT40" s="75"/>
      <c r="AU40" s="79"/>
      <c r="AV40" s="86"/>
      <c r="AW40" s="346"/>
      <c r="AX40" s="346"/>
      <c r="AY40" s="75"/>
      <c r="AZ40" s="75"/>
      <c r="BA40" s="75"/>
      <c r="BB40" s="75"/>
      <c r="BC40" s="75"/>
      <c r="BD40" s="85"/>
      <c r="BE40" s="85"/>
    </row>
    <row r="41" spans="1:57" x14ac:dyDescent="0.15">
      <c r="A41" s="631" t="s">
        <v>125</v>
      </c>
      <c r="B41" s="631"/>
      <c r="C41" s="631"/>
      <c r="D41" s="631"/>
      <c r="E41" s="631"/>
      <c r="F41" s="631"/>
      <c r="G41" s="378"/>
      <c r="H41" s="378"/>
      <c r="I41" s="378"/>
      <c r="J41" s="378"/>
      <c r="K41" s="378"/>
      <c r="N41" s="293"/>
      <c r="O41" s="74"/>
      <c r="P41" s="74"/>
      <c r="Q41" s="271"/>
      <c r="R41" s="278"/>
      <c r="S41" s="281"/>
      <c r="T41" s="266"/>
      <c r="U41" s="74"/>
      <c r="V41" s="74"/>
      <c r="W41" s="74"/>
      <c r="X41" s="74"/>
      <c r="Y41" s="74"/>
      <c r="Z41" s="282"/>
      <c r="AA41" s="302"/>
      <c r="AB41" s="75"/>
      <c r="AC41" s="293"/>
      <c r="AD41" s="74"/>
      <c r="AE41" s="74"/>
      <c r="AF41" s="271"/>
      <c r="AG41" s="278"/>
      <c r="AH41" s="281"/>
      <c r="AI41" s="266"/>
      <c r="AJ41" s="74"/>
      <c r="AK41" s="74"/>
      <c r="AL41" s="74"/>
      <c r="AM41" s="74"/>
      <c r="AN41" s="74"/>
      <c r="AO41" s="282"/>
      <c r="AP41" s="302"/>
      <c r="AQ41" s="75"/>
      <c r="AR41" s="75"/>
      <c r="AS41" s="75"/>
      <c r="AT41" s="75"/>
      <c r="AU41" s="79"/>
      <c r="AV41" s="86"/>
      <c r="AW41" s="346"/>
      <c r="AX41" s="76"/>
      <c r="AY41" s="75"/>
      <c r="AZ41" s="75"/>
      <c r="BA41" s="75"/>
      <c r="BB41" s="75"/>
      <c r="BC41" s="75"/>
      <c r="BD41" s="88"/>
      <c r="BE41" s="88"/>
    </row>
    <row r="42" spans="1:57" s="130" customFormat="1" x14ac:dyDescent="0.15">
      <c r="A42" s="632" t="s">
        <v>95</v>
      </c>
      <c r="B42" s="633"/>
      <c r="C42" s="186">
        <f>C31*Tablas!$M$4</f>
        <v>1653.0399224999999</v>
      </c>
      <c r="D42" s="186">
        <f>D31*Tablas!$M$4</f>
        <v>1842.9594600000003</v>
      </c>
      <c r="E42" s="186">
        <f>E31*Tablas!$M$4</f>
        <v>1384.6860824999999</v>
      </c>
      <c r="F42" s="186">
        <f>F31*Tablas!$M$4</f>
        <v>1543.5278775000002</v>
      </c>
      <c r="G42" s="186">
        <f>G31*Tablas!$M$4</f>
        <v>1254.94884</v>
      </c>
      <c r="H42" s="186">
        <f>H31*Tablas!$M$4</f>
        <v>1398.4984125000001</v>
      </c>
      <c r="I42" s="186">
        <f>I31*Tablas!$M$4</f>
        <v>917.53335000000004</v>
      </c>
      <c r="J42" s="186">
        <f>J31*Tablas!$M$4</f>
        <v>734.02667999999994</v>
      </c>
      <c r="K42" s="186">
        <f>K31*Tablas!$M$4</f>
        <v>601.90187760000003</v>
      </c>
      <c r="L42" s="203"/>
      <c r="M42" s="124"/>
      <c r="N42" s="300"/>
      <c r="O42" s="279"/>
      <c r="P42" s="279"/>
      <c r="Q42" s="276"/>
      <c r="R42" s="277"/>
      <c r="S42" s="266"/>
      <c r="T42" s="281"/>
      <c r="U42" s="279"/>
      <c r="V42" s="279"/>
      <c r="W42" s="279"/>
      <c r="X42" s="279"/>
      <c r="Y42" s="279"/>
      <c r="Z42" s="280"/>
      <c r="AA42" s="301"/>
      <c r="AB42" s="75"/>
      <c r="AC42" s="300"/>
      <c r="AD42" s="279"/>
      <c r="AE42" s="279"/>
      <c r="AF42" s="276"/>
      <c r="AG42" s="277"/>
      <c r="AH42" s="266"/>
      <c r="AI42" s="281"/>
      <c r="AJ42" s="279"/>
      <c r="AK42" s="279"/>
      <c r="AL42" s="279"/>
      <c r="AM42" s="279"/>
      <c r="AN42" s="279"/>
      <c r="AO42" s="280"/>
      <c r="AP42" s="301"/>
      <c r="AQ42" s="87"/>
      <c r="AR42" s="87"/>
      <c r="AS42" s="87"/>
      <c r="AT42" s="87"/>
      <c r="AU42" s="83"/>
      <c r="AV42" s="84"/>
      <c r="AW42" s="76"/>
      <c r="AX42" s="346"/>
      <c r="AY42" s="87"/>
      <c r="AZ42" s="87"/>
      <c r="BA42" s="87"/>
      <c r="BB42" s="87"/>
      <c r="BC42" s="87"/>
      <c r="BD42" s="85"/>
      <c r="BE42" s="85"/>
    </row>
    <row r="43" spans="1:57" x14ac:dyDescent="0.15">
      <c r="A43" s="632" t="s">
        <v>96</v>
      </c>
      <c r="B43" s="633"/>
      <c r="C43" s="186">
        <f>C32*Tablas!$M$4</f>
        <v>0</v>
      </c>
      <c r="D43" s="186">
        <f>D32*Tablas!$M$4</f>
        <v>0</v>
      </c>
      <c r="E43" s="186">
        <f>E32*Tablas!$M$4</f>
        <v>0</v>
      </c>
      <c r="F43" s="186">
        <f>F32*Tablas!$M$4</f>
        <v>0</v>
      </c>
      <c r="G43" s="186">
        <f>G32*Tablas!$M$4</f>
        <v>0</v>
      </c>
      <c r="H43" s="186">
        <f>H32*Tablas!$M$4</f>
        <v>0</v>
      </c>
      <c r="I43" s="186">
        <f>I32*Tablas!$M$4</f>
        <v>0</v>
      </c>
      <c r="J43" s="186">
        <f>J32*Tablas!$M$4</f>
        <v>0</v>
      </c>
      <c r="K43" s="186">
        <f>K32*Tablas!$M$4</f>
        <v>0</v>
      </c>
      <c r="L43" s="204"/>
      <c r="M43" s="178"/>
      <c r="N43" s="293"/>
      <c r="O43" s="74"/>
      <c r="P43" s="74"/>
      <c r="Q43" s="271"/>
      <c r="R43" s="278"/>
      <c r="S43" s="281"/>
      <c r="T43" s="266"/>
      <c r="U43" s="74"/>
      <c r="V43" s="74"/>
      <c r="W43" s="74"/>
      <c r="X43" s="74"/>
      <c r="Y43" s="74"/>
      <c r="Z43" s="280"/>
      <c r="AA43" s="301"/>
      <c r="AB43" s="75"/>
      <c r="AC43" s="293"/>
      <c r="AD43" s="74"/>
      <c r="AE43" s="74"/>
      <c r="AF43" s="271"/>
      <c r="AG43" s="278"/>
      <c r="AH43" s="281"/>
      <c r="AI43" s="266"/>
      <c r="AJ43" s="74"/>
      <c r="AK43" s="74"/>
      <c r="AL43" s="74"/>
      <c r="AM43" s="74"/>
      <c r="AN43" s="74"/>
      <c r="AO43" s="280"/>
      <c r="AP43" s="301"/>
      <c r="AQ43" s="75"/>
      <c r="AR43" s="75"/>
      <c r="AS43" s="75"/>
      <c r="AT43" s="75"/>
      <c r="AU43" s="79"/>
      <c r="AV43" s="86"/>
      <c r="AW43" s="346"/>
      <c r="AX43" s="76"/>
      <c r="AY43" s="75"/>
      <c r="AZ43" s="75"/>
      <c r="BA43" s="75"/>
      <c r="BB43" s="75"/>
      <c r="BC43" s="75"/>
      <c r="BD43" s="85"/>
      <c r="BE43" s="85"/>
    </row>
    <row r="44" spans="1:57" x14ac:dyDescent="0.15">
      <c r="A44" s="632" t="s">
        <v>97</v>
      </c>
      <c r="B44" s="633"/>
      <c r="C44" s="186">
        <f>C33*Tablas!$M$4</f>
        <v>0</v>
      </c>
      <c r="D44" s="186">
        <f>D33*Tablas!$M$4</f>
        <v>0</v>
      </c>
      <c r="E44" s="186">
        <f>E33*Tablas!$M$4</f>
        <v>0</v>
      </c>
      <c r="F44" s="186">
        <f>F33*Tablas!$M$4</f>
        <v>0</v>
      </c>
      <c r="G44" s="186">
        <f>G33*Tablas!$M$4</f>
        <v>0</v>
      </c>
      <c r="H44" s="186">
        <f>H33*Tablas!$M$4</f>
        <v>0</v>
      </c>
      <c r="I44" s="186">
        <f>I33*Tablas!$M$4</f>
        <v>0</v>
      </c>
      <c r="J44" s="186">
        <f>J33*Tablas!$M$4</f>
        <v>0</v>
      </c>
      <c r="K44" s="186">
        <f>K33*Tablas!$M$4</f>
        <v>0</v>
      </c>
      <c r="L44" s="204"/>
      <c r="M44" s="178"/>
      <c r="N44" s="293"/>
      <c r="O44" s="74"/>
      <c r="P44" s="74"/>
      <c r="Q44" s="271"/>
      <c r="R44" s="273"/>
      <c r="S44" s="266"/>
      <c r="T44" s="266"/>
      <c r="U44" s="74"/>
      <c r="V44" s="74"/>
      <c r="W44" s="74"/>
      <c r="X44" s="74"/>
      <c r="Y44" s="74"/>
      <c r="Z44" s="282"/>
      <c r="AA44" s="302"/>
      <c r="AB44" s="75"/>
      <c r="AC44" s="293"/>
      <c r="AD44" s="74"/>
      <c r="AE44" s="74"/>
      <c r="AF44" s="271"/>
      <c r="AG44" s="273"/>
      <c r="AH44" s="266"/>
      <c r="AI44" s="266"/>
      <c r="AJ44" s="74"/>
      <c r="AK44" s="74"/>
      <c r="AL44" s="74"/>
      <c r="AM44" s="74"/>
      <c r="AN44" s="74"/>
      <c r="AO44" s="282"/>
      <c r="AP44" s="302"/>
      <c r="AQ44" s="75"/>
      <c r="AR44" s="75"/>
      <c r="AS44" s="75"/>
      <c r="AT44" s="75"/>
      <c r="AU44" s="79"/>
      <c r="AV44" s="81"/>
      <c r="AW44" s="76"/>
      <c r="AX44" s="76"/>
      <c r="AY44" s="75"/>
      <c r="AZ44" s="75"/>
      <c r="BA44" s="75"/>
      <c r="BB44" s="75"/>
      <c r="BC44" s="75"/>
      <c r="BD44" s="88"/>
      <c r="BE44" s="88"/>
    </row>
    <row r="45" spans="1:57" ht="17" thickBot="1" x14ac:dyDescent="0.2">
      <c r="A45" s="228" t="s">
        <v>98</v>
      </c>
      <c r="B45" s="228"/>
      <c r="C45" s="228">
        <f>SUM(C42:C44)</f>
        <v>1653.0399224999999</v>
      </c>
      <c r="D45" s="228">
        <f>SUM(D42:D44)</f>
        <v>1842.9594600000003</v>
      </c>
      <c r="E45" s="228">
        <f>SUM(E42:E44)</f>
        <v>1384.6860824999999</v>
      </c>
      <c r="F45" s="228">
        <f>SUM(F42:F44)</f>
        <v>1543.5278775000002</v>
      </c>
      <c r="G45" s="228">
        <f>SUM(G42:G44)</f>
        <v>1254.94884</v>
      </c>
      <c r="H45" s="228">
        <f t="shared" ref="H45:K45" si="3">SUM(H42:H44)</f>
        <v>1398.4984125000001</v>
      </c>
      <c r="I45" s="228">
        <f t="shared" si="3"/>
        <v>917.53335000000004</v>
      </c>
      <c r="J45" s="228">
        <f t="shared" si="3"/>
        <v>734.02667999999994</v>
      </c>
      <c r="K45" s="228">
        <f t="shared" si="3"/>
        <v>601.90187760000003</v>
      </c>
      <c r="L45" s="204"/>
      <c r="M45" s="178"/>
      <c r="N45" s="293"/>
      <c r="O45" s="74"/>
      <c r="P45" s="74"/>
      <c r="Q45" s="271"/>
      <c r="R45" s="273"/>
      <c r="S45" s="266"/>
      <c r="T45" s="266"/>
      <c r="U45" s="74"/>
      <c r="V45" s="74"/>
      <c r="W45" s="74"/>
      <c r="X45" s="74"/>
      <c r="Y45" s="74"/>
      <c r="Z45" s="282"/>
      <c r="AA45" s="302"/>
      <c r="AB45" s="87"/>
      <c r="AC45" s="293"/>
      <c r="AD45" s="74"/>
      <c r="AE45" s="74"/>
      <c r="AF45" s="271"/>
      <c r="AG45" s="273"/>
      <c r="AH45" s="266"/>
      <c r="AI45" s="266"/>
      <c r="AJ45" s="74"/>
      <c r="AK45" s="74"/>
      <c r="AL45" s="74"/>
      <c r="AM45" s="74"/>
      <c r="AN45" s="74"/>
      <c r="AO45" s="282"/>
      <c r="AP45" s="302"/>
      <c r="AQ45" s="75"/>
      <c r="AR45" s="75"/>
      <c r="AS45" s="75"/>
      <c r="AT45" s="75"/>
      <c r="AU45" s="79"/>
      <c r="AV45" s="81"/>
      <c r="AW45" s="76"/>
      <c r="AX45" s="76"/>
      <c r="AY45" s="75"/>
      <c r="AZ45" s="75"/>
      <c r="BA45" s="75"/>
      <c r="BB45" s="75"/>
      <c r="BC45" s="75"/>
      <c r="BD45" s="88"/>
      <c r="BE45" s="88"/>
    </row>
    <row r="46" spans="1:57" ht="32" customHeight="1" thickBot="1" x14ac:dyDescent="0.2">
      <c r="A46" s="634" t="s">
        <v>118</v>
      </c>
      <c r="B46" s="635"/>
      <c r="C46" s="207">
        <f>IF('INGRESO DE DATOS'!$R$3,C45*-15%,0)</f>
        <v>0</v>
      </c>
      <c r="D46" s="207">
        <f>IF('INGRESO DE DATOS'!$R$3,D45*-15%,0)</f>
        <v>0</v>
      </c>
      <c r="E46" s="207">
        <f>IF('INGRESO DE DATOS'!$R$3,E45*-15%,0)</f>
        <v>0</v>
      </c>
      <c r="F46" s="208">
        <f>IF('INGRESO DE DATOS'!$R$3,F45*-15%,0)</f>
        <v>0</v>
      </c>
      <c r="G46" s="208">
        <f>IF('INGRESO DE DATOS'!$R$3,G45*-15%,0)</f>
        <v>0</v>
      </c>
      <c r="H46" s="208">
        <f>IF('INGRESO DE DATOS'!$R$3,H45*-15%,0)</f>
        <v>0</v>
      </c>
      <c r="I46" s="208">
        <f>IF('INGRESO DE DATOS'!$R$3,I45*-15%,0)</f>
        <v>0</v>
      </c>
      <c r="J46" s="208">
        <f>IF('INGRESO DE DATOS'!$R$3,J45*-15%,0)</f>
        <v>0</v>
      </c>
      <c r="K46" s="208">
        <f>IF('INGRESO DE DATOS'!$R$3,K45*-15%,0)</f>
        <v>0</v>
      </c>
      <c r="L46" s="204"/>
      <c r="M46" s="178"/>
      <c r="N46" s="293"/>
      <c r="O46" s="74"/>
      <c r="P46" s="74"/>
      <c r="Q46" s="276"/>
      <c r="R46" s="277"/>
      <c r="S46" s="266"/>
      <c r="T46" s="266"/>
      <c r="U46" s="74"/>
      <c r="V46" s="74"/>
      <c r="W46" s="74"/>
      <c r="X46" s="74"/>
      <c r="Y46" s="74"/>
      <c r="Z46" s="74"/>
      <c r="AA46" s="294"/>
      <c r="AB46" s="75"/>
      <c r="AC46" s="293"/>
      <c r="AD46" s="74"/>
      <c r="AE46" s="74"/>
      <c r="AF46" s="74"/>
      <c r="AG46" s="74"/>
      <c r="AH46" s="74"/>
      <c r="AI46" s="74"/>
      <c r="AJ46" s="74"/>
      <c r="AK46" s="74"/>
      <c r="AL46" s="74"/>
      <c r="AM46" s="74"/>
      <c r="AN46" s="74"/>
      <c r="AO46" s="74"/>
      <c r="AP46" s="294"/>
      <c r="AQ46" s="75"/>
      <c r="AR46" s="75"/>
      <c r="AS46" s="75"/>
      <c r="AT46" s="75"/>
      <c r="AU46" s="75"/>
      <c r="AV46" s="75"/>
      <c r="AW46" s="75"/>
      <c r="AX46" s="75"/>
      <c r="AY46" s="75"/>
      <c r="AZ46" s="75"/>
      <c r="BA46" s="75"/>
      <c r="BB46" s="75"/>
      <c r="BC46" s="75"/>
      <c r="BD46" s="75"/>
      <c r="BE46" s="75"/>
    </row>
    <row r="47" spans="1:57" x14ac:dyDescent="0.15">
      <c r="A47" s="647" t="s">
        <v>99</v>
      </c>
      <c r="B47" s="648"/>
      <c r="C47" s="206">
        <v>75</v>
      </c>
      <c r="D47" s="206">
        <v>75</v>
      </c>
      <c r="E47" s="206">
        <v>75</v>
      </c>
      <c r="F47" s="206">
        <v>75</v>
      </c>
      <c r="G47" s="206">
        <v>75</v>
      </c>
      <c r="H47" s="206">
        <v>77</v>
      </c>
      <c r="I47" s="206">
        <v>75</v>
      </c>
      <c r="J47" s="206">
        <v>75</v>
      </c>
      <c r="K47" s="206">
        <v>75</v>
      </c>
      <c r="L47" s="205"/>
      <c r="M47" s="179"/>
      <c r="N47" s="350"/>
      <c r="O47" s="351"/>
      <c r="P47" s="351"/>
      <c r="Q47" s="284"/>
      <c r="R47" s="352"/>
      <c r="S47" s="286"/>
      <c r="T47" s="286"/>
      <c r="U47" s="351"/>
      <c r="V47" s="351"/>
      <c r="W47" s="351"/>
      <c r="X47" s="351"/>
      <c r="Y47" s="351"/>
      <c r="Z47" s="353"/>
      <c r="AA47" s="354"/>
      <c r="AB47" s="75"/>
      <c r="AC47" s="350"/>
      <c r="AD47" s="351"/>
      <c r="AE47" s="351"/>
      <c r="AF47" s="351"/>
      <c r="AG47" s="351"/>
      <c r="AH47" s="351"/>
      <c r="AI47" s="351"/>
      <c r="AJ47" s="351"/>
      <c r="AK47" s="351"/>
      <c r="AL47" s="351"/>
      <c r="AM47" s="351"/>
      <c r="AN47" s="351"/>
      <c r="AO47" s="351"/>
      <c r="AP47" s="355"/>
      <c r="AQ47" s="87"/>
      <c r="AR47" s="87"/>
      <c r="AS47" s="87"/>
      <c r="AT47" s="87"/>
      <c r="AU47" s="87"/>
      <c r="AV47" s="87"/>
      <c r="AW47" s="87"/>
      <c r="AX47" s="87"/>
      <c r="AY47" s="87"/>
      <c r="AZ47" s="87"/>
      <c r="BA47" s="87"/>
      <c r="BB47" s="87"/>
      <c r="BC47" s="87"/>
      <c r="BD47" s="87"/>
      <c r="BE47" s="87"/>
    </row>
    <row r="48" spans="1:57" s="130" customFormat="1" ht="17" thickBot="1" x14ac:dyDescent="0.2">
      <c r="A48" s="632" t="s">
        <v>120</v>
      </c>
      <c r="B48" s="633"/>
      <c r="C48" s="186">
        <f>(C45+C46+C47)*5%</f>
        <v>86.401996124999997</v>
      </c>
      <c r="D48" s="186">
        <f>(D45+D46+D47)*5%</f>
        <v>95.897973000000022</v>
      </c>
      <c r="E48" s="186">
        <f>(E45+E46+E47)*5%</f>
        <v>72.984304124999994</v>
      </c>
      <c r="F48" s="186">
        <f>(F45+F46+F47)*5%</f>
        <v>80.926393875000016</v>
      </c>
      <c r="G48" s="186">
        <f>(G45+G46+G47)*5%</f>
        <v>66.497442000000007</v>
      </c>
      <c r="H48" s="186">
        <f t="shared" ref="H48:K48" si="4">(H45+H46+H47)*5%</f>
        <v>73.774920625000007</v>
      </c>
      <c r="I48" s="186">
        <f t="shared" si="4"/>
        <v>49.626667500000003</v>
      </c>
      <c r="J48" s="186">
        <f t="shared" si="4"/>
        <v>40.451334000000003</v>
      </c>
      <c r="K48" s="186">
        <f t="shared" si="4"/>
        <v>33.84509388</v>
      </c>
      <c r="L48" s="204"/>
      <c r="M48" s="178"/>
    </row>
    <row r="49" spans="1:14" ht="17" hidden="1" thickBot="1" x14ac:dyDescent="0.2">
      <c r="A49" s="642" t="s">
        <v>101</v>
      </c>
      <c r="B49" s="643"/>
      <c r="C49" s="187">
        <v>0</v>
      </c>
      <c r="D49" s="187">
        <v>0</v>
      </c>
      <c r="E49" s="187">
        <v>0</v>
      </c>
      <c r="F49" s="187">
        <v>0</v>
      </c>
      <c r="G49" s="187">
        <v>0</v>
      </c>
      <c r="H49" s="187">
        <v>1</v>
      </c>
      <c r="I49" s="187">
        <v>2</v>
      </c>
      <c r="J49" s="187">
        <v>3</v>
      </c>
      <c r="K49" s="187">
        <v>4</v>
      </c>
      <c r="L49" s="204"/>
      <c r="M49" s="178"/>
    </row>
    <row r="50" spans="1:14" ht="17" thickBot="1" x14ac:dyDescent="0.2">
      <c r="A50" s="629" t="s">
        <v>105</v>
      </c>
      <c r="B50" s="629"/>
      <c r="C50" s="229">
        <f>SUM(C45:C49)</f>
        <v>1814.441918625</v>
      </c>
      <c r="D50" s="229">
        <f>SUM(D45:D49)</f>
        <v>2013.8574330000004</v>
      </c>
      <c r="E50" s="229">
        <f>SUM(E45:E49)</f>
        <v>1532.670386625</v>
      </c>
      <c r="F50" s="229">
        <f>SUM(F45:F49)</f>
        <v>1699.4542713750002</v>
      </c>
      <c r="G50" s="229">
        <f>SUM(G45:G49)</f>
        <v>1396.4462820000001</v>
      </c>
      <c r="H50" s="229">
        <f t="shared" ref="H50:K50" si="5">SUM(H45:H49)</f>
        <v>1550.2733331250001</v>
      </c>
      <c r="I50" s="229">
        <f t="shared" si="5"/>
        <v>1044.1600175000001</v>
      </c>
      <c r="J50" s="229">
        <f t="shared" si="5"/>
        <v>852.47801399999992</v>
      </c>
      <c r="K50" s="229">
        <f t="shared" si="5"/>
        <v>714.74697148000007</v>
      </c>
      <c r="L50" s="205"/>
      <c r="M50" s="179"/>
    </row>
    <row r="51" spans="1:14" ht="17" thickBot="1" x14ac:dyDescent="0.2">
      <c r="A51" s="644" t="s">
        <v>106</v>
      </c>
      <c r="B51" s="644"/>
      <c r="C51" s="230">
        <f>(C45+C46)*1.05</f>
        <v>1735.691918625</v>
      </c>
      <c r="D51" s="230">
        <f>(D45+D46)*1.05</f>
        <v>1935.1074330000004</v>
      </c>
      <c r="E51" s="230">
        <f>(E45+E46)*1.05</f>
        <v>1453.920386625</v>
      </c>
      <c r="F51" s="230">
        <f>(F45+F46)*1.05</f>
        <v>1620.7042713750002</v>
      </c>
      <c r="G51" s="230">
        <f>(G45+G46)*1.05</f>
        <v>1317.6962820000001</v>
      </c>
      <c r="H51" s="230">
        <f t="shared" ref="H51:K51" si="6">(H45+H46)*1.05</f>
        <v>1468.4233331250002</v>
      </c>
      <c r="I51" s="230">
        <f t="shared" si="6"/>
        <v>963.41001750000009</v>
      </c>
      <c r="J51" s="230">
        <f t="shared" si="6"/>
        <v>770.72801399999992</v>
      </c>
      <c r="K51" s="230">
        <f t="shared" si="6"/>
        <v>631.99697148000007</v>
      </c>
      <c r="L51" s="203"/>
      <c r="M51" s="124"/>
      <c r="N51" s="130"/>
    </row>
    <row r="52" spans="1:14" x14ac:dyDescent="0.15">
      <c r="A52" s="645" t="s">
        <v>102</v>
      </c>
      <c r="B52" s="645"/>
      <c r="C52" s="185">
        <f>C50+C51</f>
        <v>3550.1338372499999</v>
      </c>
      <c r="D52" s="185">
        <f>D50+D51</f>
        <v>3948.9648660000007</v>
      </c>
      <c r="E52" s="185">
        <f>E50+E51</f>
        <v>2986.59077325</v>
      </c>
      <c r="F52" s="185">
        <f>F50+F51</f>
        <v>3320.1585427500004</v>
      </c>
      <c r="G52" s="185">
        <f>G50+G51</f>
        <v>2714.1425640000002</v>
      </c>
      <c r="H52" s="185">
        <f t="shared" ref="H52:K52" si="7">H50+H51</f>
        <v>3018.6966662500004</v>
      </c>
      <c r="I52" s="185">
        <f t="shared" si="7"/>
        <v>2007.5700350000002</v>
      </c>
      <c r="J52" s="185">
        <f t="shared" si="7"/>
        <v>1623.2060279999998</v>
      </c>
      <c r="K52" s="185">
        <f t="shared" si="7"/>
        <v>1346.7439429600001</v>
      </c>
    </row>
    <row r="53" spans="1:14" x14ac:dyDescent="0.15">
      <c r="A53" s="96"/>
      <c r="F53" s="124"/>
      <c r="G53" s="124"/>
      <c r="H53" s="124"/>
      <c r="I53" s="124"/>
      <c r="J53" s="124"/>
      <c r="K53" s="124"/>
      <c r="L53" s="203"/>
      <c r="M53" s="124"/>
    </row>
    <row r="54" spans="1:14" x14ac:dyDescent="0.15">
      <c r="A54" s="631" t="s">
        <v>107</v>
      </c>
      <c r="B54" s="631"/>
      <c r="C54" s="631"/>
      <c r="D54" s="631"/>
      <c r="E54" s="631"/>
      <c r="F54" s="631"/>
      <c r="G54" s="378"/>
      <c r="H54" s="378"/>
      <c r="I54" s="378"/>
      <c r="J54" s="378"/>
      <c r="K54" s="378"/>
      <c r="L54" s="204"/>
      <c r="M54" s="178"/>
    </row>
    <row r="55" spans="1:14" s="130" customFormat="1" x14ac:dyDescent="0.15">
      <c r="A55" s="632" t="s">
        <v>95</v>
      </c>
      <c r="B55" s="633"/>
      <c r="C55" s="186">
        <f>C31*Tablas!$M$3</f>
        <v>857.70939375</v>
      </c>
      <c r="D55" s="186">
        <f>D31*Tablas!$M$3</f>
        <v>956.25255000000016</v>
      </c>
      <c r="E55" s="186">
        <f>E31*Tablas!$M$3</f>
        <v>718.46919375000004</v>
      </c>
      <c r="F55" s="186">
        <f>F31*Tablas!$M$3</f>
        <v>800.8871062500001</v>
      </c>
      <c r="G55" s="186">
        <f>G31*Tablas!$M$3</f>
        <v>651.1527000000001</v>
      </c>
      <c r="H55" s="186">
        <f>H31*Tablas!$M$3</f>
        <v>725.63596875000007</v>
      </c>
      <c r="I55" s="186">
        <f>I31*Tablas!$M$3</f>
        <v>476.07862500000005</v>
      </c>
      <c r="J55" s="186">
        <f>J31*Tablas!$M$3</f>
        <v>380.86290000000002</v>
      </c>
      <c r="K55" s="186">
        <f>K31*Tablas!$M$3</f>
        <v>312.30757800000003</v>
      </c>
      <c r="L55" s="204"/>
      <c r="M55" s="178"/>
      <c r="N55" s="128"/>
    </row>
    <row r="56" spans="1:14" x14ac:dyDescent="0.15">
      <c r="A56" s="632" t="s">
        <v>96</v>
      </c>
      <c r="B56" s="633"/>
      <c r="C56" s="186">
        <f>C32*Tablas!$M$3</f>
        <v>0</v>
      </c>
      <c r="D56" s="186">
        <f>D32*Tablas!$M$3</f>
        <v>0</v>
      </c>
      <c r="E56" s="186">
        <f>E32*Tablas!$M$3</f>
        <v>0</v>
      </c>
      <c r="F56" s="186">
        <f>F32*Tablas!$M$3</f>
        <v>0</v>
      </c>
      <c r="G56" s="186">
        <f>G32*Tablas!$M$3</f>
        <v>0</v>
      </c>
      <c r="H56" s="186">
        <f>H32*Tablas!$M$3</f>
        <v>0</v>
      </c>
      <c r="I56" s="186">
        <f>I32*Tablas!$M$3</f>
        <v>0</v>
      </c>
      <c r="J56" s="186">
        <f>J32*Tablas!$M$3</f>
        <v>0</v>
      </c>
      <c r="K56" s="186">
        <f>K32*Tablas!$M$3</f>
        <v>0</v>
      </c>
      <c r="L56" s="204"/>
      <c r="M56" s="178"/>
      <c r="N56" s="130"/>
    </row>
    <row r="57" spans="1:14" x14ac:dyDescent="0.15">
      <c r="A57" s="632" t="s">
        <v>97</v>
      </c>
      <c r="B57" s="633"/>
      <c r="C57" s="186">
        <f>C33*Tablas!$M$3</f>
        <v>0</v>
      </c>
      <c r="D57" s="186">
        <f>D33*Tablas!$M$3</f>
        <v>0</v>
      </c>
      <c r="E57" s="186">
        <f>E33*Tablas!$M$3</f>
        <v>0</v>
      </c>
      <c r="F57" s="186">
        <f>F33*Tablas!$M$3</f>
        <v>0</v>
      </c>
      <c r="G57" s="186">
        <f>G33*Tablas!$M$3</f>
        <v>0</v>
      </c>
      <c r="H57" s="186">
        <f>H33*Tablas!$M$3</f>
        <v>0</v>
      </c>
      <c r="I57" s="186">
        <f>I33*Tablas!$M$3</f>
        <v>0</v>
      </c>
      <c r="J57" s="186">
        <f>J33*Tablas!$M$3</f>
        <v>0</v>
      </c>
      <c r="K57" s="186">
        <f>K33*Tablas!$M$3</f>
        <v>0</v>
      </c>
      <c r="L57" s="205"/>
      <c r="M57" s="179"/>
    </row>
    <row r="58" spans="1:14" ht="17" thickBot="1" x14ac:dyDescent="0.2">
      <c r="A58" s="646" t="s">
        <v>98</v>
      </c>
      <c r="B58" s="646"/>
      <c r="C58" s="228">
        <f>SUM(C55:C57)</f>
        <v>857.70939375</v>
      </c>
      <c r="D58" s="228">
        <f>SUM(D55:D57)</f>
        <v>956.25255000000016</v>
      </c>
      <c r="E58" s="228">
        <f>SUM(E55:E57)</f>
        <v>718.46919375000004</v>
      </c>
      <c r="F58" s="228">
        <f>SUM(F55:F57)</f>
        <v>800.8871062500001</v>
      </c>
      <c r="G58" s="228">
        <f>SUM(G55:G57)</f>
        <v>651.1527000000001</v>
      </c>
      <c r="H58" s="228">
        <f t="shared" ref="H58:K58" si="8">SUM(H55:H57)</f>
        <v>725.63596875000007</v>
      </c>
      <c r="I58" s="228">
        <f t="shared" si="8"/>
        <v>476.07862500000005</v>
      </c>
      <c r="J58" s="228">
        <f t="shared" si="8"/>
        <v>380.86290000000002</v>
      </c>
      <c r="K58" s="228">
        <f t="shared" si="8"/>
        <v>312.30757800000003</v>
      </c>
      <c r="L58" s="204"/>
      <c r="M58" s="178"/>
    </row>
    <row r="59" spans="1:14" ht="30" customHeight="1" thickBot="1" x14ac:dyDescent="0.2">
      <c r="A59" s="634" t="s">
        <v>118</v>
      </c>
      <c r="B59" s="635"/>
      <c r="C59" s="207">
        <f>IF('INGRESO DE DATOS'!$R$3,C58*-15%,0)</f>
        <v>0</v>
      </c>
      <c r="D59" s="207">
        <f>IF('INGRESO DE DATOS'!$R$3,D58*-15%,0)</f>
        <v>0</v>
      </c>
      <c r="E59" s="207">
        <f>IF('INGRESO DE DATOS'!$R$3,E58*-15%,0)</f>
        <v>0</v>
      </c>
      <c r="F59" s="208">
        <f>IF('INGRESO DE DATOS'!$R$3,F58*-15%,0)</f>
        <v>0</v>
      </c>
      <c r="G59" s="208">
        <f>IF('INGRESO DE DATOS'!$R$3,G58*-15%,0)</f>
        <v>0</v>
      </c>
      <c r="H59" s="208">
        <f>IF('INGRESO DE DATOS'!$R$3,H58*-15%,0)</f>
        <v>0</v>
      </c>
      <c r="I59" s="208">
        <f>IF('INGRESO DE DATOS'!$R$3,I58*-15%,0)</f>
        <v>0</v>
      </c>
      <c r="J59" s="208">
        <f>IF('INGRESO DE DATOS'!$R$3,J58*-15%,0)</f>
        <v>0</v>
      </c>
      <c r="K59" s="208">
        <f>IF('INGRESO DE DATOS'!$R$3,K58*-15%,0)</f>
        <v>0</v>
      </c>
      <c r="L59" s="204"/>
      <c r="M59" s="178"/>
    </row>
    <row r="60" spans="1:14" x14ac:dyDescent="0.15">
      <c r="A60" s="650" t="s">
        <v>99</v>
      </c>
      <c r="B60" s="650"/>
      <c r="C60" s="206">
        <v>75</v>
      </c>
      <c r="D60" s="206">
        <v>75</v>
      </c>
      <c r="E60" s="206">
        <v>75</v>
      </c>
      <c r="F60" s="206">
        <v>75</v>
      </c>
      <c r="G60" s="206">
        <v>75</v>
      </c>
      <c r="H60" s="206">
        <v>77</v>
      </c>
      <c r="I60" s="206">
        <v>75</v>
      </c>
      <c r="J60" s="206">
        <v>75</v>
      </c>
      <c r="K60" s="206">
        <v>75</v>
      </c>
      <c r="L60" s="204"/>
      <c r="M60" s="178"/>
    </row>
    <row r="61" spans="1:14" s="130" customFormat="1" ht="17" thickBot="1" x14ac:dyDescent="0.2">
      <c r="A61" s="632" t="s">
        <v>120</v>
      </c>
      <c r="B61" s="633"/>
      <c r="C61" s="186">
        <f>(C58+C59+C60)*5%</f>
        <v>46.635469687500006</v>
      </c>
      <c r="D61" s="186">
        <f>(D58+D59+D60)*5%</f>
        <v>51.562627500000012</v>
      </c>
      <c r="E61" s="186">
        <f>(E58+E59+E60)*5%</f>
        <v>39.673459687500007</v>
      </c>
      <c r="F61" s="186">
        <f>(F58+F59+F60)*5%</f>
        <v>43.794355312500009</v>
      </c>
      <c r="G61" s="186">
        <f>(G58+G59+G60)*5%</f>
        <v>36.307635000000005</v>
      </c>
      <c r="H61" s="186">
        <f t="shared" ref="H61:K61" si="9">(H58+H59+H60)*5%</f>
        <v>40.131798437500009</v>
      </c>
      <c r="I61" s="186">
        <f t="shared" si="9"/>
        <v>27.553931250000005</v>
      </c>
      <c r="J61" s="186">
        <f t="shared" si="9"/>
        <v>22.793145000000003</v>
      </c>
      <c r="K61" s="186">
        <f t="shared" si="9"/>
        <v>19.365378900000003</v>
      </c>
      <c r="L61" s="205"/>
      <c r="M61" s="179"/>
      <c r="N61" s="128"/>
    </row>
    <row r="62" spans="1:14" ht="17" hidden="1" thickBot="1" x14ac:dyDescent="0.2">
      <c r="A62" s="642" t="s">
        <v>101</v>
      </c>
      <c r="B62" s="643"/>
      <c r="C62" s="187">
        <v>0</v>
      </c>
      <c r="D62" s="187">
        <v>0</v>
      </c>
      <c r="E62" s="187">
        <v>0</v>
      </c>
      <c r="F62" s="187">
        <v>0</v>
      </c>
      <c r="G62" s="187">
        <v>0</v>
      </c>
      <c r="H62" s="187">
        <v>1</v>
      </c>
      <c r="I62" s="187">
        <v>2</v>
      </c>
      <c r="J62" s="187">
        <v>3</v>
      </c>
      <c r="K62" s="187">
        <v>4</v>
      </c>
      <c r="L62" s="205"/>
      <c r="M62" s="179"/>
    </row>
    <row r="63" spans="1:14" ht="17" thickBot="1" x14ac:dyDescent="0.2">
      <c r="A63" s="629" t="s">
        <v>105</v>
      </c>
      <c r="B63" s="629"/>
      <c r="C63" s="229">
        <f>SUM(C58:C62)</f>
        <v>979.34486343749995</v>
      </c>
      <c r="D63" s="229">
        <f>SUM(D58:D62)</f>
        <v>1082.8151775000001</v>
      </c>
      <c r="E63" s="229">
        <f>SUM(E58:E62)</f>
        <v>833.14265343750003</v>
      </c>
      <c r="F63" s="229">
        <f>SUM(F58:F62)</f>
        <v>919.68146156250009</v>
      </c>
      <c r="G63" s="229">
        <f>SUM(G58:G62)</f>
        <v>762.4603350000001</v>
      </c>
      <c r="H63" s="229">
        <f t="shared" ref="H63:K63" si="10">SUM(H58:H62)</f>
        <v>843.76776718750011</v>
      </c>
      <c r="I63" s="229">
        <f t="shared" si="10"/>
        <v>580.63255625000011</v>
      </c>
      <c r="J63" s="229">
        <f t="shared" si="10"/>
        <v>481.65604500000001</v>
      </c>
      <c r="K63" s="229">
        <f t="shared" si="10"/>
        <v>410.67295690000003</v>
      </c>
      <c r="N63" s="130"/>
    </row>
    <row r="64" spans="1:14" ht="17" thickBot="1" x14ac:dyDescent="0.2">
      <c r="A64" s="644" t="s">
        <v>108</v>
      </c>
      <c r="B64" s="644"/>
      <c r="C64" s="230">
        <f>(C58+C59)*1.05</f>
        <v>900.59486343750007</v>
      </c>
      <c r="D64" s="230">
        <f>(D58+D59)*1.05</f>
        <v>1004.0651775000002</v>
      </c>
      <c r="E64" s="230">
        <f>(E58+E59)*1.05</f>
        <v>754.39265343750003</v>
      </c>
      <c r="F64" s="230">
        <f>(F58+F59)*1.05</f>
        <v>840.93146156250009</v>
      </c>
      <c r="G64" s="230">
        <f>(G58+G59)*1.05</f>
        <v>683.7103350000001</v>
      </c>
      <c r="H64" s="230">
        <f t="shared" ref="H64:K64" si="11">(H58+H59)*1.05</f>
        <v>761.91776718750009</v>
      </c>
      <c r="I64" s="230">
        <f t="shared" si="11"/>
        <v>499.88255625000005</v>
      </c>
      <c r="J64" s="230">
        <f t="shared" si="11"/>
        <v>399.90604500000006</v>
      </c>
      <c r="K64" s="230">
        <f t="shared" si="11"/>
        <v>327.92295690000003</v>
      </c>
      <c r="L64" s="203"/>
      <c r="M64" s="124"/>
    </row>
    <row r="65" spans="1:14" x14ac:dyDescent="0.15">
      <c r="A65" s="645" t="s">
        <v>102</v>
      </c>
      <c r="B65" s="645"/>
      <c r="C65" s="185">
        <f>C63+(C64*3)</f>
        <v>3681.1294537500003</v>
      </c>
      <c r="D65" s="185">
        <f>D63+(D64*3)</f>
        <v>4095.0107100000009</v>
      </c>
      <c r="E65" s="185">
        <f>E63+(E64*3)</f>
        <v>3096.3206137500001</v>
      </c>
      <c r="F65" s="185">
        <f>F63+(F64*3)</f>
        <v>3442.4758462500004</v>
      </c>
      <c r="G65" s="185">
        <f>G63+(G64*3)</f>
        <v>2813.5913400000004</v>
      </c>
      <c r="H65" s="185">
        <f t="shared" ref="H65:K65" si="12">H63+(H64*3)</f>
        <v>3129.5210687500003</v>
      </c>
      <c r="I65" s="185">
        <f t="shared" si="12"/>
        <v>2080.2802250000004</v>
      </c>
      <c r="J65" s="185">
        <f t="shared" si="12"/>
        <v>1681.37418</v>
      </c>
      <c r="K65" s="185">
        <f t="shared" si="12"/>
        <v>1394.4418276000001</v>
      </c>
      <c r="L65" s="204"/>
      <c r="M65" s="178"/>
    </row>
    <row r="66" spans="1:14" x14ac:dyDescent="0.15">
      <c r="A66" s="125"/>
      <c r="F66" s="178"/>
      <c r="G66" s="178"/>
      <c r="H66" s="178"/>
      <c r="I66" s="178"/>
      <c r="J66" s="178"/>
      <c r="K66" s="178"/>
      <c r="L66" s="204"/>
      <c r="M66" s="178"/>
    </row>
    <row r="67" spans="1:14" x14ac:dyDescent="0.15">
      <c r="A67" s="631" t="s">
        <v>109</v>
      </c>
      <c r="B67" s="631"/>
      <c r="C67" s="631"/>
      <c r="D67" s="631"/>
      <c r="E67" s="631"/>
      <c r="F67" s="631"/>
      <c r="G67" s="378"/>
      <c r="H67" s="378"/>
      <c r="I67" s="378"/>
      <c r="J67" s="378"/>
      <c r="K67" s="378"/>
      <c r="L67" s="204"/>
      <c r="M67" s="178"/>
    </row>
    <row r="68" spans="1:14" x14ac:dyDescent="0.15">
      <c r="A68" s="632" t="s">
        <v>95</v>
      </c>
      <c r="B68" s="633"/>
      <c r="C68" s="186">
        <f>C31*Tablas!$M$2</f>
        <v>291.10136999999997</v>
      </c>
      <c r="D68" s="186">
        <f>D31*Tablas!$M$2</f>
        <v>324.54632000000004</v>
      </c>
      <c r="E68" s="186">
        <f>E31*Tablas!$M$2</f>
        <v>243.84408999999999</v>
      </c>
      <c r="F68" s="186">
        <f>F31*Tablas!$M$2</f>
        <v>271.81623000000002</v>
      </c>
      <c r="G68" s="186">
        <f>G31*Tablas!$M$2</f>
        <v>220.99728000000002</v>
      </c>
      <c r="H68" s="186">
        <f>H31*Tablas!$M$2</f>
        <v>246.27645000000001</v>
      </c>
      <c r="I68" s="186">
        <f>I31*Tablas!$M$2</f>
        <v>161.57820000000001</v>
      </c>
      <c r="J68" s="186">
        <f>J31*Tablas!$M$2</f>
        <v>129.26256000000001</v>
      </c>
      <c r="K68" s="186">
        <f>K31*Tablas!$M$2</f>
        <v>105.99529920000001</v>
      </c>
      <c r="L68" s="204"/>
      <c r="M68" s="178"/>
    </row>
    <row r="69" spans="1:14" x14ac:dyDescent="0.15">
      <c r="A69" s="632" t="s">
        <v>96</v>
      </c>
      <c r="B69" s="633"/>
      <c r="C69" s="186">
        <f>C32*Tablas!$M$2</f>
        <v>0</v>
      </c>
      <c r="D69" s="186">
        <f>D32*Tablas!$M$2</f>
        <v>0</v>
      </c>
      <c r="E69" s="186">
        <f>E32*Tablas!$M$2</f>
        <v>0</v>
      </c>
      <c r="F69" s="186">
        <f>F32*Tablas!$M$2</f>
        <v>0</v>
      </c>
      <c r="G69" s="186">
        <f>G32*Tablas!$M$2</f>
        <v>0</v>
      </c>
      <c r="H69" s="186">
        <f>H32*Tablas!$M$2</f>
        <v>0</v>
      </c>
      <c r="I69" s="186">
        <f>I32*Tablas!$M$2</f>
        <v>0</v>
      </c>
      <c r="J69" s="186">
        <f>J32*Tablas!$M$2</f>
        <v>0</v>
      </c>
      <c r="K69" s="186">
        <f>K32*Tablas!$M$2</f>
        <v>0</v>
      </c>
      <c r="L69" s="204"/>
      <c r="M69" s="178"/>
    </row>
    <row r="70" spans="1:14" x14ac:dyDescent="0.15">
      <c r="A70" s="632" t="s">
        <v>97</v>
      </c>
      <c r="B70" s="633"/>
      <c r="C70" s="186">
        <f>C33*Tablas!$M$2</f>
        <v>0</v>
      </c>
      <c r="D70" s="186">
        <f>D33*Tablas!$M$2</f>
        <v>0</v>
      </c>
      <c r="E70" s="186">
        <f>E33*Tablas!$M$2</f>
        <v>0</v>
      </c>
      <c r="F70" s="186">
        <f>F33*Tablas!$M$2</f>
        <v>0</v>
      </c>
      <c r="G70" s="186">
        <f>G33*Tablas!$M$2</f>
        <v>0</v>
      </c>
      <c r="H70" s="186">
        <f>H33*Tablas!$M$2</f>
        <v>0</v>
      </c>
      <c r="I70" s="186">
        <f>I33*Tablas!$M$2</f>
        <v>0</v>
      </c>
      <c r="J70" s="186">
        <f>J33*Tablas!$M$2</f>
        <v>0</v>
      </c>
      <c r="K70" s="186">
        <f>K33*Tablas!$M$2</f>
        <v>0</v>
      </c>
      <c r="L70" s="205"/>
      <c r="M70" s="179"/>
      <c r="N70" s="130"/>
    </row>
    <row r="71" spans="1:14" ht="17" thickBot="1" x14ac:dyDescent="0.2">
      <c r="A71" s="646" t="s">
        <v>98</v>
      </c>
      <c r="B71" s="646"/>
      <c r="C71" s="228">
        <f>SUM(C68:C70)</f>
        <v>291.10136999999997</v>
      </c>
      <c r="D71" s="228">
        <f>SUM(D68:D70)</f>
        <v>324.54632000000004</v>
      </c>
      <c r="E71" s="228">
        <f>SUM(E68:E70)</f>
        <v>243.84408999999999</v>
      </c>
      <c r="F71" s="228">
        <f>SUM(F68:F70)</f>
        <v>271.81623000000002</v>
      </c>
      <c r="G71" s="228">
        <f>SUM(G68:G70)</f>
        <v>220.99728000000002</v>
      </c>
      <c r="H71" s="228">
        <f t="shared" ref="H71:K71" si="13">SUM(H68:H70)</f>
        <v>246.27645000000001</v>
      </c>
      <c r="I71" s="228">
        <f t="shared" si="13"/>
        <v>161.57820000000001</v>
      </c>
      <c r="J71" s="228">
        <f t="shared" si="13"/>
        <v>129.26256000000001</v>
      </c>
      <c r="K71" s="228">
        <f t="shared" si="13"/>
        <v>105.99529920000001</v>
      </c>
      <c r="L71" s="204"/>
      <c r="M71" s="178"/>
      <c r="N71" s="130"/>
    </row>
    <row r="72" spans="1:14" ht="37" customHeight="1" thickBot="1" x14ac:dyDescent="0.2">
      <c r="A72" s="634" t="s">
        <v>118</v>
      </c>
      <c r="B72" s="635"/>
      <c r="C72" s="207">
        <f>IF('INGRESO DE DATOS'!$R$3,C71*-15%,0)</f>
        <v>0</v>
      </c>
      <c r="D72" s="207">
        <f>IF('INGRESO DE DATOS'!$R$3,D71*-15%,0)</f>
        <v>0</v>
      </c>
      <c r="E72" s="207">
        <f>IF('INGRESO DE DATOS'!$R$3,E71*-15%,0)</f>
        <v>0</v>
      </c>
      <c r="F72" s="208">
        <f>IF('INGRESO DE DATOS'!$R$3,F71*-15%,0)</f>
        <v>0</v>
      </c>
      <c r="G72" s="208">
        <f>IF('INGRESO DE DATOS'!$R$3,G71*-15%,0)</f>
        <v>0</v>
      </c>
      <c r="H72" s="208">
        <f>IF('INGRESO DE DATOS'!$R$3,H71*-15%,0)</f>
        <v>0</v>
      </c>
      <c r="I72" s="208">
        <f>IF('INGRESO DE DATOS'!$R$3,I71*-15%,0)</f>
        <v>0</v>
      </c>
      <c r="J72" s="208">
        <f>IF('INGRESO DE DATOS'!$R$3,J71*-15%,0)</f>
        <v>0</v>
      </c>
      <c r="K72" s="208">
        <f>IF('INGRESO DE DATOS'!$R$3,K71*-15%,0)</f>
        <v>0</v>
      </c>
      <c r="L72" s="204"/>
      <c r="M72" s="178"/>
      <c r="N72" s="130"/>
    </row>
    <row r="73" spans="1:14" x14ac:dyDescent="0.15">
      <c r="A73" s="650" t="s">
        <v>99</v>
      </c>
      <c r="B73" s="650"/>
      <c r="C73" s="206">
        <v>75</v>
      </c>
      <c r="D73" s="206">
        <v>75</v>
      </c>
      <c r="E73" s="206">
        <v>75</v>
      </c>
      <c r="F73" s="206">
        <v>75</v>
      </c>
      <c r="G73" s="206">
        <v>75</v>
      </c>
      <c r="H73" s="206">
        <v>77</v>
      </c>
      <c r="I73" s="206">
        <v>75</v>
      </c>
      <c r="J73" s="206">
        <v>75</v>
      </c>
      <c r="K73" s="206">
        <v>75</v>
      </c>
      <c r="L73" s="204"/>
      <c r="M73" s="178"/>
    </row>
    <row r="74" spans="1:14" ht="17" thickBot="1" x14ac:dyDescent="0.2">
      <c r="A74" s="632" t="s">
        <v>120</v>
      </c>
      <c r="B74" s="633"/>
      <c r="C74" s="186">
        <f>(C71+C72+C73)*5%</f>
        <v>18.305068500000001</v>
      </c>
      <c r="D74" s="186">
        <f>(D71+D72+D73)*5%</f>
        <v>19.977316000000002</v>
      </c>
      <c r="E74" s="186">
        <f>(E71+E72+E73)*5%</f>
        <v>15.942204500000001</v>
      </c>
      <c r="F74" s="186">
        <f>(F71+F72+F73)*5%</f>
        <v>17.340811500000001</v>
      </c>
      <c r="G74" s="186">
        <f>(G71+G72+G73)*5%</f>
        <v>14.799864000000003</v>
      </c>
      <c r="H74" s="186">
        <f t="shared" ref="H74:K74" si="14">(H71+H72+H73)*5%</f>
        <v>16.163822500000002</v>
      </c>
      <c r="I74" s="186">
        <f t="shared" si="14"/>
        <v>11.82891</v>
      </c>
      <c r="J74" s="186">
        <f t="shared" si="14"/>
        <v>10.213128000000001</v>
      </c>
      <c r="K74" s="186">
        <f t="shared" si="14"/>
        <v>9.049764960000001</v>
      </c>
      <c r="L74" s="205"/>
      <c r="M74" s="179"/>
    </row>
    <row r="75" spans="1:14" ht="17" hidden="1" thickBot="1" x14ac:dyDescent="0.2">
      <c r="A75" s="642" t="s">
        <v>101</v>
      </c>
      <c r="B75" s="643"/>
      <c r="C75" s="187">
        <v>0</v>
      </c>
      <c r="D75" s="187">
        <v>0</v>
      </c>
      <c r="E75" s="187">
        <v>0</v>
      </c>
      <c r="F75" s="187">
        <v>0</v>
      </c>
      <c r="G75" s="187">
        <v>0</v>
      </c>
      <c r="H75" s="187">
        <v>1</v>
      </c>
      <c r="I75" s="187">
        <v>2</v>
      </c>
      <c r="J75" s="187">
        <v>3</v>
      </c>
      <c r="K75" s="187">
        <v>4</v>
      </c>
      <c r="L75" s="205"/>
      <c r="M75" s="179"/>
    </row>
    <row r="76" spans="1:14" ht="17" thickBot="1" x14ac:dyDescent="0.2">
      <c r="A76" s="629" t="s">
        <v>105</v>
      </c>
      <c r="B76" s="629"/>
      <c r="C76" s="229">
        <f>SUM(C71:C75)</f>
        <v>384.40643849999998</v>
      </c>
      <c r="D76" s="229">
        <f>SUM(D71:D75)</f>
        <v>419.52363600000001</v>
      </c>
      <c r="E76" s="229">
        <f>SUM(E71:E75)</f>
        <v>334.7862945</v>
      </c>
      <c r="F76" s="229">
        <f>SUM(F71:F75)</f>
        <v>364.15704149999999</v>
      </c>
      <c r="G76" s="229">
        <f>SUM(G71:G75)</f>
        <v>310.79714400000006</v>
      </c>
      <c r="H76" s="229">
        <f t="shared" ref="H76:K76" si="15">SUM(H71:H75)</f>
        <v>340.44027249999999</v>
      </c>
      <c r="I76" s="229">
        <f t="shared" si="15"/>
        <v>250.40711000000002</v>
      </c>
      <c r="J76" s="229">
        <f t="shared" si="15"/>
        <v>217.47568800000002</v>
      </c>
      <c r="K76" s="229">
        <f t="shared" si="15"/>
        <v>194.04506416000001</v>
      </c>
      <c r="L76" s="203"/>
      <c r="M76" s="124"/>
    </row>
    <row r="77" spans="1:14" ht="17" thickBot="1" x14ac:dyDescent="0.2">
      <c r="A77" s="644" t="s">
        <v>110</v>
      </c>
      <c r="B77" s="644"/>
      <c r="C77" s="230">
        <f>(C71+C72)*1.05</f>
        <v>305.65643849999998</v>
      </c>
      <c r="D77" s="230">
        <f>(D71+D72)*1.05</f>
        <v>340.77363600000007</v>
      </c>
      <c r="E77" s="230">
        <f>(E71+E72)*1.05</f>
        <v>256.0362945</v>
      </c>
      <c r="F77" s="230">
        <f>(F71+F72)*1.05</f>
        <v>285.40704150000005</v>
      </c>
      <c r="G77" s="230">
        <f>(G71+G72)*1.05</f>
        <v>232.04714400000003</v>
      </c>
      <c r="H77" s="230">
        <f t="shared" ref="H77:K77" si="16">(H71+H72)*1.05</f>
        <v>258.59027250000003</v>
      </c>
      <c r="I77" s="230">
        <f t="shared" si="16"/>
        <v>169.65711000000002</v>
      </c>
      <c r="J77" s="230">
        <f t="shared" si="16"/>
        <v>135.72568800000002</v>
      </c>
      <c r="K77" s="230">
        <f t="shared" si="16"/>
        <v>111.29506416000001</v>
      </c>
    </row>
    <row r="78" spans="1:14" x14ac:dyDescent="0.15">
      <c r="A78" s="645" t="s">
        <v>102</v>
      </c>
      <c r="B78" s="645"/>
      <c r="C78" s="185">
        <f>C76+(C77*11)</f>
        <v>3746.627262</v>
      </c>
      <c r="D78" s="185">
        <f>D76+(D77*11)</f>
        <v>4168.0336320000006</v>
      </c>
      <c r="E78" s="185">
        <f>E76+(E77*11)</f>
        <v>3151.1855340000002</v>
      </c>
      <c r="F78" s="185">
        <f>F76+(F77*11)</f>
        <v>3503.6344980000008</v>
      </c>
      <c r="G78" s="185">
        <f>G76+(G77*11)</f>
        <v>2863.3157280000005</v>
      </c>
      <c r="H78" s="185">
        <f t="shared" ref="H78:K78" si="17">H76+(H77*11)</f>
        <v>3184.9332700000004</v>
      </c>
      <c r="I78" s="185">
        <f t="shared" si="17"/>
        <v>2116.6353200000003</v>
      </c>
      <c r="J78" s="185">
        <f t="shared" si="17"/>
        <v>1710.4582560000001</v>
      </c>
      <c r="K78" s="185">
        <f t="shared" si="17"/>
        <v>1418.2907699200002</v>
      </c>
    </row>
    <row r="80" spans="1:14" ht="16" customHeight="1" x14ac:dyDescent="0.15">
      <c r="A80" s="623" t="s">
        <v>128</v>
      </c>
      <c r="B80" s="624"/>
      <c r="C80" s="624"/>
      <c r="D80" s="624"/>
      <c r="E80" s="624"/>
      <c r="F80" s="624"/>
      <c r="G80" s="624"/>
      <c r="H80" s="450"/>
      <c r="I80" s="450"/>
      <c r="J80" s="450"/>
      <c r="K80" s="450"/>
    </row>
    <row r="81" spans="1:11" x14ac:dyDescent="0.15">
      <c r="A81" s="623"/>
      <c r="B81" s="624"/>
      <c r="C81" s="624"/>
      <c r="D81" s="624"/>
      <c r="E81" s="624"/>
      <c r="F81" s="624"/>
      <c r="G81" s="624"/>
      <c r="H81" s="450"/>
      <c r="I81" s="450"/>
      <c r="J81" s="450"/>
      <c r="K81" s="450"/>
    </row>
    <row r="82" spans="1:11" x14ac:dyDescent="0.15">
      <c r="A82" s="623"/>
      <c r="B82" s="624"/>
      <c r="C82" s="624"/>
      <c r="D82" s="624"/>
      <c r="E82" s="624"/>
      <c r="F82" s="624"/>
      <c r="G82" s="624"/>
      <c r="H82" s="450"/>
      <c r="I82" s="450"/>
      <c r="J82" s="450"/>
      <c r="K82" s="450"/>
    </row>
    <row r="83" spans="1:11" x14ac:dyDescent="0.15">
      <c r="A83" s="623"/>
      <c r="B83" s="624"/>
      <c r="C83" s="624"/>
      <c r="D83" s="624"/>
      <c r="E83" s="624"/>
      <c r="F83" s="624"/>
      <c r="G83" s="624"/>
      <c r="H83" s="450"/>
      <c r="I83" s="450"/>
      <c r="J83" s="450"/>
      <c r="K83" s="450"/>
    </row>
    <row r="84" spans="1:11" x14ac:dyDescent="0.15">
      <c r="A84" s="96"/>
      <c r="B84" s="96"/>
      <c r="C84" s="96"/>
      <c r="D84" s="96"/>
      <c r="E84" s="96"/>
      <c r="F84" s="96"/>
      <c r="G84" s="96"/>
      <c r="H84" s="96"/>
      <c r="I84" s="96"/>
      <c r="J84" s="96"/>
      <c r="K84" s="96"/>
    </row>
  </sheetData>
  <sheetProtection algorithmName="SHA-512" hashValue="i4EgE2GU1ysDZ0amWKfUA/VO7UHB+1xmW56bmYIZIr8bCPUur/Z3TztCkRdTfAG4ftowIDtE2tOSRldO4o4I3Q==" saltValue="d4BLcXfV9hyTEMVV0SKqpg==" spinCount="100000" sheet="1" objects="1" scenarios="1"/>
  <mergeCells count="56">
    <mergeCell ref="A5:K11"/>
    <mergeCell ref="A80:G83"/>
    <mergeCell ref="A42:B42"/>
    <mergeCell ref="A43:B43"/>
    <mergeCell ref="A44:B44"/>
    <mergeCell ref="A47:B47"/>
    <mergeCell ref="A48:B48"/>
    <mergeCell ref="A60:B60"/>
    <mergeCell ref="A71:B71"/>
    <mergeCell ref="A73:B73"/>
    <mergeCell ref="A61:B61"/>
    <mergeCell ref="A62:B62"/>
    <mergeCell ref="A67:F67"/>
    <mergeCell ref="A68:B68"/>
    <mergeCell ref="A69:B69"/>
    <mergeCell ref="A76:B76"/>
    <mergeCell ref="A77:B77"/>
    <mergeCell ref="A78:B78"/>
    <mergeCell ref="B13:G13"/>
    <mergeCell ref="A57:B57"/>
    <mergeCell ref="A58:B58"/>
    <mergeCell ref="A65:B65"/>
    <mergeCell ref="A70:B70"/>
    <mergeCell ref="A74:B74"/>
    <mergeCell ref="A75:B75"/>
    <mergeCell ref="A36:B36"/>
    <mergeCell ref="A37:B37"/>
    <mergeCell ref="A38:B38"/>
    <mergeCell ref="A39:B39"/>
    <mergeCell ref="A41:F41"/>
    <mergeCell ref="A64:B64"/>
    <mergeCell ref="A46:B46"/>
    <mergeCell ref="A59:B59"/>
    <mergeCell ref="A72:B72"/>
    <mergeCell ref="A49:B49"/>
    <mergeCell ref="A50:B50"/>
    <mergeCell ref="A51:B51"/>
    <mergeCell ref="A52:B52"/>
    <mergeCell ref="A54:F54"/>
    <mergeCell ref="A55:B55"/>
    <mergeCell ref="N1:AA1"/>
    <mergeCell ref="AC1:AP1"/>
    <mergeCell ref="AR1:BE1"/>
    <mergeCell ref="A63:B63"/>
    <mergeCell ref="A27:B27"/>
    <mergeCell ref="A28:B28"/>
    <mergeCell ref="A30:F30"/>
    <mergeCell ref="A31:B31"/>
    <mergeCell ref="A35:B35"/>
    <mergeCell ref="A32:B32"/>
    <mergeCell ref="A33:B33"/>
    <mergeCell ref="B21:C21"/>
    <mergeCell ref="I18:J18"/>
    <mergeCell ref="A23:C23"/>
    <mergeCell ref="C17:D17"/>
    <mergeCell ref="A56:B56"/>
  </mergeCells>
  <conditionalFormatting sqref="B15">
    <cfRule type="cellIs" dxfId="22" priority="4" stopIfTrue="1" operator="greaterThan">
      <formula>2</formula>
    </cfRule>
    <cfRule type="cellIs" dxfId="21" priority="5" stopIfTrue="1" operator="lessThan">
      <formula>1</formula>
    </cfRule>
  </conditionalFormatting>
  <conditionalFormatting sqref="K18 B19">
    <cfRule type="cellIs" dxfId="20" priority="2" stopIfTrue="1" operator="greaterThan">
      <formula>73</formula>
    </cfRule>
    <cfRule type="cellIs" dxfId="19" priority="3" stopIfTrue="1" operator="lessThan">
      <formula>18</formula>
    </cfRule>
  </conditionalFormatting>
  <conditionalFormatting sqref="C17:D17">
    <cfRule type="containsText" dxfId="18" priority="1" operator="containsText" text="Cotización para dependiente de 24 años">
      <formula>NOT(ISERROR(SEARCH("Cotización para dependiente de 24 años",C17)))</formula>
    </cfRule>
  </conditionalFormatting>
  <printOptions horizontalCentered="1" verticalCentered="1"/>
  <pageMargins left="0.25" right="0.25" top="0.25" bottom="0.25" header="0.511811023622047" footer="0.511811023622047"/>
  <pageSetup paperSize="9" scale="37" orientation="portrait" horizontalDpi="300" verticalDpi="300" r:id="rId1"/>
  <headerFooter alignWithMargins="0"/>
  <drawing r:id="rId2"/>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codeName="Sheet7">
    <pageSetUpPr fitToPage="1"/>
  </sheetPr>
  <dimension ref="A1:AI79"/>
  <sheetViews>
    <sheetView showGridLines="0" zoomScaleNormal="100" workbookViewId="0">
      <selection activeCell="AJ19" sqref="AJ19"/>
    </sheetView>
  </sheetViews>
  <sheetFormatPr baseColWidth="10" defaultColWidth="8.83203125" defaultRowHeight="16" x14ac:dyDescent="0.2"/>
  <cols>
    <col min="1" max="1" width="42.5" style="119" bestFit="1" customWidth="1"/>
    <col min="2" max="2" width="10.6640625" style="119" customWidth="1"/>
    <col min="3" max="4" width="20.83203125" style="119" customWidth="1"/>
    <col min="5" max="5" width="1.6640625" style="236" bestFit="1" customWidth="1"/>
    <col min="6" max="6" width="8.83203125" style="119"/>
    <col min="7" max="35" width="8.83203125" style="119" customWidth="1"/>
    <col min="36" max="37" width="8.1640625" style="119" customWidth="1"/>
    <col min="38" max="16384" width="8.83203125" style="119"/>
  </cols>
  <sheetData>
    <row r="1" spans="1:35" x14ac:dyDescent="0.2">
      <c r="A1" s="652" t="s">
        <v>76</v>
      </c>
      <c r="B1" s="652"/>
      <c r="C1" s="652"/>
      <c r="D1" s="652"/>
      <c r="G1" s="541" t="s">
        <v>75</v>
      </c>
      <c r="H1" s="541"/>
      <c r="I1" s="541"/>
      <c r="J1" s="541"/>
      <c r="K1" s="541"/>
      <c r="L1" s="541"/>
      <c r="M1" s="541"/>
      <c r="N1" s="541"/>
      <c r="O1" s="541"/>
      <c r="P1" s="541"/>
      <c r="Q1" s="541"/>
      <c r="R1" s="541"/>
      <c r="S1" s="541"/>
      <c r="T1" s="541"/>
      <c r="U1" s="75"/>
      <c r="V1" s="541" t="s">
        <v>75</v>
      </c>
      <c r="W1" s="541"/>
      <c r="X1" s="541"/>
      <c r="Y1" s="541"/>
      <c r="Z1" s="541"/>
      <c r="AA1" s="541"/>
      <c r="AB1" s="541"/>
      <c r="AC1" s="541"/>
      <c r="AD1" s="541"/>
      <c r="AE1" s="541"/>
      <c r="AF1" s="541"/>
      <c r="AG1" s="541"/>
      <c r="AH1" s="541"/>
      <c r="AI1" s="541"/>
    </row>
    <row r="2" spans="1:35" x14ac:dyDescent="0.2">
      <c r="A2" s="652"/>
      <c r="B2" s="652"/>
      <c r="C2" s="652"/>
      <c r="D2" s="652"/>
      <c r="E2" s="237"/>
      <c r="G2" s="288"/>
      <c r="H2" s="289"/>
      <c r="I2" s="289"/>
      <c r="J2" s="290"/>
      <c r="K2" s="291"/>
      <c r="L2" s="291"/>
      <c r="M2" s="291"/>
      <c r="N2" s="291"/>
      <c r="O2" s="291"/>
      <c r="P2" s="291"/>
      <c r="Q2" s="291"/>
      <c r="R2" s="291"/>
      <c r="S2" s="291"/>
      <c r="T2" s="292"/>
      <c r="U2" s="75"/>
      <c r="V2" s="288"/>
      <c r="W2" s="289"/>
      <c r="X2" s="289"/>
      <c r="Y2" s="290"/>
      <c r="Z2" s="291"/>
      <c r="AA2" s="291"/>
      <c r="AB2" s="291"/>
      <c r="AC2" s="291"/>
      <c r="AD2" s="291"/>
      <c r="AE2" s="291"/>
      <c r="AF2" s="291"/>
      <c r="AG2" s="291"/>
      <c r="AH2" s="291"/>
      <c r="AI2" s="292"/>
    </row>
    <row r="3" spans="1:35" x14ac:dyDescent="0.2">
      <c r="A3" s="652"/>
      <c r="B3" s="652"/>
      <c r="C3" s="652"/>
      <c r="D3" s="652"/>
      <c r="E3" s="237" t="s">
        <v>76</v>
      </c>
      <c r="G3" s="293"/>
      <c r="H3" s="74"/>
      <c r="I3" s="74"/>
      <c r="J3" s="266"/>
      <c r="K3" s="266"/>
      <c r="L3" s="266"/>
      <c r="M3" s="266"/>
      <c r="N3" s="266"/>
      <c r="O3" s="266"/>
      <c r="P3" s="266"/>
      <c r="Q3" s="266" t="s">
        <v>76</v>
      </c>
      <c r="R3" s="266" t="s">
        <v>76</v>
      </c>
      <c r="S3" s="266" t="s">
        <v>76</v>
      </c>
      <c r="T3" s="294"/>
      <c r="U3" s="75"/>
      <c r="V3" s="293"/>
      <c r="W3" s="74"/>
      <c r="X3" s="74"/>
      <c r="Y3" s="266"/>
      <c r="Z3" s="266"/>
      <c r="AA3" s="266"/>
      <c r="AB3" s="266"/>
      <c r="AC3" s="266"/>
      <c r="AD3" s="266"/>
      <c r="AE3" s="266"/>
      <c r="AF3" s="266" t="s">
        <v>76</v>
      </c>
      <c r="AG3" s="266" t="s">
        <v>76</v>
      </c>
      <c r="AH3" s="266" t="s">
        <v>76</v>
      </c>
      <c r="AI3" s="294"/>
    </row>
    <row r="4" spans="1:35" ht="17" thickBot="1" x14ac:dyDescent="0.25">
      <c r="A4" s="653"/>
      <c r="B4" s="653"/>
      <c r="C4" s="653"/>
      <c r="D4" s="653"/>
      <c r="E4" s="237"/>
      <c r="G4" s="293"/>
      <c r="H4" s="74"/>
      <c r="I4" s="74"/>
      <c r="J4" s="266"/>
      <c r="K4" s="266"/>
      <c r="L4" s="266"/>
      <c r="M4" s="266"/>
      <c r="N4" s="266"/>
      <c r="O4" s="266"/>
      <c r="P4" s="266"/>
      <c r="Q4" s="266"/>
      <c r="R4" s="266"/>
      <c r="S4" s="266"/>
      <c r="T4" s="294"/>
      <c r="U4" s="75"/>
      <c r="V4" s="293"/>
      <c r="W4" s="74"/>
      <c r="X4" s="74"/>
      <c r="Y4" s="266"/>
      <c r="Z4" s="266"/>
      <c r="AA4" s="266"/>
      <c r="AB4" s="266"/>
      <c r="AC4" s="266"/>
      <c r="AD4" s="266"/>
      <c r="AE4" s="266"/>
      <c r="AF4" s="266"/>
      <c r="AG4" s="266"/>
      <c r="AH4" s="266"/>
      <c r="AI4" s="294"/>
    </row>
    <row r="5" spans="1:35" x14ac:dyDescent="0.2">
      <c r="A5" s="654" t="s">
        <v>129</v>
      </c>
      <c r="B5" s="655"/>
      <c r="C5" s="655"/>
      <c r="D5" s="655"/>
      <c r="E5" s="237"/>
      <c r="G5" s="293"/>
      <c r="H5" s="74"/>
      <c r="I5" s="74"/>
      <c r="J5" s="266"/>
      <c r="K5" s="266"/>
      <c r="L5" s="266"/>
      <c r="M5" s="266"/>
      <c r="N5" s="266"/>
      <c r="O5" s="266"/>
      <c r="P5" s="266"/>
      <c r="Q5" s="266"/>
      <c r="R5" s="266"/>
      <c r="S5" s="266"/>
      <c r="T5" s="294"/>
      <c r="U5" s="75"/>
      <c r="V5" s="293"/>
      <c r="W5" s="74"/>
      <c r="X5" s="74"/>
      <c r="Y5" s="266"/>
      <c r="Z5" s="266"/>
      <c r="AA5" s="266"/>
      <c r="AB5" s="266"/>
      <c r="AC5" s="266"/>
      <c r="AD5" s="266"/>
      <c r="AE5" s="266"/>
      <c r="AF5" s="266"/>
      <c r="AG5" s="266"/>
      <c r="AH5" s="266"/>
      <c r="AI5" s="294"/>
    </row>
    <row r="6" spans="1:35" x14ac:dyDescent="0.2">
      <c r="A6" s="656"/>
      <c r="B6" s="656"/>
      <c r="C6" s="656"/>
      <c r="D6" s="656"/>
      <c r="E6" s="237"/>
      <c r="G6" s="293"/>
      <c r="H6" s="74"/>
      <c r="I6" s="74"/>
      <c r="J6" s="266"/>
      <c r="K6" s="266"/>
      <c r="L6" s="266"/>
      <c r="M6" s="266"/>
      <c r="N6" s="266"/>
      <c r="O6" s="266"/>
      <c r="P6" s="266"/>
      <c r="Q6" s="266"/>
      <c r="R6" s="266"/>
      <c r="S6" s="266"/>
      <c r="T6" s="294"/>
      <c r="U6" s="75"/>
      <c r="V6" s="293"/>
      <c r="W6" s="74"/>
      <c r="X6" s="74"/>
      <c r="Y6" s="266"/>
      <c r="Z6" s="266"/>
      <c r="AA6" s="266"/>
      <c r="AB6" s="266"/>
      <c r="AC6" s="266"/>
      <c r="AD6" s="266"/>
      <c r="AE6" s="266"/>
      <c r="AF6" s="266"/>
      <c r="AG6" s="266"/>
      <c r="AH6" s="266"/>
      <c r="AI6" s="294"/>
    </row>
    <row r="7" spans="1:35" x14ac:dyDescent="0.2">
      <c r="A7" s="656"/>
      <c r="B7" s="656"/>
      <c r="C7" s="656"/>
      <c r="D7" s="656"/>
      <c r="E7" s="238" t="s">
        <v>76</v>
      </c>
      <c r="G7" s="293"/>
      <c r="H7" s="74"/>
      <c r="I7" s="74"/>
      <c r="J7" s="74"/>
      <c r="K7" s="266"/>
      <c r="L7" s="266"/>
      <c r="M7" s="266"/>
      <c r="N7" s="266"/>
      <c r="O7" s="266"/>
      <c r="P7" s="266"/>
      <c r="Q7" s="266" t="s">
        <v>76</v>
      </c>
      <c r="R7" s="266" t="s">
        <v>76</v>
      </c>
      <c r="S7" s="266" t="s">
        <v>76</v>
      </c>
      <c r="T7" s="294"/>
      <c r="U7" s="75"/>
      <c r="V7" s="293"/>
      <c r="W7" s="74"/>
      <c r="X7" s="74"/>
      <c r="Y7" s="74"/>
      <c r="Z7" s="266"/>
      <c r="AA7" s="266"/>
      <c r="AB7" s="266"/>
      <c r="AC7" s="266"/>
      <c r="AD7" s="266"/>
      <c r="AE7" s="266"/>
      <c r="AF7" s="266" t="s">
        <v>76</v>
      </c>
      <c r="AG7" s="266" t="s">
        <v>76</v>
      </c>
      <c r="AH7" s="266" t="s">
        <v>76</v>
      </c>
      <c r="AI7" s="294"/>
    </row>
    <row r="8" spans="1:35" x14ac:dyDescent="0.2">
      <c r="A8" s="656"/>
      <c r="B8" s="656"/>
      <c r="C8" s="656"/>
      <c r="D8" s="656"/>
      <c r="E8" s="237"/>
      <c r="G8" s="293"/>
      <c r="H8" s="74"/>
      <c r="I8" s="74"/>
      <c r="J8" s="266"/>
      <c r="K8" s="266"/>
      <c r="L8" s="266"/>
      <c r="M8" s="266"/>
      <c r="N8" s="266"/>
      <c r="O8" s="266"/>
      <c r="P8" s="266"/>
      <c r="Q8" s="266"/>
      <c r="R8" s="266"/>
      <c r="S8" s="266"/>
      <c r="T8" s="294"/>
      <c r="U8" s="75"/>
      <c r="V8" s="293"/>
      <c r="W8" s="74"/>
      <c r="X8" s="74"/>
      <c r="Y8" s="266"/>
      <c r="Z8" s="266"/>
      <c r="AA8" s="266"/>
      <c r="AB8" s="266"/>
      <c r="AC8" s="266"/>
      <c r="AD8" s="266"/>
      <c r="AE8" s="266"/>
      <c r="AF8" s="266"/>
      <c r="AG8" s="266"/>
      <c r="AH8" s="266"/>
      <c r="AI8" s="294"/>
    </row>
    <row r="9" spans="1:35" x14ac:dyDescent="0.2">
      <c r="A9" s="656"/>
      <c r="B9" s="656"/>
      <c r="C9" s="656"/>
      <c r="D9" s="656"/>
      <c r="E9" s="237"/>
      <c r="G9" s="293"/>
      <c r="H9" s="74"/>
      <c r="I9" s="74"/>
      <c r="J9" s="266"/>
      <c r="K9" s="266"/>
      <c r="L9" s="266"/>
      <c r="M9" s="266"/>
      <c r="N9" s="266"/>
      <c r="O9" s="266"/>
      <c r="P9" s="266"/>
      <c r="Q9" s="266"/>
      <c r="R9" s="266"/>
      <c r="S9" s="266"/>
      <c r="T9" s="294"/>
      <c r="U9" s="75"/>
      <c r="V9" s="293"/>
      <c r="W9" s="74"/>
      <c r="X9" s="74"/>
      <c r="Y9" s="266"/>
      <c r="Z9" s="266"/>
      <c r="AA9" s="266"/>
      <c r="AB9" s="266"/>
      <c r="AC9" s="266"/>
      <c r="AD9" s="266"/>
      <c r="AE9" s="266"/>
      <c r="AF9" s="266"/>
      <c r="AG9" s="266"/>
      <c r="AH9" s="266"/>
      <c r="AI9" s="294"/>
    </row>
    <row r="10" spans="1:35" x14ac:dyDescent="0.2">
      <c r="A10" s="656"/>
      <c r="B10" s="656"/>
      <c r="C10" s="656"/>
      <c r="D10" s="656"/>
      <c r="E10" s="237"/>
      <c r="G10" s="293"/>
      <c r="H10" s="74"/>
      <c r="I10" s="74"/>
      <c r="J10" s="266"/>
      <c r="K10" s="266"/>
      <c r="L10" s="266"/>
      <c r="M10" s="266"/>
      <c r="N10" s="266"/>
      <c r="O10" s="266"/>
      <c r="P10" s="266"/>
      <c r="Q10" s="266"/>
      <c r="R10" s="266"/>
      <c r="S10" s="266"/>
      <c r="T10" s="294"/>
      <c r="U10" s="75"/>
      <c r="V10" s="293"/>
      <c r="W10" s="74"/>
      <c r="X10" s="74"/>
      <c r="Y10" s="266"/>
      <c r="Z10" s="266"/>
      <c r="AA10" s="266"/>
      <c r="AB10" s="266"/>
      <c r="AC10" s="266"/>
      <c r="AD10" s="266"/>
      <c r="AE10" s="266"/>
      <c r="AF10" s="266"/>
      <c r="AG10" s="266"/>
      <c r="AH10" s="266"/>
      <c r="AI10" s="294"/>
    </row>
    <row r="11" spans="1:35" ht="48" customHeight="1" thickBot="1" x14ac:dyDescent="0.25">
      <c r="A11" s="657"/>
      <c r="B11" s="657"/>
      <c r="C11" s="657"/>
      <c r="D11" s="657"/>
      <c r="E11" s="237"/>
      <c r="G11" s="293"/>
      <c r="H11" s="74"/>
      <c r="I11" s="74"/>
      <c r="J11" s="74"/>
      <c r="K11" s="74"/>
      <c r="L11" s="74"/>
      <c r="M11" s="74"/>
      <c r="N11" s="74"/>
      <c r="O11" s="74"/>
      <c r="P11" s="74"/>
      <c r="Q11" s="74"/>
      <c r="R11" s="74"/>
      <c r="S11" s="74"/>
      <c r="T11" s="294"/>
      <c r="U11" s="75"/>
      <c r="V11" s="293"/>
      <c r="W11" s="74"/>
      <c r="X11" s="74"/>
      <c r="Y11" s="74"/>
      <c r="Z11" s="74"/>
      <c r="AA11" s="74"/>
      <c r="AB11" s="74"/>
      <c r="AC11" s="74"/>
      <c r="AD11" s="74"/>
      <c r="AE11" s="74"/>
      <c r="AF11" s="74"/>
      <c r="AG11" s="74"/>
      <c r="AH11" s="74"/>
      <c r="AI11" s="294"/>
    </row>
    <row r="12" spans="1:35" ht="6" customHeight="1" x14ac:dyDescent="0.2">
      <c r="A12" s="180"/>
      <c r="B12" s="180"/>
      <c r="C12" s="180"/>
      <c r="D12" s="180"/>
      <c r="E12" s="237"/>
      <c r="G12" s="293"/>
      <c r="H12" s="74"/>
      <c r="I12" s="74"/>
      <c r="J12" s="74"/>
      <c r="K12" s="267"/>
      <c r="L12" s="267"/>
      <c r="M12" s="267"/>
      <c r="N12" s="267"/>
      <c r="O12" s="267"/>
      <c r="P12" s="267"/>
      <c r="Q12" s="267"/>
      <c r="R12" s="267"/>
      <c r="S12" s="267"/>
      <c r="T12" s="294"/>
      <c r="U12" s="75"/>
      <c r="V12" s="293"/>
      <c r="W12" s="74"/>
      <c r="X12" s="74"/>
      <c r="Y12" s="74"/>
      <c r="Z12" s="267"/>
      <c r="AA12" s="267"/>
      <c r="AB12" s="267"/>
      <c r="AC12" s="267"/>
      <c r="AD12" s="267"/>
      <c r="AE12" s="267"/>
      <c r="AF12" s="267"/>
      <c r="AG12" s="267"/>
      <c r="AH12" s="267"/>
      <c r="AI12" s="294"/>
    </row>
    <row r="13" spans="1:35" x14ac:dyDescent="0.2">
      <c r="A13" s="74" t="s">
        <v>78</v>
      </c>
      <c r="B13" s="658" t="str">
        <f>+'INGRESO DE DATOS'!$C$37</f>
        <v>John Doe</v>
      </c>
      <c r="C13" s="659"/>
      <c r="D13" s="660"/>
      <c r="E13" s="237"/>
      <c r="G13" s="293"/>
      <c r="H13" s="74"/>
      <c r="I13" s="74"/>
      <c r="J13" s="74"/>
      <c r="K13" s="267"/>
      <c r="L13" s="267"/>
      <c r="M13" s="74"/>
      <c r="N13" s="267"/>
      <c r="O13" s="267"/>
      <c r="P13" s="267"/>
      <c r="Q13" s="267"/>
      <c r="R13" s="267"/>
      <c r="S13" s="267"/>
      <c r="T13" s="294"/>
      <c r="U13" s="75"/>
      <c r="V13" s="293"/>
      <c r="W13" s="74"/>
      <c r="X13" s="74"/>
      <c r="Y13" s="74"/>
      <c r="Z13" s="267"/>
      <c r="AA13" s="267"/>
      <c r="AB13" s="74"/>
      <c r="AC13" s="267"/>
      <c r="AD13" s="267"/>
      <c r="AE13" s="267"/>
      <c r="AF13" s="267"/>
      <c r="AG13" s="267"/>
      <c r="AH13" s="267"/>
      <c r="AI13" s="294"/>
    </row>
    <row r="14" spans="1:35" x14ac:dyDescent="0.2">
      <c r="A14" s="74"/>
      <c r="B14" s="180"/>
      <c r="C14" s="180"/>
      <c r="D14" s="180"/>
      <c r="E14" s="237"/>
      <c r="G14" s="293"/>
      <c r="H14" s="267"/>
      <c r="I14" s="74"/>
      <c r="J14" s="74"/>
      <c r="K14" s="267"/>
      <c r="L14" s="267"/>
      <c r="M14" s="267"/>
      <c r="N14" s="267"/>
      <c r="O14" s="267"/>
      <c r="P14" s="267"/>
      <c r="Q14" s="267"/>
      <c r="R14" s="267"/>
      <c r="S14" s="267"/>
      <c r="T14" s="294"/>
      <c r="U14" s="75"/>
      <c r="V14" s="293"/>
      <c r="W14" s="267"/>
      <c r="X14" s="74"/>
      <c r="Y14" s="74"/>
      <c r="Z14" s="267"/>
      <c r="AA14" s="267"/>
      <c r="AB14" s="267"/>
      <c r="AC14" s="267"/>
      <c r="AD14" s="267"/>
      <c r="AE14" s="267"/>
      <c r="AF14" s="267"/>
      <c r="AG14" s="267"/>
      <c r="AH14" s="267"/>
      <c r="AI14" s="294"/>
    </row>
    <row r="15" spans="1:35" x14ac:dyDescent="0.2">
      <c r="A15" s="74" t="s">
        <v>79</v>
      </c>
      <c r="B15" s="241">
        <f>+'INGRESO DE DATOS'!$C$39</f>
        <v>1</v>
      </c>
      <c r="C15" s="180"/>
      <c r="D15" s="180"/>
      <c r="E15" s="237"/>
      <c r="G15" s="293"/>
      <c r="H15" s="266"/>
      <c r="I15" s="74"/>
      <c r="J15" s="74"/>
      <c r="K15" s="267"/>
      <c r="L15" s="267"/>
      <c r="M15" s="267"/>
      <c r="N15" s="267"/>
      <c r="O15" s="267"/>
      <c r="P15" s="267"/>
      <c r="Q15" s="267"/>
      <c r="R15" s="267"/>
      <c r="S15" s="267"/>
      <c r="T15" s="294"/>
      <c r="U15" s="75"/>
      <c r="V15" s="293"/>
      <c r="W15" s="266"/>
      <c r="X15" s="74"/>
      <c r="Y15" s="74"/>
      <c r="Z15" s="267"/>
      <c r="AA15" s="267"/>
      <c r="AB15" s="267"/>
      <c r="AC15" s="267"/>
      <c r="AD15" s="267"/>
      <c r="AE15" s="267"/>
      <c r="AF15" s="267"/>
      <c r="AG15" s="267"/>
      <c r="AH15" s="267"/>
      <c r="AI15" s="294"/>
    </row>
    <row r="16" spans="1:35" x14ac:dyDescent="0.2">
      <c r="A16" s="74"/>
      <c r="B16" s="180"/>
      <c r="C16" s="180"/>
      <c r="D16" s="180"/>
      <c r="E16" s="237"/>
      <c r="G16" s="293"/>
      <c r="H16" s="266"/>
      <c r="I16" s="74"/>
      <c r="J16" s="74"/>
      <c r="K16" s="267"/>
      <c r="L16" s="267"/>
      <c r="M16" s="267"/>
      <c r="N16" s="74"/>
      <c r="O16" s="267"/>
      <c r="P16" s="267"/>
      <c r="Q16" s="267"/>
      <c r="R16" s="267"/>
      <c r="S16" s="267"/>
      <c r="T16" s="294"/>
      <c r="U16" s="75"/>
      <c r="V16" s="293"/>
      <c r="W16" s="266"/>
      <c r="X16" s="74"/>
      <c r="Y16" s="74"/>
      <c r="Z16" s="267"/>
      <c r="AA16" s="267"/>
      <c r="AB16" s="267"/>
      <c r="AC16" s="74"/>
      <c r="AD16" s="267"/>
      <c r="AE16" s="267"/>
      <c r="AF16" s="267"/>
      <c r="AG16" s="267"/>
      <c r="AH16" s="267"/>
      <c r="AI16" s="294"/>
    </row>
    <row r="17" spans="1:35" x14ac:dyDescent="0.2">
      <c r="A17" s="74" t="s">
        <v>80</v>
      </c>
      <c r="B17" s="241">
        <f>+'INGRESO DE DATOS'!$C$41</f>
        <v>0</v>
      </c>
      <c r="C17" s="666" t="str">
        <f>IF('INGRESO DE DATOS'!$R$2=TRUE, "Cotización para dependiente de 24 años","")</f>
        <v/>
      </c>
      <c r="D17" s="667"/>
      <c r="E17" s="237"/>
      <c r="G17" s="293"/>
      <c r="H17" s="74"/>
      <c r="I17" s="74"/>
      <c r="J17" s="74"/>
      <c r="K17" s="267"/>
      <c r="L17" s="267"/>
      <c r="M17" s="267"/>
      <c r="N17" s="267"/>
      <c r="O17" s="267"/>
      <c r="P17" s="267"/>
      <c r="Q17" s="267"/>
      <c r="R17" s="267"/>
      <c r="S17" s="267"/>
      <c r="T17" s="294"/>
      <c r="U17" s="75"/>
      <c r="V17" s="293"/>
      <c r="W17" s="74"/>
      <c r="X17" s="74"/>
      <c r="Y17" s="74"/>
      <c r="Z17" s="267"/>
      <c r="AA17" s="267"/>
      <c r="AB17" s="267"/>
      <c r="AC17" s="267"/>
      <c r="AD17" s="267"/>
      <c r="AE17" s="267"/>
      <c r="AF17" s="267"/>
      <c r="AG17" s="267"/>
      <c r="AH17" s="267"/>
      <c r="AI17" s="294"/>
    </row>
    <row r="18" spans="1:35" x14ac:dyDescent="0.2">
      <c r="A18" s="74"/>
      <c r="B18" s="180"/>
      <c r="C18" s="180"/>
      <c r="D18" s="180"/>
      <c r="E18" s="237"/>
      <c r="G18" s="293"/>
      <c r="H18" s="266"/>
      <c r="I18" s="74"/>
      <c r="J18" s="74"/>
      <c r="K18" s="267"/>
      <c r="L18" s="267"/>
      <c r="M18" s="74"/>
      <c r="N18" s="267"/>
      <c r="O18" s="267"/>
      <c r="P18" s="267"/>
      <c r="Q18" s="267"/>
      <c r="R18" s="267"/>
      <c r="S18" s="267"/>
      <c r="T18" s="294"/>
      <c r="U18" s="75"/>
      <c r="V18" s="293"/>
      <c r="W18" s="266"/>
      <c r="X18" s="74"/>
      <c r="Y18" s="74"/>
      <c r="Z18" s="267"/>
      <c r="AA18" s="267"/>
      <c r="AB18" s="74"/>
      <c r="AC18" s="267"/>
      <c r="AD18" s="267"/>
      <c r="AE18" s="267"/>
      <c r="AF18" s="267"/>
      <c r="AG18" s="267"/>
      <c r="AH18" s="267"/>
      <c r="AI18" s="294"/>
    </row>
    <row r="19" spans="1:35" ht="34" customHeight="1" x14ac:dyDescent="0.2">
      <c r="A19" s="74" t="s">
        <v>82</v>
      </c>
      <c r="B19" s="241">
        <f>+'INGRESO DE DATOS'!$C$43</f>
        <v>18</v>
      </c>
      <c r="C19" s="242" t="s">
        <v>83</v>
      </c>
      <c r="D19" s="241">
        <f>+'INGRESO DE DATOS'!$C$45</f>
        <v>46</v>
      </c>
      <c r="E19" s="237"/>
      <c r="G19" s="293"/>
      <c r="H19" s="266"/>
      <c r="I19" s="74"/>
      <c r="J19" s="74"/>
      <c r="K19" s="267"/>
      <c r="L19" s="267"/>
      <c r="M19" s="74"/>
      <c r="N19" s="267"/>
      <c r="O19" s="267"/>
      <c r="P19" s="267"/>
      <c r="Q19" s="267"/>
      <c r="R19" s="267"/>
      <c r="S19" s="267"/>
      <c r="T19" s="294"/>
      <c r="U19" s="75"/>
      <c r="V19" s="293"/>
      <c r="W19" s="266"/>
      <c r="X19" s="74"/>
      <c r="Y19" s="74"/>
      <c r="Z19" s="267"/>
      <c r="AA19" s="267"/>
      <c r="AB19" s="74"/>
      <c r="AC19" s="267"/>
      <c r="AD19" s="267"/>
      <c r="AE19" s="267"/>
      <c r="AF19" s="267"/>
      <c r="AG19" s="267"/>
      <c r="AH19" s="267"/>
      <c r="AI19" s="294"/>
    </row>
    <row r="20" spans="1:35" ht="17" thickBot="1" x14ac:dyDescent="0.25">
      <c r="A20" s="99"/>
      <c r="B20" s="233"/>
      <c r="C20" s="233"/>
      <c r="D20" s="233"/>
      <c r="E20" s="237"/>
      <c r="G20" s="293"/>
      <c r="H20" s="74"/>
      <c r="I20" s="74"/>
      <c r="J20" s="74"/>
      <c r="K20" s="267"/>
      <c r="L20" s="267"/>
      <c r="M20" s="74"/>
      <c r="N20" s="267"/>
      <c r="O20" s="267"/>
      <c r="P20" s="267"/>
      <c r="Q20" s="267"/>
      <c r="R20" s="267"/>
      <c r="S20" s="267"/>
      <c r="T20" s="294"/>
      <c r="U20" s="75"/>
      <c r="V20" s="293"/>
      <c r="W20" s="74"/>
      <c r="X20" s="74"/>
      <c r="Y20" s="74"/>
      <c r="Z20" s="267"/>
      <c r="AA20" s="267"/>
      <c r="AB20" s="74"/>
      <c r="AC20" s="267"/>
      <c r="AD20" s="267"/>
      <c r="AE20" s="267"/>
      <c r="AF20" s="267"/>
      <c r="AG20" s="267"/>
      <c r="AH20" s="267"/>
      <c r="AI20" s="294"/>
    </row>
    <row r="21" spans="1:35" ht="17" thickBot="1" x14ac:dyDescent="0.25">
      <c r="A21" s="234" t="s">
        <v>84</v>
      </c>
      <c r="B21" s="663">
        <f ca="1">NOW()</f>
        <v>46210.684581018519</v>
      </c>
      <c r="C21" s="664"/>
      <c r="D21" s="181"/>
      <c r="E21" s="239"/>
      <c r="G21" s="293"/>
      <c r="H21" s="266"/>
      <c r="I21" s="74"/>
      <c r="J21" s="266"/>
      <c r="K21" s="267"/>
      <c r="L21" s="267"/>
      <c r="M21" s="74"/>
      <c r="N21" s="267"/>
      <c r="O21" s="267"/>
      <c r="P21" s="267"/>
      <c r="Q21" s="267"/>
      <c r="R21" s="267"/>
      <c r="S21" s="267"/>
      <c r="T21" s="294"/>
      <c r="U21" s="75"/>
      <c r="V21" s="293"/>
      <c r="W21" s="266"/>
      <c r="X21" s="74"/>
      <c r="Y21" s="266"/>
      <c r="Z21" s="267"/>
      <c r="AA21" s="267"/>
      <c r="AB21" s="74"/>
      <c r="AC21" s="267"/>
      <c r="AD21" s="267"/>
      <c r="AE21" s="267"/>
      <c r="AF21" s="267"/>
      <c r="AG21" s="267"/>
      <c r="AH21" s="267"/>
      <c r="AI21" s="294"/>
    </row>
    <row r="22" spans="1:35" x14ac:dyDescent="0.2">
      <c r="A22" s="123"/>
      <c r="B22" s="437" t="s">
        <v>85</v>
      </c>
      <c r="C22" s="442">
        <f>'INGRESO DE DATOS'!T88</f>
        <v>0</v>
      </c>
      <c r="D22" s="442">
        <f>'INGRESO DE DATOS'!T89</f>
        <v>0</v>
      </c>
      <c r="E22" s="239"/>
      <c r="G22" s="293"/>
      <c r="H22" s="266"/>
      <c r="I22" s="74"/>
      <c r="J22" s="266"/>
      <c r="K22" s="267"/>
      <c r="L22" s="267"/>
      <c r="M22" s="74"/>
      <c r="N22" s="267"/>
      <c r="O22" s="267"/>
      <c r="P22" s="267"/>
      <c r="Q22" s="267"/>
      <c r="R22" s="267"/>
      <c r="S22" s="267"/>
      <c r="T22" s="294"/>
      <c r="U22" s="75"/>
      <c r="V22" s="293"/>
      <c r="W22" s="266"/>
      <c r="X22" s="74"/>
      <c r="Y22" s="266"/>
      <c r="Z22" s="267"/>
      <c r="AA22" s="267"/>
      <c r="AB22" s="74"/>
      <c r="AC22" s="267"/>
      <c r="AD22" s="267"/>
      <c r="AE22" s="267"/>
      <c r="AF22" s="267"/>
      <c r="AG22" s="267"/>
      <c r="AH22" s="267"/>
      <c r="AI22" s="294"/>
    </row>
    <row r="23" spans="1:35" x14ac:dyDescent="0.2">
      <c r="A23" s="123"/>
      <c r="B23" s="437" t="s">
        <v>22</v>
      </c>
      <c r="C23" s="442">
        <f>'INGRESO DE DATOS'!U88</f>
        <v>0</v>
      </c>
      <c r="D23" s="442">
        <f>'INGRESO DE DATOS'!U89</f>
        <v>0</v>
      </c>
      <c r="E23" s="239"/>
      <c r="G23" s="293"/>
      <c r="H23" s="74"/>
      <c r="I23" s="74"/>
      <c r="J23" s="266"/>
      <c r="K23" s="74"/>
      <c r="L23" s="267"/>
      <c r="M23" s="74"/>
      <c r="N23" s="74"/>
      <c r="O23" s="74"/>
      <c r="P23" s="267"/>
      <c r="Q23" s="267"/>
      <c r="R23" s="267"/>
      <c r="S23" s="267"/>
      <c r="T23" s="294"/>
      <c r="U23" s="75"/>
      <c r="V23" s="293"/>
      <c r="W23" s="74"/>
      <c r="X23" s="74"/>
      <c r="Y23" s="266"/>
      <c r="Z23" s="74"/>
      <c r="AA23" s="267"/>
      <c r="AB23" s="74"/>
      <c r="AC23" s="74"/>
      <c r="AD23" s="74"/>
      <c r="AE23" s="267"/>
      <c r="AF23" s="267"/>
      <c r="AG23" s="267"/>
      <c r="AH23" s="267"/>
      <c r="AI23" s="294"/>
    </row>
    <row r="24" spans="1:35" s="126" customFormat="1" ht="18" x14ac:dyDescent="0.2">
      <c r="A24" s="144" t="s">
        <v>130</v>
      </c>
      <c r="B24" s="145"/>
      <c r="C24" s="145" t="s">
        <v>87</v>
      </c>
      <c r="D24" s="145" t="s">
        <v>88</v>
      </c>
      <c r="E24" s="237"/>
      <c r="G24" s="293"/>
      <c r="H24" s="267"/>
      <c r="I24" s="74"/>
      <c r="J24" s="74"/>
      <c r="K24" s="74"/>
      <c r="L24" s="267"/>
      <c r="M24" s="74"/>
      <c r="N24" s="74"/>
      <c r="O24" s="74"/>
      <c r="P24" s="267"/>
      <c r="Q24" s="267"/>
      <c r="R24" s="267"/>
      <c r="S24" s="267"/>
      <c r="T24" s="294"/>
      <c r="U24" s="75"/>
      <c r="V24" s="293"/>
      <c r="W24" s="267"/>
      <c r="X24" s="74"/>
      <c r="Y24" s="74"/>
      <c r="Z24" s="74"/>
      <c r="AA24" s="267"/>
      <c r="AB24" s="74"/>
      <c r="AC24" s="74"/>
      <c r="AD24" s="74"/>
      <c r="AE24" s="267"/>
      <c r="AF24" s="267"/>
      <c r="AG24" s="267"/>
      <c r="AH24" s="267"/>
      <c r="AI24" s="294"/>
    </row>
    <row r="25" spans="1:35" s="126" customFormat="1" ht="18" x14ac:dyDescent="0.2">
      <c r="A25" s="661" t="s">
        <v>91</v>
      </c>
      <c r="B25" s="662"/>
      <c r="C25" s="262">
        <v>10000</v>
      </c>
      <c r="D25" s="262">
        <v>20000</v>
      </c>
      <c r="E25" s="239"/>
      <c r="F25" s="123"/>
      <c r="G25" s="293"/>
      <c r="H25" s="74"/>
      <c r="I25" s="74"/>
      <c r="J25" s="266"/>
      <c r="K25" s="268"/>
      <c r="L25" s="266"/>
      <c r="M25" s="74"/>
      <c r="N25" s="266"/>
      <c r="O25" s="74"/>
      <c r="P25" s="266"/>
      <c r="Q25" s="266"/>
      <c r="R25" s="266"/>
      <c r="S25" s="266"/>
      <c r="T25" s="294"/>
      <c r="U25" s="75"/>
      <c r="V25" s="293"/>
      <c r="W25" s="74"/>
      <c r="X25" s="74"/>
      <c r="Y25" s="266"/>
      <c r="Z25" s="268"/>
      <c r="AA25" s="266"/>
      <c r="AB25" s="74"/>
      <c r="AC25" s="266"/>
      <c r="AD25" s="74"/>
      <c r="AE25" s="266"/>
      <c r="AF25" s="266"/>
      <c r="AG25" s="266"/>
      <c r="AH25" s="266"/>
      <c r="AI25" s="294"/>
    </row>
    <row r="26" spans="1:35" s="126" customFormat="1" ht="18" x14ac:dyDescent="0.2">
      <c r="A26" s="661" t="s">
        <v>93</v>
      </c>
      <c r="B26" s="662"/>
      <c r="C26" s="262">
        <v>10000</v>
      </c>
      <c r="D26" s="262">
        <v>20000</v>
      </c>
      <c r="E26" s="202"/>
      <c r="F26" s="177"/>
      <c r="G26" s="293"/>
      <c r="H26" s="74"/>
      <c r="I26" s="74"/>
      <c r="J26" s="74"/>
      <c r="K26" s="268"/>
      <c r="L26" s="266"/>
      <c r="M26" s="74"/>
      <c r="N26" s="74"/>
      <c r="O26" s="74"/>
      <c r="P26" s="266"/>
      <c r="Q26" s="74"/>
      <c r="R26" s="74"/>
      <c r="S26" s="267"/>
      <c r="T26" s="294"/>
      <c r="U26" s="75"/>
      <c r="V26" s="293"/>
      <c r="W26" s="74"/>
      <c r="X26" s="74"/>
      <c r="Y26" s="74"/>
      <c r="Z26" s="268"/>
      <c r="AA26" s="266"/>
      <c r="AB26" s="74"/>
      <c r="AC26" s="74"/>
      <c r="AD26" s="74"/>
      <c r="AE26" s="266"/>
      <c r="AF26" s="74"/>
      <c r="AG26" s="74"/>
      <c r="AH26" s="267"/>
      <c r="AI26" s="294"/>
    </row>
    <row r="27" spans="1:35" s="126" customFormat="1" ht="18" x14ac:dyDescent="0.2">
      <c r="A27" s="231"/>
      <c r="B27" s="232"/>
      <c r="C27" s="231"/>
      <c r="D27" s="231"/>
      <c r="E27" s="202"/>
      <c r="F27" s="177"/>
      <c r="G27" s="293"/>
      <c r="H27" s="74"/>
      <c r="I27" s="74"/>
      <c r="J27" s="269"/>
      <c r="K27" s="270"/>
      <c r="L27" s="266"/>
      <c r="M27" s="74"/>
      <c r="N27" s="266"/>
      <c r="O27" s="74"/>
      <c r="P27" s="266"/>
      <c r="Q27" s="266"/>
      <c r="R27" s="74"/>
      <c r="S27" s="266"/>
      <c r="T27" s="294"/>
      <c r="U27" s="75"/>
      <c r="V27" s="293"/>
      <c r="W27" s="74"/>
      <c r="X27" s="74"/>
      <c r="Y27" s="269"/>
      <c r="Z27" s="270"/>
      <c r="AA27" s="266"/>
      <c r="AB27" s="74"/>
      <c r="AC27" s="266"/>
      <c r="AD27" s="74"/>
      <c r="AE27" s="266"/>
      <c r="AF27" s="266"/>
      <c r="AG27" s="74"/>
      <c r="AH27" s="266"/>
      <c r="AI27" s="294"/>
    </row>
    <row r="28" spans="1:35" s="126" customFormat="1" ht="18" x14ac:dyDescent="0.2">
      <c r="A28" s="580" t="s">
        <v>94</v>
      </c>
      <c r="B28" s="580"/>
      <c r="C28" s="580"/>
      <c r="D28" s="580"/>
      <c r="E28" s="237"/>
      <c r="F28" s="121"/>
      <c r="G28" s="293"/>
      <c r="H28" s="74"/>
      <c r="I28" s="74"/>
      <c r="J28" s="269"/>
      <c r="K28" s="268"/>
      <c r="L28" s="266"/>
      <c r="M28" s="74"/>
      <c r="N28" s="74"/>
      <c r="O28" s="74"/>
      <c r="P28" s="266"/>
      <c r="Q28" s="74"/>
      <c r="R28" s="74"/>
      <c r="S28" s="74"/>
      <c r="T28" s="294"/>
      <c r="U28" s="75"/>
      <c r="V28" s="293"/>
      <c r="W28" s="74"/>
      <c r="X28" s="74"/>
      <c r="Y28" s="269"/>
      <c r="Z28" s="268"/>
      <c r="AA28" s="266"/>
      <c r="AB28" s="74"/>
      <c r="AC28" s="74"/>
      <c r="AD28" s="74"/>
      <c r="AE28" s="266"/>
      <c r="AF28" s="74"/>
      <c r="AG28" s="74"/>
      <c r="AH28" s="74"/>
      <c r="AI28" s="294"/>
    </row>
    <row r="29" spans="1:35" s="127" customFormat="1" ht="18" x14ac:dyDescent="0.2">
      <c r="A29" s="588" t="s">
        <v>95</v>
      </c>
      <c r="B29" s="589"/>
      <c r="C29" s="143">
        <f>VLOOKUP($B$19,Tablas!$A$1138:$G$1204,3,TRUE)*(1-C22)*(1-C23)</f>
        <v>1679.0729999999999</v>
      </c>
      <c r="D29" s="143">
        <f>VLOOKUP($B$19,Tablas!$A$1138:$G$1204,4,TRUE)*(1-D22)*(1-D23)</f>
        <v>1318.87275</v>
      </c>
      <c r="E29" s="203"/>
      <c r="F29" s="124"/>
      <c r="G29" s="293"/>
      <c r="H29" s="74"/>
      <c r="I29" s="74"/>
      <c r="J29" s="271"/>
      <c r="K29" s="272"/>
      <c r="L29" s="266"/>
      <c r="M29" s="74"/>
      <c r="N29" s="266"/>
      <c r="O29" s="74"/>
      <c r="P29" s="266"/>
      <c r="Q29" s="266" t="s">
        <v>76</v>
      </c>
      <c r="R29" s="266" t="s">
        <v>76</v>
      </c>
      <c r="S29" s="266"/>
      <c r="T29" s="294"/>
      <c r="U29" s="75"/>
      <c r="V29" s="293"/>
      <c r="W29" s="74"/>
      <c r="X29" s="74"/>
      <c r="Y29" s="271"/>
      <c r="Z29" s="272"/>
      <c r="AA29" s="266"/>
      <c r="AB29" s="74"/>
      <c r="AC29" s="266"/>
      <c r="AD29" s="74"/>
      <c r="AE29" s="266"/>
      <c r="AF29" s="266" t="s">
        <v>76</v>
      </c>
      <c r="AG29" s="266" t="s">
        <v>76</v>
      </c>
      <c r="AH29" s="266"/>
      <c r="AI29" s="294"/>
    </row>
    <row r="30" spans="1:35" s="128" customFormat="1" ht="18" x14ac:dyDescent="0.15">
      <c r="A30" s="588" t="s">
        <v>96</v>
      </c>
      <c r="B30" s="589"/>
      <c r="C30" s="143">
        <f>IF($B$15=1,0,(VLOOKUP($D$19,Tablas!$A$1138:$G$1204,3,TRUE)))*(1-C22)*(1-C23)</f>
        <v>0</v>
      </c>
      <c r="D30" s="143">
        <f>IF($B$15=1,0,(VLOOKUP($D$19,Tablas!$A$1138:$G$1204,4,TRUE)))*(1-D22)*(1-D23)</f>
        <v>0</v>
      </c>
      <c r="E30" s="204"/>
      <c r="F30" s="178"/>
      <c r="G30" s="293"/>
      <c r="H30" s="74"/>
      <c r="I30" s="74"/>
      <c r="J30" s="273"/>
      <c r="K30" s="273"/>
      <c r="L30" s="266"/>
      <c r="M30" s="74"/>
      <c r="N30" s="74"/>
      <c r="O30" s="74"/>
      <c r="P30" s="74"/>
      <c r="Q30" s="274"/>
      <c r="R30" s="266"/>
      <c r="S30" s="74"/>
      <c r="T30" s="294"/>
      <c r="U30" s="75"/>
      <c r="V30" s="293"/>
      <c r="W30" s="74"/>
      <c r="X30" s="74"/>
      <c r="Y30" s="273"/>
      <c r="Z30" s="273"/>
      <c r="AA30" s="266"/>
      <c r="AB30" s="74"/>
      <c r="AC30" s="74"/>
      <c r="AD30" s="74"/>
      <c r="AE30" s="74"/>
      <c r="AF30" s="274"/>
      <c r="AG30" s="266"/>
      <c r="AH30" s="74"/>
      <c r="AI30" s="294"/>
    </row>
    <row r="31" spans="1:35" s="128" customFormat="1" ht="18" x14ac:dyDescent="0.15">
      <c r="A31" s="588" t="s">
        <v>97</v>
      </c>
      <c r="B31" s="589"/>
      <c r="C31" s="143">
        <f>IF($B$17=0,0,(VLOOKUP($B$17,Tablas!$A$1205:$G$1207,3,TRUE)))*(1-C22)*(1-C23)</f>
        <v>0</v>
      </c>
      <c r="D31" s="143">
        <f>IF($B$17=0,0,(VLOOKUP($B$17,Tablas!$A$1205:$G$1207,4,TRUE)))*(1-D22)*(1-D23)</f>
        <v>0</v>
      </c>
      <c r="E31" s="204"/>
      <c r="F31" s="178"/>
      <c r="G31" s="295"/>
      <c r="H31" s="275"/>
      <c r="I31" s="275"/>
      <c r="J31" s="276"/>
      <c r="K31" s="277"/>
      <c r="L31" s="266"/>
      <c r="M31" s="74"/>
      <c r="N31" s="74"/>
      <c r="O31" s="266"/>
      <c r="P31" s="266" t="s">
        <v>76</v>
      </c>
      <c r="Q31" s="275"/>
      <c r="R31" s="266"/>
      <c r="S31" s="266" t="s">
        <v>76</v>
      </c>
      <c r="T31" s="296"/>
      <c r="U31" s="82"/>
      <c r="V31" s="295"/>
      <c r="W31" s="275"/>
      <c r="X31" s="275"/>
      <c r="Y31" s="276"/>
      <c r="Z31" s="277"/>
      <c r="AA31" s="266"/>
      <c r="AB31" s="74"/>
      <c r="AC31" s="74"/>
      <c r="AD31" s="266"/>
      <c r="AE31" s="266" t="s">
        <v>76</v>
      </c>
      <c r="AF31" s="275"/>
      <c r="AG31" s="266"/>
      <c r="AH31" s="266" t="s">
        <v>76</v>
      </c>
      <c r="AI31" s="296"/>
    </row>
    <row r="32" spans="1:35" s="128" customFormat="1" ht="18" x14ac:dyDescent="0.15">
      <c r="A32" s="235" t="s">
        <v>98</v>
      </c>
      <c r="B32" s="235"/>
      <c r="C32" s="235">
        <f>SUM(C29:C31)</f>
        <v>1679.0729999999999</v>
      </c>
      <c r="D32" s="235">
        <f>SUM(D29:D31)</f>
        <v>1318.87275</v>
      </c>
      <c r="E32" s="204"/>
      <c r="F32" s="178"/>
      <c r="G32" s="295"/>
      <c r="H32" s="275"/>
      <c r="I32" s="275"/>
      <c r="J32" s="271"/>
      <c r="K32" s="278"/>
      <c r="L32" s="266"/>
      <c r="M32" s="275"/>
      <c r="N32" s="275"/>
      <c r="O32" s="275"/>
      <c r="P32" s="275"/>
      <c r="Q32" s="275"/>
      <c r="R32" s="275"/>
      <c r="S32" s="266"/>
      <c r="T32" s="296"/>
      <c r="U32" s="82"/>
      <c r="V32" s="295"/>
      <c r="W32" s="275"/>
      <c r="X32" s="275"/>
      <c r="Y32" s="271"/>
      <c r="Z32" s="278"/>
      <c r="AA32" s="266"/>
      <c r="AB32" s="275"/>
      <c r="AC32" s="275"/>
      <c r="AD32" s="275"/>
      <c r="AE32" s="275"/>
      <c r="AF32" s="275"/>
      <c r="AG32" s="275"/>
      <c r="AH32" s="266"/>
      <c r="AI32" s="296"/>
    </row>
    <row r="33" spans="1:35" s="128" customFormat="1" ht="18" x14ac:dyDescent="0.15">
      <c r="A33" s="588" t="s">
        <v>99</v>
      </c>
      <c r="B33" s="589"/>
      <c r="C33" s="143">
        <v>75</v>
      </c>
      <c r="D33" s="143">
        <v>75</v>
      </c>
      <c r="E33" s="205"/>
      <c r="F33" s="179"/>
      <c r="G33" s="295"/>
      <c r="H33" s="275"/>
      <c r="I33" s="275"/>
      <c r="J33" s="271"/>
      <c r="K33" s="278"/>
      <c r="L33" s="266"/>
      <c r="M33" s="275"/>
      <c r="N33" s="275"/>
      <c r="O33" s="275"/>
      <c r="P33" s="275"/>
      <c r="Q33" s="275"/>
      <c r="R33" s="275"/>
      <c r="S33" s="267"/>
      <c r="T33" s="297"/>
      <c r="U33" s="82"/>
      <c r="V33" s="295"/>
      <c r="W33" s="275"/>
      <c r="X33" s="275"/>
      <c r="Y33" s="271"/>
      <c r="Z33" s="278"/>
      <c r="AA33" s="266"/>
      <c r="AB33" s="275"/>
      <c r="AC33" s="275"/>
      <c r="AD33" s="275"/>
      <c r="AE33" s="275"/>
      <c r="AF33" s="275"/>
      <c r="AG33" s="275"/>
      <c r="AH33" s="267"/>
      <c r="AI33" s="297"/>
    </row>
    <row r="34" spans="1:35" s="130" customFormat="1" ht="18" x14ac:dyDescent="0.15">
      <c r="A34" s="588" t="s">
        <v>120</v>
      </c>
      <c r="B34" s="589"/>
      <c r="C34" s="143">
        <f>(C32+C33)*5%</f>
        <v>87.703649999999996</v>
      </c>
      <c r="D34" s="143">
        <f>(D32+D33)*5%</f>
        <v>69.693637500000008</v>
      </c>
      <c r="E34" s="204"/>
      <c r="F34" s="178"/>
      <c r="G34" s="295"/>
      <c r="H34" s="275"/>
      <c r="I34" s="275"/>
      <c r="J34" s="271"/>
      <c r="K34" s="278"/>
      <c r="L34" s="266"/>
      <c r="M34" s="266"/>
      <c r="N34" s="275"/>
      <c r="O34" s="275"/>
      <c r="P34" s="275"/>
      <c r="Q34" s="275"/>
      <c r="R34" s="275"/>
      <c r="S34" s="265"/>
      <c r="T34" s="298"/>
      <c r="U34" s="82"/>
      <c r="V34" s="295"/>
      <c r="W34" s="275"/>
      <c r="X34" s="275"/>
      <c r="Y34" s="271"/>
      <c r="Z34" s="278"/>
      <c r="AA34" s="266"/>
      <c r="AB34" s="266"/>
      <c r="AC34" s="275"/>
      <c r="AD34" s="275"/>
      <c r="AE34" s="275"/>
      <c r="AF34" s="275"/>
      <c r="AG34" s="275"/>
      <c r="AH34" s="265"/>
      <c r="AI34" s="298"/>
    </row>
    <row r="35" spans="1:35" s="128" customFormat="1" ht="19" hidden="1" thickBot="1" x14ac:dyDescent="0.2">
      <c r="A35" s="594" t="s">
        <v>101</v>
      </c>
      <c r="B35" s="595"/>
      <c r="C35" s="217">
        <v>0</v>
      </c>
      <c r="D35" s="217">
        <v>0</v>
      </c>
      <c r="E35" s="204"/>
      <c r="F35" s="178"/>
      <c r="G35" s="295"/>
      <c r="H35" s="275"/>
      <c r="I35" s="275"/>
      <c r="J35" s="271"/>
      <c r="K35" s="278"/>
      <c r="L35" s="266"/>
      <c r="M35" s="266"/>
      <c r="N35" s="275"/>
      <c r="O35" s="275"/>
      <c r="P35" s="275"/>
      <c r="Q35" s="275"/>
      <c r="R35" s="275"/>
      <c r="S35" s="265"/>
      <c r="T35" s="298"/>
      <c r="U35" s="87"/>
      <c r="V35" s="295"/>
      <c r="W35" s="275"/>
      <c r="X35" s="275"/>
      <c r="Y35" s="271"/>
      <c r="Z35" s="278"/>
      <c r="AA35" s="266"/>
      <c r="AB35" s="266"/>
      <c r="AC35" s="275"/>
      <c r="AD35" s="275"/>
      <c r="AE35" s="275"/>
      <c r="AF35" s="275"/>
      <c r="AG35" s="275"/>
      <c r="AH35" s="265"/>
      <c r="AI35" s="298"/>
    </row>
    <row r="36" spans="1:35" s="128" customFormat="1" ht="18" x14ac:dyDescent="0.15">
      <c r="A36" s="665" t="s">
        <v>102</v>
      </c>
      <c r="B36" s="665"/>
      <c r="C36" s="156">
        <f>SUM(C32:C35)</f>
        <v>1841.7766499999998</v>
      </c>
      <c r="D36" s="156">
        <f>SUM(D32:D35)</f>
        <v>1463.5663875</v>
      </c>
      <c r="E36" s="205"/>
      <c r="F36" s="179"/>
      <c r="G36" s="295"/>
      <c r="H36" s="275"/>
      <c r="I36" s="275"/>
      <c r="J36" s="271"/>
      <c r="K36" s="278"/>
      <c r="L36" s="266"/>
      <c r="M36" s="266"/>
      <c r="N36" s="275"/>
      <c r="O36" s="275"/>
      <c r="P36" s="275"/>
      <c r="Q36" s="275"/>
      <c r="R36" s="275"/>
      <c r="S36" s="266"/>
      <c r="T36" s="299"/>
      <c r="U36" s="75"/>
      <c r="V36" s="295"/>
      <c r="W36" s="275"/>
      <c r="X36" s="275"/>
      <c r="Y36" s="271"/>
      <c r="Z36" s="278"/>
      <c r="AA36" s="266"/>
      <c r="AB36" s="266"/>
      <c r="AC36" s="275"/>
      <c r="AD36" s="275"/>
      <c r="AE36" s="275"/>
      <c r="AF36" s="275"/>
      <c r="AG36" s="275"/>
      <c r="AH36" s="266"/>
      <c r="AI36" s="299"/>
    </row>
    <row r="37" spans="1:35" s="128" customFormat="1" ht="18" x14ac:dyDescent="0.15">
      <c r="A37" s="14"/>
      <c r="B37" s="14"/>
      <c r="C37" s="14"/>
      <c r="D37" s="14"/>
      <c r="E37" s="205"/>
      <c r="F37" s="179"/>
      <c r="G37" s="300"/>
      <c r="H37" s="279"/>
      <c r="I37" s="279"/>
      <c r="J37" s="271"/>
      <c r="K37" s="278"/>
      <c r="L37" s="266"/>
      <c r="M37" s="266"/>
      <c r="N37" s="279"/>
      <c r="O37" s="279"/>
      <c r="P37" s="279"/>
      <c r="Q37" s="279"/>
      <c r="R37" s="279"/>
      <c r="S37" s="267"/>
      <c r="T37" s="297"/>
      <c r="U37" s="75"/>
      <c r="V37" s="300"/>
      <c r="W37" s="279"/>
      <c r="X37" s="279"/>
      <c r="Y37" s="271"/>
      <c r="Z37" s="278"/>
      <c r="AA37" s="266"/>
      <c r="AB37" s="266"/>
      <c r="AC37" s="279"/>
      <c r="AD37" s="279"/>
      <c r="AE37" s="279"/>
      <c r="AF37" s="279"/>
      <c r="AG37" s="279"/>
      <c r="AH37" s="267"/>
      <c r="AI37" s="297"/>
    </row>
    <row r="38" spans="1:35" s="128" customFormat="1" ht="18" x14ac:dyDescent="0.15">
      <c r="A38" s="580" t="s">
        <v>125</v>
      </c>
      <c r="B38" s="580"/>
      <c r="C38" s="580"/>
      <c r="D38" s="580"/>
      <c r="E38" s="188"/>
      <c r="G38" s="293"/>
      <c r="H38" s="74"/>
      <c r="I38" s="74"/>
      <c r="J38" s="271"/>
      <c r="K38" s="278"/>
      <c r="L38" s="266"/>
      <c r="M38" s="266"/>
      <c r="N38" s="74"/>
      <c r="O38" s="74"/>
      <c r="P38" s="74"/>
      <c r="Q38" s="74"/>
      <c r="R38" s="74"/>
      <c r="S38" s="280"/>
      <c r="T38" s="301"/>
      <c r="U38" s="75"/>
      <c r="V38" s="293"/>
      <c r="W38" s="74"/>
      <c r="X38" s="74"/>
      <c r="Y38" s="271"/>
      <c r="Z38" s="278"/>
      <c r="AA38" s="266"/>
      <c r="AB38" s="266"/>
      <c r="AC38" s="74"/>
      <c r="AD38" s="74"/>
      <c r="AE38" s="74"/>
      <c r="AF38" s="74"/>
      <c r="AG38" s="74"/>
      <c r="AH38" s="280"/>
      <c r="AI38" s="301"/>
    </row>
    <row r="39" spans="1:35" s="130" customFormat="1" ht="18" x14ac:dyDescent="0.15">
      <c r="A39" s="588" t="s">
        <v>95</v>
      </c>
      <c r="B39" s="589"/>
      <c r="C39" s="143">
        <f>C29*Tablas!$M$4</f>
        <v>889.90868999999998</v>
      </c>
      <c r="D39" s="143">
        <f>D29*Tablas!$M$4</f>
        <v>699.00255750000008</v>
      </c>
      <c r="E39" s="203"/>
      <c r="F39" s="124"/>
      <c r="G39" s="293"/>
      <c r="H39" s="74"/>
      <c r="I39" s="74"/>
      <c r="J39" s="271"/>
      <c r="K39" s="278"/>
      <c r="L39" s="266"/>
      <c r="M39" s="281"/>
      <c r="N39" s="74"/>
      <c r="O39" s="74"/>
      <c r="P39" s="74"/>
      <c r="Q39" s="74"/>
      <c r="R39" s="74"/>
      <c r="S39" s="280"/>
      <c r="T39" s="301"/>
      <c r="U39" s="75"/>
      <c r="V39" s="293"/>
      <c r="W39" s="74"/>
      <c r="X39" s="74"/>
      <c r="Y39" s="271"/>
      <c r="Z39" s="278"/>
      <c r="AA39" s="266"/>
      <c r="AB39" s="281"/>
      <c r="AC39" s="74"/>
      <c r="AD39" s="74"/>
      <c r="AE39" s="74"/>
      <c r="AF39" s="74"/>
      <c r="AG39" s="74"/>
      <c r="AH39" s="280"/>
      <c r="AI39" s="301"/>
    </row>
    <row r="40" spans="1:35" s="128" customFormat="1" ht="18" x14ac:dyDescent="0.15">
      <c r="A40" s="588" t="s">
        <v>96</v>
      </c>
      <c r="B40" s="589"/>
      <c r="C40" s="143">
        <f>C30*Tablas!$M$4</f>
        <v>0</v>
      </c>
      <c r="D40" s="143">
        <f>D30*Tablas!$M$4</f>
        <v>0</v>
      </c>
      <c r="E40" s="204"/>
      <c r="F40" s="178"/>
      <c r="G40" s="293"/>
      <c r="H40" s="74"/>
      <c r="I40" s="74"/>
      <c r="J40" s="271"/>
      <c r="K40" s="278"/>
      <c r="L40" s="281"/>
      <c r="M40" s="281"/>
      <c r="N40" s="74"/>
      <c r="O40" s="74"/>
      <c r="P40" s="74"/>
      <c r="Q40" s="74"/>
      <c r="R40" s="74"/>
      <c r="S40" s="280"/>
      <c r="T40" s="301"/>
      <c r="U40" s="87"/>
      <c r="V40" s="293"/>
      <c r="W40" s="74"/>
      <c r="X40" s="74"/>
      <c r="Y40" s="271"/>
      <c r="Z40" s="278"/>
      <c r="AA40" s="281"/>
      <c r="AB40" s="281"/>
      <c r="AC40" s="74"/>
      <c r="AD40" s="74"/>
      <c r="AE40" s="74"/>
      <c r="AF40" s="74"/>
      <c r="AG40" s="74"/>
      <c r="AH40" s="280"/>
      <c r="AI40" s="301"/>
    </row>
    <row r="41" spans="1:35" s="128" customFormat="1" ht="18" x14ac:dyDescent="0.15">
      <c r="A41" s="588" t="s">
        <v>97</v>
      </c>
      <c r="B41" s="589"/>
      <c r="C41" s="143">
        <f>C31*Tablas!$M$4</f>
        <v>0</v>
      </c>
      <c r="D41" s="143">
        <f>D31*Tablas!$M$4</f>
        <v>0</v>
      </c>
      <c r="E41" s="204"/>
      <c r="F41" s="178"/>
      <c r="G41" s="293"/>
      <c r="H41" s="74"/>
      <c r="I41" s="74"/>
      <c r="J41" s="271"/>
      <c r="K41" s="278"/>
      <c r="L41" s="281"/>
      <c r="M41" s="266"/>
      <c r="N41" s="74"/>
      <c r="O41" s="74"/>
      <c r="P41" s="74"/>
      <c r="Q41" s="74"/>
      <c r="R41" s="74"/>
      <c r="S41" s="282"/>
      <c r="T41" s="302"/>
      <c r="U41" s="75"/>
      <c r="V41" s="293"/>
      <c r="W41" s="74"/>
      <c r="X41" s="74"/>
      <c r="Y41" s="271"/>
      <c r="Z41" s="278"/>
      <c r="AA41" s="281"/>
      <c r="AB41" s="266"/>
      <c r="AC41" s="74"/>
      <c r="AD41" s="74"/>
      <c r="AE41" s="74"/>
      <c r="AF41" s="74"/>
      <c r="AG41" s="74"/>
      <c r="AH41" s="282"/>
      <c r="AI41" s="302"/>
    </row>
    <row r="42" spans="1:35" s="128" customFormat="1" ht="18" x14ac:dyDescent="0.15">
      <c r="A42" s="235" t="s">
        <v>98</v>
      </c>
      <c r="B42" s="235"/>
      <c r="C42" s="235">
        <f>SUM(C39:C41)</f>
        <v>889.90868999999998</v>
      </c>
      <c r="D42" s="235">
        <f>SUM(D39:D41)</f>
        <v>699.00255750000008</v>
      </c>
      <c r="E42" s="204"/>
      <c r="F42" s="178"/>
      <c r="G42" s="300"/>
      <c r="H42" s="279"/>
      <c r="I42" s="279"/>
      <c r="J42" s="276"/>
      <c r="K42" s="277"/>
      <c r="L42" s="266"/>
      <c r="M42" s="281"/>
      <c r="N42" s="279"/>
      <c r="O42" s="279"/>
      <c r="P42" s="279"/>
      <c r="Q42" s="279"/>
      <c r="R42" s="279"/>
      <c r="S42" s="280"/>
      <c r="T42" s="301"/>
      <c r="U42" s="75"/>
      <c r="V42" s="300"/>
      <c r="W42" s="279"/>
      <c r="X42" s="279"/>
      <c r="Y42" s="276"/>
      <c r="Z42" s="277"/>
      <c r="AA42" s="266"/>
      <c r="AB42" s="281"/>
      <c r="AC42" s="279"/>
      <c r="AD42" s="279"/>
      <c r="AE42" s="279"/>
      <c r="AF42" s="279"/>
      <c r="AG42" s="279"/>
      <c r="AH42" s="280"/>
      <c r="AI42" s="301"/>
    </row>
    <row r="43" spans="1:35" s="128" customFormat="1" ht="18" x14ac:dyDescent="0.15">
      <c r="A43" s="588" t="s">
        <v>99</v>
      </c>
      <c r="B43" s="589"/>
      <c r="C43" s="143">
        <v>75</v>
      </c>
      <c r="D43" s="143">
        <v>75</v>
      </c>
      <c r="E43" s="205"/>
      <c r="F43" s="179"/>
      <c r="G43" s="303"/>
      <c r="H43" s="283"/>
      <c r="I43" s="283"/>
      <c r="J43" s="284"/>
      <c r="K43" s="352"/>
      <c r="L43" s="356"/>
      <c r="M43" s="286"/>
      <c r="N43" s="283"/>
      <c r="O43" s="283"/>
      <c r="P43" s="283"/>
      <c r="Q43" s="283"/>
      <c r="R43" s="283"/>
      <c r="S43" s="357"/>
      <c r="T43" s="358"/>
      <c r="U43" s="75"/>
      <c r="V43" s="303"/>
      <c r="W43" s="283"/>
      <c r="X43" s="283"/>
      <c r="Y43" s="284"/>
      <c r="Z43" s="352"/>
      <c r="AA43" s="356"/>
      <c r="AB43" s="286"/>
      <c r="AC43" s="283"/>
      <c r="AD43" s="283"/>
      <c r="AE43" s="283"/>
      <c r="AF43" s="283"/>
      <c r="AG43" s="283"/>
      <c r="AH43" s="357"/>
      <c r="AI43" s="358"/>
    </row>
    <row r="44" spans="1:35" s="130" customFormat="1" ht="19" thickBot="1" x14ac:dyDescent="0.2">
      <c r="A44" s="588" t="s">
        <v>120</v>
      </c>
      <c r="B44" s="589"/>
      <c r="C44" s="143">
        <f>(C42+C43)*5%</f>
        <v>48.245434500000002</v>
      </c>
      <c r="D44" s="143">
        <f>(D42+D43)*5%</f>
        <v>38.700127875000007</v>
      </c>
      <c r="E44" s="204"/>
      <c r="F44" s="178"/>
      <c r="G44" s="75"/>
      <c r="H44" s="75"/>
      <c r="I44" s="75"/>
      <c r="J44" s="79"/>
      <c r="K44" s="81"/>
      <c r="L44" s="76"/>
      <c r="M44" s="76"/>
      <c r="N44" s="75"/>
      <c r="O44" s="75"/>
      <c r="P44" s="75"/>
      <c r="Q44" s="75"/>
      <c r="R44" s="75"/>
      <c r="S44" s="88"/>
      <c r="T44" s="88"/>
      <c r="U44" s="75"/>
      <c r="V44" s="75"/>
      <c r="W44" s="75"/>
      <c r="X44" s="75"/>
      <c r="Y44" s="79"/>
      <c r="Z44" s="81"/>
      <c r="AA44" s="76"/>
      <c r="AB44" s="76"/>
      <c r="AC44" s="75"/>
      <c r="AD44" s="75"/>
      <c r="AE44" s="75"/>
      <c r="AF44" s="75"/>
      <c r="AG44" s="75"/>
      <c r="AH44" s="88"/>
      <c r="AI44" s="88"/>
    </row>
    <row r="45" spans="1:35" s="128" customFormat="1" ht="19" hidden="1" thickBot="1" x14ac:dyDescent="0.2">
      <c r="A45" s="594" t="s">
        <v>101</v>
      </c>
      <c r="B45" s="595"/>
      <c r="C45" s="217">
        <v>0</v>
      </c>
      <c r="D45" s="217">
        <v>0</v>
      </c>
      <c r="E45" s="204"/>
      <c r="F45" s="178"/>
      <c r="G45" s="75"/>
      <c r="H45" s="75"/>
      <c r="I45" s="75"/>
      <c r="J45" s="79"/>
      <c r="K45" s="81"/>
      <c r="L45" s="76"/>
      <c r="M45" s="76"/>
      <c r="N45" s="75"/>
      <c r="O45" s="75"/>
      <c r="P45" s="75"/>
      <c r="Q45" s="75"/>
      <c r="R45" s="75"/>
      <c r="S45" s="88"/>
      <c r="T45" s="88"/>
      <c r="U45" s="87"/>
      <c r="V45" s="75"/>
      <c r="W45" s="75"/>
      <c r="X45" s="75"/>
      <c r="Y45" s="79"/>
      <c r="Z45" s="81"/>
      <c r="AA45" s="76"/>
      <c r="AB45" s="76"/>
      <c r="AC45" s="75"/>
      <c r="AD45" s="75"/>
      <c r="AE45" s="75"/>
      <c r="AF45" s="75"/>
      <c r="AG45" s="75"/>
      <c r="AH45" s="88"/>
      <c r="AI45" s="88"/>
    </row>
    <row r="46" spans="1:35" s="128" customFormat="1" ht="19" thickBot="1" x14ac:dyDescent="0.2">
      <c r="A46" s="599" t="s">
        <v>105</v>
      </c>
      <c r="B46" s="599"/>
      <c r="C46" s="166">
        <f>SUM(C42:C45)</f>
        <v>1013.1541245</v>
      </c>
      <c r="D46" s="166">
        <f>SUM(D42:D45)</f>
        <v>812.7026853750001</v>
      </c>
      <c r="E46" s="205"/>
      <c r="F46" s="179"/>
      <c r="G46" s="75"/>
      <c r="H46" s="75"/>
      <c r="I46" s="75"/>
      <c r="J46" s="83"/>
      <c r="K46" s="84"/>
      <c r="L46" s="76"/>
      <c r="M46" s="76"/>
      <c r="N46" s="75"/>
      <c r="O46" s="75"/>
      <c r="P46" s="75"/>
      <c r="Q46" s="75"/>
      <c r="R46" s="75"/>
      <c r="S46" s="75"/>
      <c r="T46" s="75"/>
      <c r="U46" s="75"/>
      <c r="V46" s="75"/>
      <c r="W46" s="75"/>
      <c r="X46" s="75"/>
      <c r="Y46" s="75"/>
      <c r="Z46" s="75"/>
      <c r="AA46" s="75"/>
      <c r="AB46" s="75"/>
      <c r="AC46" s="75"/>
      <c r="AD46" s="75"/>
      <c r="AE46" s="75"/>
      <c r="AF46" s="75"/>
      <c r="AG46" s="75"/>
      <c r="AH46" s="75"/>
      <c r="AI46" s="75"/>
    </row>
    <row r="47" spans="1:35" s="128" customFormat="1" ht="19" thickBot="1" x14ac:dyDescent="0.25">
      <c r="A47" s="598" t="s">
        <v>106</v>
      </c>
      <c r="B47" s="598"/>
      <c r="C47" s="168">
        <f>C42*1.05</f>
        <v>934.40412449999997</v>
      </c>
      <c r="D47" s="168">
        <f>D42*1.05</f>
        <v>733.9526853750001</v>
      </c>
      <c r="E47" s="240"/>
      <c r="F47" s="175"/>
      <c r="G47" s="87"/>
      <c r="H47" s="87"/>
      <c r="I47" s="87"/>
      <c r="J47" s="79"/>
      <c r="K47" s="86"/>
      <c r="L47" s="76"/>
      <c r="M47" s="76"/>
      <c r="N47" s="87"/>
      <c r="O47" s="87"/>
      <c r="P47" s="87"/>
      <c r="Q47" s="87"/>
      <c r="R47" s="87"/>
      <c r="S47" s="77"/>
      <c r="T47" s="77"/>
      <c r="U47" s="75"/>
      <c r="V47" s="87"/>
      <c r="W47" s="87"/>
      <c r="X47" s="87"/>
      <c r="Y47" s="87"/>
      <c r="Z47" s="87"/>
      <c r="AA47" s="87"/>
      <c r="AB47" s="87"/>
      <c r="AC47" s="87"/>
      <c r="AD47" s="87"/>
      <c r="AE47" s="87"/>
      <c r="AF47" s="87"/>
      <c r="AG47" s="87"/>
      <c r="AH47" s="87"/>
      <c r="AI47" s="87"/>
    </row>
    <row r="48" spans="1:35" s="128" customFormat="1" ht="18" x14ac:dyDescent="0.15">
      <c r="A48" s="665" t="s">
        <v>102</v>
      </c>
      <c r="B48" s="665"/>
      <c r="C48" s="156">
        <f>C46+C47</f>
        <v>1947.5582489999999</v>
      </c>
      <c r="D48" s="156">
        <f>D46+D47</f>
        <v>1546.6553707500002</v>
      </c>
      <c r="E48" s="188"/>
    </row>
    <row r="49" spans="1:7" s="128" customFormat="1" ht="18" x14ac:dyDescent="0.2">
      <c r="A49" s="10"/>
      <c r="B49" s="10"/>
      <c r="C49" s="10"/>
      <c r="D49" s="10"/>
      <c r="E49" s="203"/>
      <c r="F49" s="124"/>
    </row>
    <row r="50" spans="1:7" s="128" customFormat="1" ht="18" x14ac:dyDescent="0.15">
      <c r="A50" s="580" t="s">
        <v>107</v>
      </c>
      <c r="B50" s="580"/>
      <c r="C50" s="580"/>
      <c r="D50" s="580"/>
      <c r="E50" s="204"/>
      <c r="F50" s="178"/>
    </row>
    <row r="51" spans="1:7" s="130" customFormat="1" ht="18" x14ac:dyDescent="0.15">
      <c r="A51" s="588" t="s">
        <v>95</v>
      </c>
      <c r="B51" s="589"/>
      <c r="C51" s="143">
        <f>C29*Tablas!$M$3</f>
        <v>461.74507499999999</v>
      </c>
      <c r="D51" s="143">
        <f>D29*Tablas!$M$3</f>
        <v>362.69000625000001</v>
      </c>
      <c r="E51" s="204"/>
      <c r="F51" s="178"/>
      <c r="G51" s="128"/>
    </row>
    <row r="52" spans="1:7" s="128" customFormat="1" ht="18" x14ac:dyDescent="0.15">
      <c r="A52" s="588" t="s">
        <v>96</v>
      </c>
      <c r="B52" s="589"/>
      <c r="C52" s="143">
        <f>C30*Tablas!$M$3</f>
        <v>0</v>
      </c>
      <c r="D52" s="143">
        <f>D30*Tablas!$M$3</f>
        <v>0</v>
      </c>
      <c r="E52" s="204"/>
      <c r="F52" s="178"/>
      <c r="G52" s="130"/>
    </row>
    <row r="53" spans="1:7" s="128" customFormat="1" ht="18" x14ac:dyDescent="0.15">
      <c r="A53" s="588" t="s">
        <v>97</v>
      </c>
      <c r="B53" s="589"/>
      <c r="C53" s="143">
        <f>C31*Tablas!$M$3</f>
        <v>0</v>
      </c>
      <c r="D53" s="143">
        <f>D31*Tablas!$M$3</f>
        <v>0</v>
      </c>
      <c r="E53" s="205"/>
      <c r="F53" s="179"/>
    </row>
    <row r="54" spans="1:7" s="128" customFormat="1" ht="18" x14ac:dyDescent="0.15">
      <c r="A54" s="651" t="s">
        <v>98</v>
      </c>
      <c r="B54" s="651"/>
      <c r="C54" s="235">
        <f>SUM(C51:C53)</f>
        <v>461.74507499999999</v>
      </c>
      <c r="D54" s="235">
        <f>SUM(D51:D53)</f>
        <v>362.69000625000001</v>
      </c>
      <c r="E54" s="204"/>
      <c r="F54" s="178"/>
    </row>
    <row r="55" spans="1:7" s="128" customFormat="1" ht="18" x14ac:dyDescent="0.15">
      <c r="A55" s="555" t="s">
        <v>99</v>
      </c>
      <c r="B55" s="555"/>
      <c r="C55" s="143">
        <v>75</v>
      </c>
      <c r="D55" s="143">
        <v>75</v>
      </c>
      <c r="E55" s="204"/>
      <c r="F55" s="178"/>
    </row>
    <row r="56" spans="1:7" s="130" customFormat="1" ht="19" thickBot="1" x14ac:dyDescent="0.2">
      <c r="A56" s="588" t="s">
        <v>120</v>
      </c>
      <c r="B56" s="589"/>
      <c r="C56" s="143">
        <f>(C54+C55)*5%</f>
        <v>26.837253750000002</v>
      </c>
      <c r="D56" s="143">
        <f>(D54+D55)*5%</f>
        <v>21.884500312500002</v>
      </c>
      <c r="E56" s="205"/>
      <c r="F56" s="179"/>
      <c r="G56" s="128"/>
    </row>
    <row r="57" spans="1:7" ht="19" hidden="1" thickBot="1" x14ac:dyDescent="0.25">
      <c r="A57" s="594" t="s">
        <v>101</v>
      </c>
      <c r="B57" s="595"/>
      <c r="C57" s="217">
        <v>0</v>
      </c>
      <c r="D57" s="217">
        <v>0</v>
      </c>
      <c r="E57" s="205"/>
      <c r="F57" s="179"/>
      <c r="G57" s="128"/>
    </row>
    <row r="58" spans="1:7" ht="19" thickBot="1" x14ac:dyDescent="0.25">
      <c r="A58" s="166" t="s">
        <v>105</v>
      </c>
      <c r="B58" s="166"/>
      <c r="C58" s="166">
        <f>SUM(C54:C57)</f>
        <v>563.58232874999999</v>
      </c>
      <c r="D58" s="166">
        <f>SUM(D54:D57)</f>
        <v>459.57450656250001</v>
      </c>
      <c r="G58" s="130"/>
    </row>
    <row r="59" spans="1:7" ht="19" thickBot="1" x14ac:dyDescent="0.25">
      <c r="A59" s="168" t="s">
        <v>108</v>
      </c>
      <c r="B59" s="168"/>
      <c r="C59" s="168">
        <f>C54*1.05</f>
        <v>484.83232874999999</v>
      </c>
      <c r="D59" s="168">
        <f>D54*1.05</f>
        <v>380.82450656250001</v>
      </c>
      <c r="E59" s="203"/>
      <c r="F59" s="124"/>
      <c r="G59" s="128"/>
    </row>
    <row r="60" spans="1:7" ht="18" x14ac:dyDescent="0.2">
      <c r="A60" s="156" t="s">
        <v>102</v>
      </c>
      <c r="B60" s="156"/>
      <c r="C60" s="156">
        <f>C58+(C59*3)</f>
        <v>2018.079315</v>
      </c>
      <c r="D60" s="156">
        <f>D58+(D59*3)</f>
        <v>1602.04802625</v>
      </c>
      <c r="E60" s="204"/>
      <c r="F60" s="178"/>
      <c r="G60" s="128"/>
    </row>
    <row r="61" spans="1:7" ht="18" x14ac:dyDescent="0.2">
      <c r="A61" s="10"/>
      <c r="B61" s="10"/>
      <c r="C61" s="10"/>
      <c r="D61" s="10"/>
      <c r="E61" s="204"/>
      <c r="F61" s="178"/>
      <c r="G61" s="128"/>
    </row>
    <row r="62" spans="1:7" ht="18" x14ac:dyDescent="0.2">
      <c r="A62" s="580" t="s">
        <v>109</v>
      </c>
      <c r="B62" s="580"/>
      <c r="C62" s="580"/>
      <c r="D62" s="580"/>
      <c r="E62" s="204"/>
      <c r="F62" s="178"/>
      <c r="G62" s="128"/>
    </row>
    <row r="63" spans="1:7" ht="18" x14ac:dyDescent="0.2">
      <c r="A63" s="588" t="s">
        <v>95</v>
      </c>
      <c r="B63" s="589"/>
      <c r="C63" s="143">
        <f>C29*Tablas!$M$2</f>
        <v>156.71348</v>
      </c>
      <c r="D63" s="143">
        <f>D29*Tablas!$M$2</f>
        <v>123.09479</v>
      </c>
      <c r="E63" s="204"/>
      <c r="F63" s="178"/>
      <c r="G63" s="128"/>
    </row>
    <row r="64" spans="1:7" ht="18" x14ac:dyDescent="0.2">
      <c r="A64" s="588" t="s">
        <v>96</v>
      </c>
      <c r="B64" s="589"/>
      <c r="C64" s="143">
        <f>C30*Tablas!$M$2</f>
        <v>0</v>
      </c>
      <c r="D64" s="143">
        <f>D30*Tablas!$M$2</f>
        <v>0</v>
      </c>
      <c r="E64" s="204"/>
      <c r="F64" s="178"/>
      <c r="G64" s="128"/>
    </row>
    <row r="65" spans="1:7" ht="18" x14ac:dyDescent="0.2">
      <c r="A65" s="588" t="s">
        <v>97</v>
      </c>
      <c r="B65" s="589"/>
      <c r="C65" s="143">
        <f>C31*Tablas!$M$2</f>
        <v>0</v>
      </c>
      <c r="D65" s="143">
        <f>D31*Tablas!$M$2</f>
        <v>0</v>
      </c>
      <c r="E65" s="205"/>
      <c r="F65" s="179"/>
      <c r="G65" s="130"/>
    </row>
    <row r="66" spans="1:7" ht="18" x14ac:dyDescent="0.2">
      <c r="A66" s="651" t="s">
        <v>98</v>
      </c>
      <c r="B66" s="651"/>
      <c r="C66" s="235">
        <f>SUM(C63:C65)</f>
        <v>156.71348</v>
      </c>
      <c r="D66" s="235">
        <f>SUM(D63:D65)</f>
        <v>123.09479</v>
      </c>
      <c r="E66" s="204"/>
      <c r="F66" s="178"/>
      <c r="G66" s="130"/>
    </row>
    <row r="67" spans="1:7" ht="18" x14ac:dyDescent="0.2">
      <c r="A67" s="555" t="s">
        <v>99</v>
      </c>
      <c r="B67" s="555"/>
      <c r="C67" s="143">
        <v>75</v>
      </c>
      <c r="D67" s="143">
        <v>75</v>
      </c>
      <c r="E67" s="204"/>
      <c r="F67" s="178"/>
    </row>
    <row r="68" spans="1:7" ht="19" thickBot="1" x14ac:dyDescent="0.25">
      <c r="A68" s="588" t="s">
        <v>120</v>
      </c>
      <c r="B68" s="589"/>
      <c r="C68" s="143">
        <f>(C66+C67)*5%</f>
        <v>11.585674000000001</v>
      </c>
      <c r="D68" s="143">
        <f>(D66+D67)*5%</f>
        <v>9.9047394999999998</v>
      </c>
      <c r="E68" s="205"/>
      <c r="F68" s="179"/>
    </row>
    <row r="69" spans="1:7" ht="19" hidden="1" thickBot="1" x14ac:dyDescent="0.25">
      <c r="A69" s="594" t="s">
        <v>101</v>
      </c>
      <c r="B69" s="595"/>
      <c r="C69" s="217">
        <v>0</v>
      </c>
      <c r="D69" s="217">
        <v>0</v>
      </c>
      <c r="E69" s="205"/>
      <c r="F69" s="179"/>
    </row>
    <row r="70" spans="1:7" ht="19" thickBot="1" x14ac:dyDescent="0.25">
      <c r="A70" s="599" t="s">
        <v>105</v>
      </c>
      <c r="B70" s="599"/>
      <c r="C70" s="166">
        <f>SUM(C66:C69)</f>
        <v>243.29915400000002</v>
      </c>
      <c r="D70" s="166">
        <f>SUM(D66:D69)</f>
        <v>207.99952949999999</v>
      </c>
      <c r="E70" s="240"/>
      <c r="F70" s="175"/>
    </row>
    <row r="71" spans="1:7" ht="19" thickBot="1" x14ac:dyDescent="0.25">
      <c r="A71" s="598" t="s">
        <v>110</v>
      </c>
      <c r="B71" s="598"/>
      <c r="C71" s="168">
        <f>C66*1.05</f>
        <v>164.54915400000002</v>
      </c>
      <c r="D71" s="168">
        <f>D66*1.05</f>
        <v>129.24952950000002</v>
      </c>
    </row>
    <row r="72" spans="1:7" ht="18" x14ac:dyDescent="0.2">
      <c r="A72" s="665" t="s">
        <v>102</v>
      </c>
      <c r="B72" s="665"/>
      <c r="C72" s="156">
        <f>C70+(C71*11)</f>
        <v>2053.3398480000001</v>
      </c>
      <c r="D72" s="156">
        <f>D70+(D71*11)</f>
        <v>1629.7443540000004</v>
      </c>
    </row>
    <row r="74" spans="1:7" x14ac:dyDescent="0.2">
      <c r="A74" s="668" t="s">
        <v>128</v>
      </c>
      <c r="B74" s="669"/>
      <c r="C74" s="669"/>
      <c r="D74" s="670"/>
      <c r="E74" s="240"/>
    </row>
    <row r="75" spans="1:7" x14ac:dyDescent="0.2">
      <c r="A75" s="671"/>
      <c r="B75" s="672"/>
      <c r="C75" s="672"/>
      <c r="D75" s="673"/>
    </row>
    <row r="76" spans="1:7" x14ac:dyDescent="0.2">
      <c r="A76" s="671"/>
      <c r="B76" s="672"/>
      <c r="C76" s="672"/>
      <c r="D76" s="673"/>
    </row>
    <row r="77" spans="1:7" x14ac:dyDescent="0.2">
      <c r="A77" s="671"/>
      <c r="B77" s="672"/>
      <c r="C77" s="672"/>
      <c r="D77" s="673"/>
    </row>
    <row r="78" spans="1:7" x14ac:dyDescent="0.2">
      <c r="A78" s="671"/>
      <c r="B78" s="672"/>
      <c r="C78" s="672"/>
      <c r="D78" s="673"/>
    </row>
    <row r="79" spans="1:7" x14ac:dyDescent="0.2">
      <c r="A79" s="674"/>
      <c r="B79" s="675"/>
      <c r="C79" s="675"/>
      <c r="D79" s="676"/>
    </row>
  </sheetData>
  <sheetProtection algorithmName="SHA-512" hashValue="i3QB3cQoeTkZ82Cdlnu113hbwBHgQ6+E+dIp/+iwqwmnXkRA+TF7WEW+Zawoncic7N23mNNKb7QNNa8zV1VwJA==" saltValue="UjVio/33idpotb5q8lnmnQ==" spinCount="100000" sheet="1" objects="1" scenarios="1"/>
  <mergeCells count="47">
    <mergeCell ref="A52:B52"/>
    <mergeCell ref="A53:B53"/>
    <mergeCell ref="A56:B56"/>
    <mergeCell ref="A57:B57"/>
    <mergeCell ref="A62:D62"/>
    <mergeCell ref="A74:D79"/>
    <mergeCell ref="A70:B70"/>
    <mergeCell ref="A71:B71"/>
    <mergeCell ref="A72:B72"/>
    <mergeCell ref="A63:B63"/>
    <mergeCell ref="A64:B64"/>
    <mergeCell ref="A65:B65"/>
    <mergeCell ref="A68:B68"/>
    <mergeCell ref="A69:B69"/>
    <mergeCell ref="A66:B66"/>
    <mergeCell ref="A67:B67"/>
    <mergeCell ref="A47:B47"/>
    <mergeCell ref="A48:B48"/>
    <mergeCell ref="A51:B51"/>
    <mergeCell ref="G1:T1"/>
    <mergeCell ref="A41:B41"/>
    <mergeCell ref="A43:B43"/>
    <mergeCell ref="A44:B44"/>
    <mergeCell ref="A45:B45"/>
    <mergeCell ref="A46:B46"/>
    <mergeCell ref="A35:B35"/>
    <mergeCell ref="A36:B36"/>
    <mergeCell ref="A38:D38"/>
    <mergeCell ref="A39:B39"/>
    <mergeCell ref="A40:B40"/>
    <mergeCell ref="C17:D17"/>
    <mergeCell ref="V1:AI1"/>
    <mergeCell ref="A28:D28"/>
    <mergeCell ref="A54:B54"/>
    <mergeCell ref="A55:B55"/>
    <mergeCell ref="A29:B29"/>
    <mergeCell ref="A30:B30"/>
    <mergeCell ref="A31:B31"/>
    <mergeCell ref="A33:B33"/>
    <mergeCell ref="A1:D4"/>
    <mergeCell ref="A5:D11"/>
    <mergeCell ref="B13:D13"/>
    <mergeCell ref="A25:B25"/>
    <mergeCell ref="A26:B26"/>
    <mergeCell ref="B21:C21"/>
    <mergeCell ref="A34:B34"/>
    <mergeCell ref="A50:D50"/>
  </mergeCells>
  <phoneticPr fontId="9" type="noConversion"/>
  <conditionalFormatting sqref="B15">
    <cfRule type="cellIs" dxfId="17" priority="4" stopIfTrue="1" operator="greaterThan">
      <formula>2</formula>
    </cfRule>
    <cfRule type="cellIs" dxfId="16" priority="5" stopIfTrue="1" operator="lessThan">
      <formula>1</formula>
    </cfRule>
  </conditionalFormatting>
  <conditionalFormatting sqref="D19 B19">
    <cfRule type="cellIs" dxfId="15" priority="2" stopIfTrue="1" operator="greaterThan">
      <formula>73</formula>
    </cfRule>
    <cfRule type="cellIs" dxfId="14" priority="3" stopIfTrue="1" operator="lessThan">
      <formula>18</formula>
    </cfRule>
  </conditionalFormatting>
  <conditionalFormatting sqref="C17:D17">
    <cfRule type="containsText" dxfId="13" priority="1" operator="containsText" text="Cotización para dependiente de 24 años">
      <formula>NOT(ISERROR(SEARCH("Cotización para dependiente de 24 años",C17)))</formula>
    </cfRule>
  </conditionalFormatting>
  <printOptions horizontalCentered="1" verticalCentered="1"/>
  <pageMargins left="0.25" right="0.25" top="0.25" bottom="0.25" header="0.511811023622047" footer="0.511811023622047"/>
  <pageSetup paperSize="9" scale="58" orientation="portrait" r:id="rId1"/>
  <headerFooter alignWithMargins="0"/>
  <drawing r:id="rId2"/>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sheetPr codeName="Sheet12">
    <pageSetUpPr fitToPage="1"/>
  </sheetPr>
  <dimension ref="A1:O100"/>
  <sheetViews>
    <sheetView showGridLines="0" zoomScaleNormal="100" zoomScaleSheetLayoutView="70" workbookViewId="0">
      <selection activeCell="O25" sqref="O25"/>
    </sheetView>
  </sheetViews>
  <sheetFormatPr baseColWidth="10" defaultColWidth="8.83203125" defaultRowHeight="18" x14ac:dyDescent="0.15"/>
  <cols>
    <col min="1" max="1" width="33.33203125" style="14" customWidth="1"/>
    <col min="2" max="6" width="20.83203125" style="14" customWidth="1"/>
    <col min="7" max="10" width="16.6640625" style="14" customWidth="1"/>
    <col min="11" max="16384" width="8.83203125" style="14"/>
  </cols>
  <sheetData>
    <row r="1" spans="1:10" x14ac:dyDescent="0.15">
      <c r="A1" s="252" t="s">
        <v>76</v>
      </c>
      <c r="B1" s="252"/>
      <c r="C1" s="252"/>
      <c r="D1" s="252"/>
      <c r="E1" s="252"/>
      <c r="F1" s="252"/>
      <c r="G1" s="372"/>
      <c r="H1" s="252"/>
      <c r="I1" s="252"/>
      <c r="J1" s="252"/>
    </row>
    <row r="2" spans="1:10" x14ac:dyDescent="0.15">
      <c r="A2" s="252"/>
      <c r="B2" s="252"/>
      <c r="C2" s="252"/>
      <c r="D2" s="252"/>
      <c r="E2" s="252"/>
      <c r="F2" s="252"/>
      <c r="G2" s="372"/>
      <c r="H2" s="252"/>
      <c r="I2" s="252"/>
      <c r="J2" s="252"/>
    </row>
    <row r="3" spans="1:10" x14ac:dyDescent="0.15">
      <c r="A3" s="252"/>
      <c r="B3" s="252"/>
      <c r="C3" s="252"/>
      <c r="D3" s="252"/>
      <c r="E3" s="252"/>
      <c r="F3" s="252"/>
      <c r="G3" s="372"/>
      <c r="H3" s="252"/>
      <c r="I3" s="252"/>
      <c r="J3" s="252"/>
    </row>
    <row r="4" spans="1:10" x14ac:dyDescent="0.15">
      <c r="A4" s="252"/>
      <c r="B4" s="252"/>
      <c r="C4" s="252"/>
      <c r="D4" s="252"/>
      <c r="E4" s="252"/>
      <c r="F4" s="252"/>
      <c r="G4" s="372"/>
      <c r="H4" s="252"/>
      <c r="I4" s="252"/>
      <c r="J4" s="252"/>
    </row>
    <row r="5" spans="1:10" ht="18" customHeight="1" x14ac:dyDescent="0.15">
      <c r="A5" s="694" t="s">
        <v>131</v>
      </c>
      <c r="B5" s="694"/>
      <c r="C5" s="694"/>
      <c r="D5" s="694"/>
      <c r="E5" s="694"/>
      <c r="F5" s="694"/>
      <c r="G5" s="694"/>
      <c r="H5" s="694"/>
      <c r="I5" s="694"/>
      <c r="J5" s="694"/>
    </row>
    <row r="6" spans="1:10" x14ac:dyDescent="0.15">
      <c r="A6" s="694"/>
      <c r="B6" s="694"/>
      <c r="C6" s="694"/>
      <c r="D6" s="694"/>
      <c r="E6" s="694"/>
      <c r="F6" s="694"/>
      <c r="G6" s="694"/>
      <c r="H6" s="694"/>
      <c r="I6" s="694"/>
      <c r="J6" s="694"/>
    </row>
    <row r="7" spans="1:10" x14ac:dyDescent="0.15">
      <c r="A7" s="694"/>
      <c r="B7" s="694"/>
      <c r="C7" s="694"/>
      <c r="D7" s="694"/>
      <c r="E7" s="694"/>
      <c r="F7" s="694"/>
      <c r="G7" s="694"/>
      <c r="H7" s="694"/>
      <c r="I7" s="694"/>
      <c r="J7" s="694"/>
    </row>
    <row r="8" spans="1:10" x14ac:dyDescent="0.15">
      <c r="A8" s="694"/>
      <c r="B8" s="694"/>
      <c r="C8" s="694"/>
      <c r="D8" s="694"/>
      <c r="E8" s="694"/>
      <c r="F8" s="694"/>
      <c r="G8" s="694"/>
      <c r="H8" s="694"/>
      <c r="I8" s="694"/>
      <c r="J8" s="694"/>
    </row>
    <row r="9" spans="1:10" x14ac:dyDescent="0.15">
      <c r="A9" s="694"/>
      <c r="B9" s="694"/>
      <c r="C9" s="694"/>
      <c r="D9" s="694"/>
      <c r="E9" s="694"/>
      <c r="F9" s="694"/>
      <c r="G9" s="694"/>
      <c r="H9" s="694"/>
      <c r="I9" s="694"/>
      <c r="J9" s="694"/>
    </row>
    <row r="10" spans="1:10" x14ac:dyDescent="0.15">
      <c r="A10" s="694"/>
      <c r="B10" s="694"/>
      <c r="C10" s="694"/>
      <c r="D10" s="694"/>
      <c r="E10" s="694"/>
      <c r="F10" s="694"/>
      <c r="G10" s="694"/>
      <c r="H10" s="694"/>
      <c r="I10" s="694"/>
      <c r="J10" s="694"/>
    </row>
    <row r="11" spans="1:10" ht="41" customHeight="1" x14ac:dyDescent="0.15">
      <c r="A11" s="694"/>
      <c r="B11" s="694"/>
      <c r="C11" s="694"/>
      <c r="D11" s="694"/>
      <c r="E11" s="694"/>
      <c r="F11" s="694"/>
      <c r="G11" s="694"/>
      <c r="H11" s="694"/>
      <c r="I11" s="694"/>
      <c r="J11" s="694"/>
    </row>
    <row r="12" spans="1:10" ht="6" customHeight="1" x14ac:dyDescent="0.15">
      <c r="A12" s="252"/>
      <c r="B12" s="252"/>
      <c r="C12" s="252"/>
      <c r="D12" s="252"/>
      <c r="E12" s="252"/>
      <c r="F12" s="252"/>
      <c r="G12" s="372"/>
      <c r="H12" s="372"/>
      <c r="I12" s="372"/>
      <c r="J12" s="372"/>
    </row>
    <row r="13" spans="1:10" x14ac:dyDescent="0.15">
      <c r="A13" s="74" t="s">
        <v>78</v>
      </c>
      <c r="B13" s="685" t="str">
        <f>+'INGRESO DE DATOS'!$C$37</f>
        <v>John Doe</v>
      </c>
      <c r="C13" s="686"/>
      <c r="D13" s="686"/>
      <c r="E13" s="686"/>
      <c r="F13" s="686"/>
      <c r="G13" s="686"/>
      <c r="H13" s="372"/>
      <c r="I13" s="372"/>
      <c r="J13" s="372"/>
    </row>
    <row r="14" spans="1:10" x14ac:dyDescent="0.15">
      <c r="A14" s="74"/>
      <c r="B14" s="176"/>
      <c r="C14" s="176"/>
      <c r="D14" s="176"/>
      <c r="E14" s="176"/>
      <c r="F14" s="176"/>
      <c r="G14" s="372"/>
      <c r="H14" s="372"/>
      <c r="I14" s="372"/>
      <c r="J14" s="372"/>
    </row>
    <row r="15" spans="1:10" x14ac:dyDescent="0.15">
      <c r="A15" s="74" t="s">
        <v>79</v>
      </c>
      <c r="B15" s="254">
        <f>+'INGRESO DE DATOS'!$C$39</f>
        <v>1</v>
      </c>
      <c r="C15" s="146"/>
      <c r="D15" s="176"/>
      <c r="E15" s="176"/>
      <c r="F15" s="176"/>
      <c r="G15" s="372"/>
      <c r="H15" s="372"/>
      <c r="I15" s="372"/>
      <c r="J15" s="372"/>
    </row>
    <row r="16" spans="1:10" x14ac:dyDescent="0.15">
      <c r="A16" s="74"/>
      <c r="B16" s="146"/>
      <c r="C16" s="146"/>
      <c r="D16" s="176"/>
      <c r="E16" s="176"/>
      <c r="F16" s="176"/>
      <c r="G16" s="372"/>
      <c r="H16" s="372"/>
      <c r="I16" s="372"/>
      <c r="J16" s="372"/>
    </row>
    <row r="17" spans="1:15" x14ac:dyDescent="0.15">
      <c r="A17" s="74" t="s">
        <v>80</v>
      </c>
      <c r="B17" s="254">
        <f>+'INGRESO DE DATOS'!$C$41</f>
        <v>0</v>
      </c>
      <c r="C17" s="611" t="str">
        <f>IF('INGRESO DE DATOS'!$R$2=TRUE, "Cotización para dependiente de 24 años","")</f>
        <v/>
      </c>
      <c r="D17" s="612"/>
      <c r="E17" s="94"/>
      <c r="F17" s="94"/>
      <c r="G17" s="372"/>
      <c r="H17" s="372"/>
      <c r="I17" s="372"/>
      <c r="J17" s="372"/>
    </row>
    <row r="18" spans="1:15" x14ac:dyDescent="0.15">
      <c r="A18" s="74"/>
      <c r="B18" s="94"/>
      <c r="C18" s="94"/>
      <c r="D18" s="94"/>
      <c r="E18" s="94"/>
      <c r="F18" s="94"/>
      <c r="G18" s="372"/>
      <c r="H18" s="372"/>
      <c r="I18" s="372"/>
      <c r="J18" s="372"/>
      <c r="K18" s="243"/>
      <c r="L18" s="243"/>
      <c r="M18" s="243"/>
      <c r="N18" s="243"/>
      <c r="O18" s="243"/>
    </row>
    <row r="19" spans="1:15" x14ac:dyDescent="0.15">
      <c r="A19" s="74" t="s">
        <v>82</v>
      </c>
      <c r="B19" s="254">
        <f>+'INGRESO DE DATOS'!$C$43</f>
        <v>18</v>
      </c>
      <c r="C19" s="146"/>
      <c r="D19" s="146"/>
      <c r="E19" s="146" t="s">
        <v>83</v>
      </c>
      <c r="F19" s="254">
        <f>+'INGRESO DE DATOS'!$C$45</f>
        <v>46</v>
      </c>
      <c r="G19" s="372"/>
      <c r="H19" s="372"/>
      <c r="I19" s="372"/>
      <c r="J19" s="372"/>
      <c r="K19" s="210"/>
      <c r="L19" s="210"/>
      <c r="M19" s="210"/>
      <c r="N19" s="210"/>
      <c r="O19" s="210"/>
    </row>
    <row r="20" spans="1:15" ht="19" thickBot="1" x14ac:dyDescent="0.2">
      <c r="A20" s="99"/>
      <c r="B20" s="150"/>
      <c r="C20" s="150"/>
      <c r="D20" s="150"/>
      <c r="E20" s="150"/>
      <c r="F20" s="150"/>
      <c r="G20" s="372"/>
      <c r="H20" s="372"/>
      <c r="I20" s="372"/>
      <c r="J20" s="372"/>
      <c r="K20" s="210"/>
      <c r="L20" s="210"/>
      <c r="M20" s="210"/>
      <c r="N20" s="210"/>
      <c r="O20" s="210"/>
    </row>
    <row r="21" spans="1:15" ht="19" thickBot="1" x14ac:dyDescent="0.2">
      <c r="A21" s="251" t="s">
        <v>84</v>
      </c>
      <c r="B21" s="575">
        <f ca="1">NOW()</f>
        <v>46210.684581018519</v>
      </c>
      <c r="C21" s="576"/>
      <c r="D21" s="184"/>
      <c r="E21" s="184"/>
      <c r="F21" s="184"/>
      <c r="G21" s="396"/>
      <c r="H21" s="396"/>
      <c r="I21" s="396"/>
      <c r="J21" s="396"/>
      <c r="M21" s="158"/>
      <c r="N21" s="158"/>
    </row>
    <row r="22" spans="1:15" x14ac:dyDescent="0.15">
      <c r="A22" s="158"/>
      <c r="K22" s="210"/>
      <c r="L22" s="210"/>
      <c r="M22" s="210"/>
      <c r="N22" s="210"/>
      <c r="O22" s="210"/>
    </row>
    <row r="23" spans="1:15" s="253" customFormat="1" x14ac:dyDescent="0.15">
      <c r="A23" s="580" t="s">
        <v>132</v>
      </c>
      <c r="B23" s="580"/>
      <c r="C23" s="580"/>
      <c r="D23" s="580"/>
      <c r="E23" s="580"/>
      <c r="F23" s="252"/>
      <c r="G23" s="395"/>
      <c r="H23" s="395"/>
      <c r="I23" s="395"/>
      <c r="J23" s="395"/>
    </row>
    <row r="24" spans="1:15" s="253" customFormat="1" x14ac:dyDescent="0.15">
      <c r="A24" s="141" t="s">
        <v>86</v>
      </c>
      <c r="B24" s="142" t="s">
        <v>87</v>
      </c>
      <c r="C24" s="142" t="s">
        <v>88</v>
      </c>
      <c r="D24" s="142" t="s">
        <v>89</v>
      </c>
      <c r="E24" s="142" t="s">
        <v>90</v>
      </c>
      <c r="F24" s="252"/>
      <c r="G24" s="395"/>
      <c r="H24" s="395"/>
      <c r="I24" s="395"/>
      <c r="J24" s="395"/>
    </row>
    <row r="25" spans="1:15" s="253" customFormat="1" x14ac:dyDescent="0.15">
      <c r="A25" s="245" t="s">
        <v>91</v>
      </c>
      <c r="B25" s="263" t="s">
        <v>92</v>
      </c>
      <c r="C25" s="264">
        <v>1000</v>
      </c>
      <c r="D25" s="264">
        <v>2000</v>
      </c>
      <c r="E25" s="264">
        <v>5000</v>
      </c>
      <c r="F25" s="252"/>
      <c r="G25" s="395"/>
      <c r="H25" s="395"/>
      <c r="I25" s="395"/>
      <c r="J25" s="395"/>
    </row>
    <row r="26" spans="1:15" s="253" customFormat="1" x14ac:dyDescent="0.15">
      <c r="A26" s="245" t="s">
        <v>93</v>
      </c>
      <c r="B26" s="263" t="s">
        <v>92</v>
      </c>
      <c r="C26" s="264">
        <v>1000</v>
      </c>
      <c r="D26" s="264">
        <v>2000</v>
      </c>
      <c r="E26" s="264">
        <v>5000</v>
      </c>
      <c r="F26" s="252"/>
      <c r="G26" s="395"/>
      <c r="H26" s="395"/>
      <c r="I26" s="395"/>
      <c r="J26" s="395"/>
    </row>
    <row r="27" spans="1:15" s="253" customFormat="1" x14ac:dyDescent="0.15">
      <c r="A27" s="682"/>
      <c r="B27" s="677" t="s">
        <v>94</v>
      </c>
      <c r="C27" s="677"/>
      <c r="D27" s="677"/>
      <c r="E27" s="677"/>
      <c r="F27" s="252"/>
      <c r="G27" s="395"/>
      <c r="H27" s="395"/>
      <c r="I27" s="395"/>
      <c r="J27" s="395"/>
    </row>
    <row r="28" spans="1:15" s="253" customFormat="1" x14ac:dyDescent="0.15">
      <c r="A28" s="683"/>
      <c r="B28" s="246">
        <f>'Bupa Global Ultimate'!C39</f>
        <v>16057.400624999998</v>
      </c>
      <c r="C28" s="246">
        <f>'Bupa Global Ultimate'!D39</f>
        <v>10389.133125</v>
      </c>
      <c r="D28" s="246">
        <f>'Bupa Global Ultimate'!E39</f>
        <v>8718.9487874999995</v>
      </c>
      <c r="E28" s="246">
        <f>'Bupa Global Ultimate'!F39</f>
        <v>7855.9289087500001</v>
      </c>
      <c r="F28" s="252"/>
      <c r="G28" s="395"/>
      <c r="H28" s="395"/>
      <c r="I28" s="395"/>
      <c r="J28" s="395"/>
    </row>
    <row r="29" spans="1:15" s="253" customFormat="1" x14ac:dyDescent="0.15">
      <c r="A29" s="683"/>
      <c r="B29" s="678" t="s">
        <v>133</v>
      </c>
      <c r="C29" s="678"/>
      <c r="D29" s="678"/>
      <c r="E29" s="678"/>
      <c r="F29" s="252"/>
      <c r="G29" s="395"/>
      <c r="H29" s="395"/>
      <c r="I29" s="395"/>
      <c r="J29" s="395"/>
    </row>
    <row r="30" spans="1:15" s="253" customFormat="1" x14ac:dyDescent="0.15">
      <c r="A30" s="683"/>
      <c r="B30" s="247">
        <f>'Bupa Global Ultimate'!C51</f>
        <v>8468.6848312500006</v>
      </c>
      <c r="C30" s="247">
        <f>'Bupa Global Ultimate'!D51</f>
        <v>5464.5030562500006</v>
      </c>
      <c r="D30" s="247">
        <f>'Bupa Global Ultimate'!E51</f>
        <v>4579.3053573750003</v>
      </c>
      <c r="E30" s="247">
        <f>'Bupa Global Ultimate'!F51</f>
        <v>4121.3748216375006</v>
      </c>
      <c r="F30" s="252"/>
      <c r="G30" s="395"/>
      <c r="H30" s="395"/>
      <c r="I30" s="395"/>
      <c r="J30" s="395"/>
    </row>
    <row r="31" spans="1:15" s="253" customFormat="1" x14ac:dyDescent="0.15">
      <c r="A31" s="683"/>
      <c r="B31" s="678" t="s">
        <v>107</v>
      </c>
      <c r="C31" s="678"/>
      <c r="D31" s="678"/>
      <c r="E31" s="678"/>
      <c r="F31" s="252"/>
      <c r="G31" s="395"/>
      <c r="H31" s="395"/>
      <c r="I31" s="395"/>
      <c r="J31" s="395"/>
    </row>
    <row r="32" spans="1:15" s="253" customFormat="1" x14ac:dyDescent="0.15">
      <c r="A32" s="683"/>
      <c r="B32" s="247">
        <f>'Bupa Global Ultimate'!C64</f>
        <v>4394.1289218749998</v>
      </c>
      <c r="C32" s="247">
        <f>'Bupa Global Ultimate'!D64</f>
        <v>2835.3553593750007</v>
      </c>
      <c r="D32" s="247">
        <f>'Bupa Global Ultimate'!E64</f>
        <v>2376.0546665625002</v>
      </c>
      <c r="E32" s="247">
        <f>'Bupa Global Ultimate'!F64</f>
        <v>2138.4491999062502</v>
      </c>
      <c r="F32" s="252"/>
      <c r="G32" s="395"/>
      <c r="H32" s="395"/>
      <c r="I32" s="395"/>
      <c r="J32" s="395"/>
    </row>
    <row r="33" spans="1:10" s="253" customFormat="1" x14ac:dyDescent="0.15">
      <c r="A33" s="683"/>
      <c r="B33" s="678" t="s">
        <v>109</v>
      </c>
      <c r="C33" s="678"/>
      <c r="D33" s="678"/>
      <c r="E33" s="678"/>
      <c r="F33" s="252"/>
      <c r="G33" s="395"/>
      <c r="H33" s="395"/>
      <c r="I33" s="395"/>
      <c r="J33" s="395"/>
    </row>
    <row r="34" spans="1:10" s="253" customFormat="1" x14ac:dyDescent="0.15">
      <c r="A34" s="684"/>
      <c r="B34" s="247">
        <f>'Bupa Global Ultimate'!C77</f>
        <v>1491.340725</v>
      </c>
      <c r="C34" s="247">
        <f>'Bupa Global Ultimate'!D77</f>
        <v>962.30242500000008</v>
      </c>
      <c r="D34" s="247">
        <f>'Bupa Global Ultimate'!E77</f>
        <v>806.41855350000003</v>
      </c>
      <c r="E34" s="247">
        <f>'Bupa Global Ultimate'!F77</f>
        <v>725.77669815000002</v>
      </c>
      <c r="F34" s="252"/>
      <c r="G34" s="395"/>
      <c r="H34" s="395"/>
      <c r="I34" s="395"/>
      <c r="J34" s="395"/>
    </row>
    <row r="35" spans="1:10" s="253" customFormat="1" ht="47" customHeight="1" x14ac:dyDescent="0.15">
      <c r="A35" s="249" t="s">
        <v>134</v>
      </c>
      <c r="B35" s="248">
        <f>'Bupa Global Ultimate'!C40</f>
        <v>0</v>
      </c>
      <c r="C35" s="248">
        <f>'Bupa Global Ultimate'!D40</f>
        <v>0</v>
      </c>
      <c r="D35" s="248">
        <f>'Bupa Global Ultimate'!E40</f>
        <v>0</v>
      </c>
      <c r="E35" s="248">
        <f>'Bupa Global Ultimate'!F40</f>
        <v>0</v>
      </c>
      <c r="F35" s="252"/>
      <c r="G35" s="395"/>
      <c r="H35" s="395"/>
      <c r="I35" s="395"/>
      <c r="J35" s="395"/>
    </row>
    <row r="36" spans="1:10" s="253" customFormat="1" x14ac:dyDescent="0.15">
      <c r="A36" s="223"/>
      <c r="B36" s="210"/>
      <c r="C36" s="210"/>
      <c r="D36" s="210"/>
      <c r="E36" s="210"/>
    </row>
    <row r="37" spans="1:10" s="253" customFormat="1" x14ac:dyDescent="0.15">
      <c r="A37" s="580" t="s">
        <v>135</v>
      </c>
      <c r="B37" s="580"/>
      <c r="C37" s="580"/>
      <c r="D37" s="580"/>
      <c r="E37" s="580"/>
      <c r="F37" s="580"/>
      <c r="G37" s="580"/>
      <c r="H37" s="580"/>
      <c r="I37" s="487"/>
      <c r="J37" s="487"/>
    </row>
    <row r="38" spans="1:10" s="253" customFormat="1" x14ac:dyDescent="0.15">
      <c r="A38" s="141" t="s">
        <v>86</v>
      </c>
      <c r="B38" s="142" t="s">
        <v>87</v>
      </c>
      <c r="C38" s="142" t="s">
        <v>88</v>
      </c>
      <c r="D38" s="142" t="s">
        <v>89</v>
      </c>
      <c r="E38" s="142" t="s">
        <v>90</v>
      </c>
      <c r="F38" s="142" t="s">
        <v>115</v>
      </c>
      <c r="G38" s="142" t="s">
        <v>116</v>
      </c>
      <c r="H38" s="142" t="s">
        <v>117</v>
      </c>
      <c r="I38" s="487"/>
      <c r="J38" s="487"/>
    </row>
    <row r="39" spans="1:10" s="253" customFormat="1" x14ac:dyDescent="0.15">
      <c r="A39" s="245" t="s">
        <v>91</v>
      </c>
      <c r="B39" s="264">
        <v>1000</v>
      </c>
      <c r="C39" s="264">
        <v>2000</v>
      </c>
      <c r="D39" s="264">
        <v>3500</v>
      </c>
      <c r="E39" s="264">
        <v>5000</v>
      </c>
      <c r="F39" s="264">
        <v>10000</v>
      </c>
      <c r="G39" s="264">
        <v>20000</v>
      </c>
      <c r="H39" s="264">
        <v>30000</v>
      </c>
      <c r="I39" s="487"/>
      <c r="J39" s="487"/>
    </row>
    <row r="40" spans="1:10" s="253" customFormat="1" x14ac:dyDescent="0.15">
      <c r="A40" s="245" t="s">
        <v>93</v>
      </c>
      <c r="B40" s="264">
        <v>1000</v>
      </c>
      <c r="C40" s="264">
        <v>2000</v>
      </c>
      <c r="D40" s="264">
        <v>3500</v>
      </c>
      <c r="E40" s="264">
        <v>5000</v>
      </c>
      <c r="F40" s="264">
        <v>10000</v>
      </c>
      <c r="G40" s="264">
        <v>20000</v>
      </c>
      <c r="H40" s="264">
        <v>30000</v>
      </c>
      <c r="I40" s="487"/>
      <c r="J40" s="487"/>
    </row>
    <row r="41" spans="1:10" s="253" customFormat="1" x14ac:dyDescent="0.15">
      <c r="A41" s="679" t="str">
        <f>IF('INGRESO DE DATOS'!R3=TRUE,"Variante con coaseguro fuera del país de residencia: SI","Variante con coaseguro fuera del país de residencia: NO")</f>
        <v>Variante con coaseguro fuera del país de residencia: NO</v>
      </c>
      <c r="B41" s="677" t="s">
        <v>94</v>
      </c>
      <c r="C41" s="677"/>
      <c r="D41" s="677"/>
      <c r="E41" s="677"/>
      <c r="F41" s="677"/>
      <c r="G41" s="677"/>
      <c r="H41" s="677"/>
      <c r="I41" s="487"/>
      <c r="J41" s="487"/>
    </row>
    <row r="42" spans="1:10" x14ac:dyDescent="0.15">
      <c r="A42" s="680"/>
      <c r="B42" s="246">
        <f>+'Bupa Global Elite'!C41</f>
        <v>8488.3089375</v>
      </c>
      <c r="C42" s="247">
        <f>+'Bupa Global Elite'!D41</f>
        <v>6102.7501499999998</v>
      </c>
      <c r="D42" s="247">
        <f>+'Bupa Global Elite'!E41</f>
        <v>5091.2575875000002</v>
      </c>
      <c r="E42" s="247">
        <f>+'Bupa Global Elite'!F41</f>
        <v>4425.7248</v>
      </c>
      <c r="F42" s="247">
        <f>+'Bupa Global Elite'!G41</f>
        <v>3391.754625</v>
      </c>
      <c r="G42" s="247">
        <f>+'Bupa Global Elite'!H41</f>
        <v>2729.1536999999998</v>
      </c>
      <c r="H42" s="247">
        <f>+'Bupa Global Elite'!I41</f>
        <v>2253.0810340000003</v>
      </c>
      <c r="I42" s="487"/>
      <c r="J42" s="487"/>
    </row>
    <row r="43" spans="1:10" x14ac:dyDescent="0.15">
      <c r="A43" s="680"/>
      <c r="B43" s="678" t="s">
        <v>125</v>
      </c>
      <c r="C43" s="678"/>
      <c r="D43" s="678"/>
      <c r="E43" s="678"/>
      <c r="F43" s="678"/>
      <c r="G43" s="678"/>
      <c r="H43" s="678"/>
      <c r="I43" s="487"/>
      <c r="J43" s="487"/>
    </row>
    <row r="44" spans="1:10" x14ac:dyDescent="0.15">
      <c r="A44" s="680"/>
      <c r="B44" s="247">
        <f>+'Bupa Global Elite'!C54</f>
        <v>4457.066236875</v>
      </c>
      <c r="C44" s="247">
        <f>+'Bupa Global Elite'!D54</f>
        <v>3192.7200795000003</v>
      </c>
      <c r="D44" s="247">
        <f>+'Bupa Global Elite'!E54</f>
        <v>2656.6290213749999</v>
      </c>
      <c r="E44" s="247">
        <f>+'Bupa Global Elite'!F54</f>
        <v>2303.8966440000004</v>
      </c>
      <c r="F44" s="247">
        <f>+'Bupa Global Elite'!G54</f>
        <v>1755.89245125</v>
      </c>
      <c r="G44" s="247">
        <f>+'Bupa Global Elite'!H54</f>
        <v>1404.7139610000002</v>
      </c>
      <c r="H44" s="247">
        <f>+'Bupa Global Elite'!I54</f>
        <v>1151.8654480200003</v>
      </c>
      <c r="I44" s="487"/>
      <c r="J44" s="487"/>
    </row>
    <row r="45" spans="1:10" x14ac:dyDescent="0.15">
      <c r="A45" s="680"/>
      <c r="B45" s="678" t="s">
        <v>107</v>
      </c>
      <c r="C45" s="678"/>
      <c r="D45" s="678"/>
      <c r="E45" s="678"/>
      <c r="F45" s="678"/>
      <c r="G45" s="678"/>
      <c r="H45" s="678"/>
      <c r="I45" s="487"/>
      <c r="J45" s="487"/>
    </row>
    <row r="46" spans="1:10" x14ac:dyDescent="0.15">
      <c r="A46" s="680"/>
      <c r="B46" s="247">
        <f>+'Bupa Global Elite'!C68</f>
        <v>2312.6287078125006</v>
      </c>
      <c r="C46" s="247">
        <f>+'Bupa Global Elite'!D68</f>
        <v>1656.6000412500002</v>
      </c>
      <c r="D46" s="247">
        <f>+'Bupa Global Elite'!E68</f>
        <v>1378.4395865625002</v>
      </c>
      <c r="E46" s="247">
        <f>+'Bupa Global Elite'!F68</f>
        <v>1195.4180700000002</v>
      </c>
      <c r="F46" s="247">
        <f>+'Bupa Global Elite'!G68</f>
        <v>911.07627187500009</v>
      </c>
      <c r="G46" s="247">
        <f>+'Bupa Global Elite'!H68</f>
        <v>728.86101750000012</v>
      </c>
      <c r="H46" s="247">
        <f>+'Bupa Global Elite'!I68</f>
        <v>597.66603435000013</v>
      </c>
      <c r="I46" s="487"/>
      <c r="J46" s="487"/>
    </row>
    <row r="47" spans="1:10" x14ac:dyDescent="0.15">
      <c r="A47" s="680"/>
      <c r="B47" s="695" t="s">
        <v>109</v>
      </c>
      <c r="C47" s="678"/>
      <c r="D47" s="678"/>
      <c r="E47" s="678"/>
      <c r="F47" s="678"/>
      <c r="G47" s="678"/>
      <c r="H47" s="678"/>
      <c r="I47" s="487"/>
      <c r="J47" s="487"/>
    </row>
    <row r="48" spans="1:10" s="253" customFormat="1" x14ac:dyDescent="0.15">
      <c r="A48" s="681"/>
      <c r="B48" s="247">
        <f>+'Bupa Global Elite'!C82</f>
        <v>784.89216750000014</v>
      </c>
      <c r="C48" s="247">
        <f>+'Bupa Global Elite'!D82</f>
        <v>562.24001399999997</v>
      </c>
      <c r="D48" s="247">
        <f>+'Bupa Global Elite'!E82</f>
        <v>467.83404150000007</v>
      </c>
      <c r="E48" s="247">
        <f>+'Bupa Global Elite'!F82</f>
        <v>405.717648</v>
      </c>
      <c r="F48" s="247">
        <f>+'Bupa Global Elite'!G82</f>
        <v>309.21376500000002</v>
      </c>
      <c r="G48" s="247">
        <f>+'Bupa Global Elite'!H82</f>
        <v>247.37101200000001</v>
      </c>
      <c r="H48" s="247">
        <f>+'Bupa Global Elite'!I82</f>
        <v>202.84422984000005</v>
      </c>
      <c r="I48" s="487"/>
      <c r="J48" s="487"/>
    </row>
    <row r="49" spans="1:10" s="253" customFormat="1" ht="46" customHeight="1" x14ac:dyDescent="0.15">
      <c r="A49" s="249" t="s">
        <v>136</v>
      </c>
      <c r="B49" s="248">
        <f>+'Bupa Global Elite'!C42</f>
        <v>0</v>
      </c>
      <c r="C49" s="248">
        <f>+'Bupa Global Elite'!D42</f>
        <v>0</v>
      </c>
      <c r="D49" s="248">
        <f>+'Bupa Global Elite'!E42</f>
        <v>0</v>
      </c>
      <c r="E49" s="248">
        <f>+'Bupa Global Elite'!F42</f>
        <v>0</v>
      </c>
      <c r="F49" s="248">
        <f>+'Bupa Global Elite'!G42</f>
        <v>0</v>
      </c>
      <c r="G49" s="248">
        <f>+'Bupa Global Elite'!H42</f>
        <v>0</v>
      </c>
      <c r="H49" s="248">
        <f>+'Bupa Global Elite'!I42</f>
        <v>0</v>
      </c>
      <c r="I49" s="487"/>
      <c r="J49" s="487"/>
    </row>
    <row r="50" spans="1:10" s="253" customFormat="1" x14ac:dyDescent="0.15">
      <c r="A50" s="243"/>
      <c r="B50" s="161"/>
      <c r="C50" s="161"/>
      <c r="D50" s="161"/>
    </row>
    <row r="51" spans="1:10" s="253" customFormat="1" x14ac:dyDescent="0.15">
      <c r="A51" s="580" t="s">
        <v>137</v>
      </c>
      <c r="B51" s="580"/>
      <c r="C51" s="580"/>
      <c r="D51" s="580"/>
      <c r="E51" s="580"/>
      <c r="F51" s="580"/>
      <c r="G51" s="580"/>
      <c r="H51" s="487"/>
      <c r="I51" s="487"/>
      <c r="J51" s="487"/>
    </row>
    <row r="52" spans="1:10" s="253" customFormat="1" x14ac:dyDescent="0.15">
      <c r="A52" s="141" t="s">
        <v>86</v>
      </c>
      <c r="B52" s="142" t="s">
        <v>87</v>
      </c>
      <c r="C52" s="142" t="s">
        <v>88</v>
      </c>
      <c r="D52" s="142" t="s">
        <v>89</v>
      </c>
      <c r="E52" s="142" t="s">
        <v>90</v>
      </c>
      <c r="F52" s="142" t="s">
        <v>115</v>
      </c>
      <c r="G52" s="142" t="s">
        <v>116</v>
      </c>
      <c r="H52" s="487"/>
      <c r="I52" s="487"/>
      <c r="J52" s="487"/>
    </row>
    <row r="53" spans="1:10" s="253" customFormat="1" x14ac:dyDescent="0.15">
      <c r="A53" s="245" t="s">
        <v>91</v>
      </c>
      <c r="B53" s="264">
        <v>2000</v>
      </c>
      <c r="C53" s="264">
        <v>3500</v>
      </c>
      <c r="D53" s="264">
        <v>5000</v>
      </c>
      <c r="E53" s="264">
        <v>10000</v>
      </c>
      <c r="F53" s="264">
        <v>20000</v>
      </c>
      <c r="G53" s="264">
        <v>30000</v>
      </c>
      <c r="H53" s="487"/>
      <c r="I53" s="487"/>
      <c r="J53" s="487"/>
    </row>
    <row r="54" spans="1:10" s="253" customFormat="1" x14ac:dyDescent="0.15">
      <c r="A54" s="245" t="s">
        <v>93</v>
      </c>
      <c r="B54" s="264">
        <v>2000</v>
      </c>
      <c r="C54" s="264">
        <v>3500</v>
      </c>
      <c r="D54" s="264">
        <v>5000</v>
      </c>
      <c r="E54" s="264">
        <v>10000</v>
      </c>
      <c r="F54" s="264">
        <v>20000</v>
      </c>
      <c r="G54" s="264">
        <v>30000</v>
      </c>
      <c r="H54" s="487"/>
      <c r="I54" s="487"/>
      <c r="J54" s="487"/>
    </row>
    <row r="55" spans="1:10" s="253" customFormat="1" x14ac:dyDescent="0.15">
      <c r="A55" s="679" t="str">
        <f>IF('INGRESO DE DATOS'!R3=TRUE,"Variante con coaseguro fuera del país de residencia: SI","Variante con coaseguro fuera del país de residencia: NO")</f>
        <v>Variante con coaseguro fuera del país de residencia: NO</v>
      </c>
      <c r="B55" s="677" t="s">
        <v>94</v>
      </c>
      <c r="C55" s="677"/>
      <c r="D55" s="677"/>
      <c r="E55" s="677"/>
      <c r="F55" s="677"/>
      <c r="G55" s="677"/>
      <c r="H55" s="487"/>
      <c r="I55" s="487"/>
      <c r="J55" s="487"/>
    </row>
    <row r="56" spans="1:10" s="253" customFormat="1" x14ac:dyDescent="0.15">
      <c r="A56" s="680"/>
      <c r="B56" s="247">
        <f>+'Bupa Global Premier'!C39</f>
        <v>4950.5281875000001</v>
      </c>
      <c r="C56" s="247">
        <f>+'Bupa Global Premier'!D39</f>
        <v>4143.2887124999997</v>
      </c>
      <c r="D56" s="247">
        <f>+'Bupa Global Premier'!E39</f>
        <v>3603.8260124999997</v>
      </c>
      <c r="E56" s="247">
        <f>+'Bupa Global Premier'!F39</f>
        <v>2654.8798499999998</v>
      </c>
      <c r="F56" s="247">
        <f>+'Bupa Global Premier'!G39</f>
        <v>2139.8493374999998</v>
      </c>
      <c r="G56" s="247">
        <f>+'Bupa Global Premier'!H39</f>
        <v>1769.8514567500004</v>
      </c>
      <c r="H56" s="487"/>
      <c r="I56" s="487"/>
      <c r="J56" s="487"/>
    </row>
    <row r="57" spans="1:10" s="253" customFormat="1" x14ac:dyDescent="0.15">
      <c r="A57" s="680"/>
      <c r="B57" s="678" t="s">
        <v>125</v>
      </c>
      <c r="C57" s="678"/>
      <c r="D57" s="678"/>
      <c r="E57" s="678"/>
      <c r="F57" s="678"/>
      <c r="G57" s="678"/>
      <c r="H57" s="487"/>
      <c r="I57" s="487"/>
      <c r="J57" s="487"/>
    </row>
    <row r="58" spans="1:10" s="253" customFormat="1" x14ac:dyDescent="0.15">
      <c r="A58" s="680"/>
      <c r="B58" s="247">
        <f>+'Bupa Global Premier'!C51</f>
        <v>2582.0424393750004</v>
      </c>
      <c r="C58" s="247">
        <f>+'Bupa Global Premier'!D51</f>
        <v>2154.2055176250001</v>
      </c>
      <c r="D58" s="247">
        <f>+'Bupa Global Premier'!E51</f>
        <v>1868.2902866250001</v>
      </c>
      <c r="E58" s="247">
        <f>+'Bupa Global Premier'!F51</f>
        <v>1365.3488205000001</v>
      </c>
      <c r="F58" s="247">
        <f>+'Bupa Global Premier'!G51</f>
        <v>1092.3826488749999</v>
      </c>
      <c r="G58" s="247">
        <f>+'Bupa Global Premier'!H51</f>
        <v>895.75377207750023</v>
      </c>
      <c r="H58" s="487"/>
      <c r="I58" s="487"/>
      <c r="J58" s="487"/>
    </row>
    <row r="59" spans="1:10" s="253" customFormat="1" x14ac:dyDescent="0.15">
      <c r="A59" s="680"/>
      <c r="B59" s="678" t="s">
        <v>107</v>
      </c>
      <c r="C59" s="678"/>
      <c r="D59" s="678"/>
      <c r="E59" s="678"/>
      <c r="F59" s="678"/>
      <c r="G59" s="678"/>
      <c r="H59" s="487"/>
      <c r="I59" s="487"/>
      <c r="J59" s="487"/>
    </row>
    <row r="60" spans="1:10" s="253" customFormat="1" x14ac:dyDescent="0.15">
      <c r="A60" s="680"/>
      <c r="B60" s="247">
        <f>+'Bupa Global Premier'!C64</f>
        <v>1339.7390015625001</v>
      </c>
      <c r="C60" s="247">
        <f>+'Bupa Global Premier'!D64</f>
        <v>1117.7481459375001</v>
      </c>
      <c r="D60" s="247">
        <f>+'Bupa Global Premier'!E64</f>
        <v>969.39590343750012</v>
      </c>
      <c r="E60" s="247">
        <f>+'Bupa Global Premier'!F64</f>
        <v>708.43570875000012</v>
      </c>
      <c r="F60" s="247">
        <f>+'Bupa Global Premier'!G64</f>
        <v>566.80231781249995</v>
      </c>
      <c r="G60" s="247">
        <f>+'Bupa Global Premier'!H64</f>
        <v>464.77790060625011</v>
      </c>
      <c r="H60" s="487"/>
      <c r="I60" s="487"/>
      <c r="J60" s="487"/>
    </row>
    <row r="61" spans="1:10" s="253" customFormat="1" x14ac:dyDescent="0.15">
      <c r="A61" s="680"/>
      <c r="B61" s="678" t="s">
        <v>109</v>
      </c>
      <c r="C61" s="678"/>
      <c r="D61" s="678"/>
      <c r="E61" s="678"/>
      <c r="F61" s="678"/>
      <c r="G61" s="678"/>
      <c r="H61" s="487"/>
      <c r="I61" s="487"/>
      <c r="J61" s="487"/>
    </row>
    <row r="62" spans="1:10" s="253" customFormat="1" x14ac:dyDescent="0.15">
      <c r="A62" s="681"/>
      <c r="B62" s="247">
        <f>+'Bupa Global Premier'!C77</f>
        <v>454.6992975</v>
      </c>
      <c r="C62" s="247">
        <f>+'Bupa Global Premier'!D77</f>
        <v>379.35694649999999</v>
      </c>
      <c r="D62" s="247">
        <f>+'Bupa Global Premier'!E77</f>
        <v>329.00709449999999</v>
      </c>
      <c r="E62" s="247">
        <f>+'Bupa Global Premier'!F77</f>
        <v>240.43878599999999</v>
      </c>
      <c r="F62" s="247">
        <f>+'Bupa Global Premier'!G77</f>
        <v>192.36927150000002</v>
      </c>
      <c r="G62" s="247">
        <f>+'Bupa Global Premier'!H77</f>
        <v>157.74280263000006</v>
      </c>
      <c r="H62" s="487"/>
      <c r="I62" s="487"/>
      <c r="J62" s="487"/>
    </row>
    <row r="63" spans="1:10" s="253" customFormat="1" x14ac:dyDescent="0.15">
      <c r="A63" s="243"/>
      <c r="B63" s="161"/>
    </row>
    <row r="64" spans="1:10" s="253" customFormat="1" x14ac:dyDescent="0.15">
      <c r="A64" s="580" t="s">
        <v>138</v>
      </c>
      <c r="B64" s="580"/>
      <c r="C64" s="580"/>
      <c r="D64" s="580"/>
      <c r="E64" s="580"/>
      <c r="F64" s="580"/>
      <c r="G64" s="580"/>
      <c r="H64" s="580"/>
      <c r="I64" s="580"/>
      <c r="J64" s="580"/>
    </row>
    <row r="65" spans="1:10" s="253" customFormat="1" x14ac:dyDescent="0.15">
      <c r="A65" s="141" t="s">
        <v>86</v>
      </c>
      <c r="B65" s="142" t="s">
        <v>87</v>
      </c>
      <c r="C65" s="142" t="s">
        <v>88</v>
      </c>
      <c r="D65" s="142" t="s">
        <v>89</v>
      </c>
      <c r="E65" s="142" t="s">
        <v>90</v>
      </c>
      <c r="F65" s="142" t="s">
        <v>115</v>
      </c>
      <c r="G65" s="142" t="s">
        <v>115</v>
      </c>
      <c r="H65" s="142" t="s">
        <v>115</v>
      </c>
      <c r="I65" s="142" t="s">
        <v>115</v>
      </c>
      <c r="J65" s="142" t="s">
        <v>115</v>
      </c>
    </row>
    <row r="66" spans="1:10" s="253" customFormat="1" x14ac:dyDescent="0.15">
      <c r="A66" s="250" t="s">
        <v>139</v>
      </c>
      <c r="B66" s="264">
        <v>2000</v>
      </c>
      <c r="C66" s="264">
        <v>2000</v>
      </c>
      <c r="D66" s="264">
        <v>3500</v>
      </c>
      <c r="E66" s="264">
        <v>3500</v>
      </c>
      <c r="F66" s="264">
        <v>5000</v>
      </c>
      <c r="G66" s="264">
        <v>5000</v>
      </c>
      <c r="H66" s="264">
        <v>10000</v>
      </c>
      <c r="I66" s="264">
        <v>20000</v>
      </c>
      <c r="J66" s="264">
        <v>30000</v>
      </c>
    </row>
    <row r="67" spans="1:10" s="253" customFormat="1" x14ac:dyDescent="0.15">
      <c r="A67" s="250" t="s">
        <v>140</v>
      </c>
      <c r="B67" s="264"/>
      <c r="C67" s="264">
        <v>2000</v>
      </c>
      <c r="D67" s="264"/>
      <c r="E67" s="264">
        <v>3500</v>
      </c>
      <c r="F67" s="264"/>
      <c r="G67" s="264">
        <v>5000</v>
      </c>
      <c r="H67" s="264">
        <v>10000</v>
      </c>
      <c r="I67" s="264">
        <v>20000</v>
      </c>
      <c r="J67" s="264">
        <v>30000</v>
      </c>
    </row>
    <row r="68" spans="1:10" s="253" customFormat="1" x14ac:dyDescent="0.15">
      <c r="A68" s="679" t="str">
        <f>IF('INGRESO DE DATOS'!R3=TRUE,"Variante con coaseguro fuera del país de residencia: SI","Variante con coaseguro fuera del país de residencia: NO")</f>
        <v>Variante con coaseguro fuera del país de residencia: NO</v>
      </c>
      <c r="B68" s="677" t="s">
        <v>94</v>
      </c>
      <c r="C68" s="677"/>
      <c r="D68" s="677"/>
      <c r="E68" s="677"/>
      <c r="F68" s="677"/>
      <c r="G68" s="677"/>
      <c r="H68" s="677"/>
      <c r="I68" s="677"/>
      <c r="J68" s="677"/>
    </row>
    <row r="69" spans="1:10" s="253" customFormat="1" x14ac:dyDescent="0.15">
      <c r="A69" s="680"/>
      <c r="B69" s="247">
        <f>+'Bupa Global Select'!C39</f>
        <v>3353.6404124999999</v>
      </c>
      <c r="C69" s="247">
        <f>+'Bupa Global Select'!D39</f>
        <v>3729.8960999999999</v>
      </c>
      <c r="D69" s="247">
        <f>+'Bupa Global Select'!E39</f>
        <v>2821.9960124999998</v>
      </c>
      <c r="E69" s="247">
        <f>+'Bupa Global Select'!F39</f>
        <v>3136.6825875</v>
      </c>
      <c r="F69" s="247">
        <f>+'Bupa Global Select'!G39</f>
        <v>2564.9694</v>
      </c>
      <c r="G69" s="247">
        <f>+'Bupa Global Select'!H39</f>
        <v>2852.4600624999998</v>
      </c>
      <c r="H69" s="247">
        <f>+'Bupa Global Select'!I39</f>
        <v>1898.5047500000001</v>
      </c>
      <c r="I69" s="247">
        <f>+'Bupa Global Select'!J39</f>
        <v>1535.9538</v>
      </c>
      <c r="J69" s="247">
        <f>+'Bupa Global Select'!K39</f>
        <v>1275.1971160000001</v>
      </c>
    </row>
    <row r="70" spans="1:10" s="253" customFormat="1" x14ac:dyDescent="0.15">
      <c r="A70" s="680"/>
      <c r="B70" s="678" t="s">
        <v>125</v>
      </c>
      <c r="C70" s="678"/>
      <c r="D70" s="678"/>
      <c r="E70" s="678"/>
      <c r="F70" s="678"/>
      <c r="G70" s="678"/>
      <c r="H70" s="678"/>
      <c r="I70" s="678"/>
      <c r="J70" s="678"/>
    </row>
    <row r="71" spans="1:10" s="253" customFormat="1" x14ac:dyDescent="0.15">
      <c r="A71" s="680"/>
      <c r="B71" s="247">
        <f>+'Bupa Global Select'!C51</f>
        <v>1735.691918625</v>
      </c>
      <c r="C71" s="247">
        <f>+'Bupa Global Select'!D51</f>
        <v>1935.1074330000004</v>
      </c>
      <c r="D71" s="247">
        <f>+'Bupa Global Select'!E51</f>
        <v>1453.920386625</v>
      </c>
      <c r="E71" s="247">
        <f>+'Bupa Global Select'!F51</f>
        <v>1620.7042713750002</v>
      </c>
      <c r="F71" s="247">
        <f>+'Bupa Global Select'!G51</f>
        <v>1317.6962820000001</v>
      </c>
      <c r="G71" s="247">
        <f>+'Bupa Global Select'!H51</f>
        <v>1468.4233331250002</v>
      </c>
      <c r="H71" s="247">
        <f>+'Bupa Global Select'!I51</f>
        <v>963.41001750000009</v>
      </c>
      <c r="I71" s="247">
        <f>+'Bupa Global Select'!J51</f>
        <v>770.72801399999992</v>
      </c>
      <c r="J71" s="247">
        <f>+'Bupa Global Select'!K51</f>
        <v>631.99697148000007</v>
      </c>
    </row>
    <row r="72" spans="1:10" s="253" customFormat="1" x14ac:dyDescent="0.15">
      <c r="A72" s="680"/>
      <c r="B72" s="678" t="s">
        <v>107</v>
      </c>
      <c r="C72" s="678"/>
      <c r="D72" s="678"/>
      <c r="E72" s="678"/>
      <c r="F72" s="678"/>
      <c r="G72" s="678"/>
      <c r="H72" s="678"/>
      <c r="I72" s="678"/>
      <c r="J72" s="678"/>
    </row>
    <row r="73" spans="1:10" s="253" customFormat="1" x14ac:dyDescent="0.15">
      <c r="A73" s="680"/>
      <c r="B73" s="247">
        <f>+'Bupa Global Select'!C64</f>
        <v>900.59486343750007</v>
      </c>
      <c r="C73" s="247">
        <f>+'Bupa Global Select'!D64</f>
        <v>1004.0651775000002</v>
      </c>
      <c r="D73" s="247">
        <f>+'Bupa Global Select'!E64</f>
        <v>754.39265343750003</v>
      </c>
      <c r="E73" s="247">
        <f>+'Bupa Global Select'!F64</f>
        <v>840.93146156250009</v>
      </c>
      <c r="F73" s="247">
        <f>+'Bupa Global Select'!G64</f>
        <v>683.7103350000001</v>
      </c>
      <c r="G73" s="247">
        <f>+'Bupa Global Select'!H64</f>
        <v>761.91776718750009</v>
      </c>
      <c r="H73" s="247">
        <f>+'Bupa Global Select'!I64</f>
        <v>499.88255625000005</v>
      </c>
      <c r="I73" s="247">
        <f>+'Bupa Global Select'!J64</f>
        <v>399.90604500000006</v>
      </c>
      <c r="J73" s="247">
        <f>+'Bupa Global Select'!K64</f>
        <v>327.92295690000003</v>
      </c>
    </row>
    <row r="74" spans="1:10" s="253" customFormat="1" x14ac:dyDescent="0.15">
      <c r="A74" s="680"/>
      <c r="B74" s="678" t="s">
        <v>109</v>
      </c>
      <c r="C74" s="678"/>
      <c r="D74" s="678"/>
      <c r="E74" s="678"/>
      <c r="F74" s="678"/>
      <c r="G74" s="678"/>
      <c r="H74" s="678"/>
      <c r="I74" s="678"/>
      <c r="J74" s="678"/>
    </row>
    <row r="75" spans="1:10" s="253" customFormat="1" x14ac:dyDescent="0.15">
      <c r="A75" s="681"/>
      <c r="B75" s="247">
        <f>+'Bupa Global Select'!C77</f>
        <v>305.65643849999998</v>
      </c>
      <c r="C75" s="247">
        <f>+'Bupa Global Select'!D77</f>
        <v>340.77363600000007</v>
      </c>
      <c r="D75" s="247">
        <f>+'Bupa Global Select'!E77</f>
        <v>256.0362945</v>
      </c>
      <c r="E75" s="247">
        <f>+'Bupa Global Select'!F77</f>
        <v>285.40704150000005</v>
      </c>
      <c r="F75" s="247">
        <f>+'Bupa Global Select'!G77</f>
        <v>232.04714400000003</v>
      </c>
      <c r="G75" s="247">
        <f>+'Bupa Global Select'!H77</f>
        <v>258.59027250000003</v>
      </c>
      <c r="H75" s="247">
        <f>+'Bupa Global Select'!I77</f>
        <v>169.65711000000002</v>
      </c>
      <c r="I75" s="247">
        <f>+'Bupa Global Select'!J77</f>
        <v>135.72568800000002</v>
      </c>
      <c r="J75" s="247">
        <f>+'Bupa Global Select'!K77</f>
        <v>111.29506416000001</v>
      </c>
    </row>
    <row r="76" spans="1:10" s="253" customFormat="1" x14ac:dyDescent="0.15">
      <c r="A76" s="243"/>
      <c r="B76" s="161"/>
      <c r="C76" s="161"/>
      <c r="D76" s="161"/>
    </row>
    <row r="77" spans="1:10" s="253" customFormat="1" x14ac:dyDescent="0.15">
      <c r="A77" s="580" t="s">
        <v>141</v>
      </c>
      <c r="B77" s="580"/>
      <c r="C77" s="580"/>
      <c r="D77" s="691"/>
      <c r="E77" s="691"/>
      <c r="F77" s="691"/>
      <c r="G77" s="687"/>
      <c r="H77" s="687"/>
      <c r="I77" s="687"/>
      <c r="J77" s="687"/>
    </row>
    <row r="78" spans="1:10" s="253" customFormat="1" x14ac:dyDescent="0.15">
      <c r="A78" s="141" t="s">
        <v>86</v>
      </c>
      <c r="B78" s="244" t="s">
        <v>87</v>
      </c>
      <c r="C78" s="244" t="s">
        <v>88</v>
      </c>
      <c r="D78" s="691"/>
      <c r="E78" s="691"/>
      <c r="F78" s="691"/>
      <c r="G78" s="687"/>
      <c r="H78" s="687"/>
      <c r="I78" s="687"/>
      <c r="J78" s="687"/>
    </row>
    <row r="79" spans="1:10" s="253" customFormat="1" x14ac:dyDescent="0.15">
      <c r="A79" s="250" t="s">
        <v>139</v>
      </c>
      <c r="B79" s="264">
        <v>10000</v>
      </c>
      <c r="C79" s="264">
        <v>20000</v>
      </c>
      <c r="D79" s="691"/>
      <c r="E79" s="691"/>
      <c r="F79" s="691"/>
      <c r="G79" s="687"/>
      <c r="H79" s="687"/>
      <c r="I79" s="687"/>
      <c r="J79" s="687"/>
    </row>
    <row r="80" spans="1:10" s="253" customFormat="1" x14ac:dyDescent="0.15">
      <c r="A80" s="250" t="s">
        <v>140</v>
      </c>
      <c r="B80" s="264">
        <v>10000</v>
      </c>
      <c r="C80" s="264">
        <v>20000</v>
      </c>
      <c r="D80" s="691"/>
      <c r="E80" s="691"/>
      <c r="F80" s="691"/>
      <c r="G80" s="687"/>
      <c r="H80" s="687"/>
      <c r="I80" s="687"/>
      <c r="J80" s="687"/>
    </row>
    <row r="81" spans="1:10" s="253" customFormat="1" x14ac:dyDescent="0.15">
      <c r="A81" s="688"/>
      <c r="B81" s="677" t="s">
        <v>94</v>
      </c>
      <c r="C81" s="677"/>
      <c r="D81" s="691"/>
      <c r="E81" s="691"/>
      <c r="F81" s="691"/>
      <c r="G81" s="687"/>
      <c r="H81" s="687"/>
      <c r="I81" s="687"/>
      <c r="J81" s="687"/>
    </row>
    <row r="82" spans="1:10" s="253" customFormat="1" x14ac:dyDescent="0.15">
      <c r="A82" s="689"/>
      <c r="B82" s="246">
        <f>'Bupa Global Major Medical'!C36</f>
        <v>1841.7766499999998</v>
      </c>
      <c r="C82" s="246">
        <f>'Bupa Global Major Medical'!D36</f>
        <v>1463.5663875</v>
      </c>
      <c r="D82" s="691"/>
      <c r="E82" s="691"/>
      <c r="F82" s="691"/>
      <c r="G82" s="687"/>
      <c r="H82" s="687"/>
      <c r="I82" s="687"/>
      <c r="J82" s="687"/>
    </row>
    <row r="83" spans="1:10" s="253" customFormat="1" x14ac:dyDescent="0.15">
      <c r="A83" s="689"/>
      <c r="B83" s="678" t="s">
        <v>125</v>
      </c>
      <c r="C83" s="678"/>
      <c r="D83" s="691"/>
      <c r="E83" s="691"/>
      <c r="F83" s="691"/>
      <c r="G83" s="687"/>
      <c r="H83" s="687"/>
      <c r="I83" s="687"/>
      <c r="J83" s="687"/>
    </row>
    <row r="84" spans="1:10" s="253" customFormat="1" x14ac:dyDescent="0.15">
      <c r="A84" s="689"/>
      <c r="B84" s="247">
        <f>'Bupa Global Major Medical'!C47</f>
        <v>934.40412449999997</v>
      </c>
      <c r="C84" s="247">
        <f>'Bupa Global Major Medical'!D47</f>
        <v>733.9526853750001</v>
      </c>
      <c r="D84" s="691"/>
      <c r="E84" s="691"/>
      <c r="F84" s="691"/>
      <c r="G84" s="687"/>
      <c r="H84" s="687"/>
      <c r="I84" s="687"/>
      <c r="J84" s="687"/>
    </row>
    <row r="85" spans="1:10" s="253" customFormat="1" x14ac:dyDescent="0.15">
      <c r="A85" s="689"/>
      <c r="B85" s="678" t="s">
        <v>107</v>
      </c>
      <c r="C85" s="678"/>
      <c r="D85" s="691"/>
      <c r="E85" s="691"/>
      <c r="F85" s="691"/>
      <c r="G85" s="687"/>
      <c r="H85" s="687"/>
      <c r="I85" s="687"/>
      <c r="J85" s="687"/>
    </row>
    <row r="86" spans="1:10" s="253" customFormat="1" x14ac:dyDescent="0.15">
      <c r="A86" s="689"/>
      <c r="B86" s="247">
        <f>'Bupa Global Major Medical'!C59</f>
        <v>484.83232874999999</v>
      </c>
      <c r="C86" s="247">
        <f>'Bupa Global Major Medical'!D59</f>
        <v>380.82450656250001</v>
      </c>
      <c r="D86" s="691"/>
      <c r="E86" s="691"/>
      <c r="F86" s="691"/>
      <c r="G86" s="687"/>
      <c r="H86" s="687"/>
      <c r="I86" s="687"/>
      <c r="J86" s="687"/>
    </row>
    <row r="87" spans="1:10" s="253" customFormat="1" x14ac:dyDescent="0.15">
      <c r="A87" s="689"/>
      <c r="B87" s="678" t="s">
        <v>109</v>
      </c>
      <c r="C87" s="678"/>
      <c r="D87" s="691"/>
      <c r="E87" s="691"/>
      <c r="F87" s="691"/>
      <c r="G87" s="687"/>
      <c r="H87" s="687"/>
      <c r="I87" s="687"/>
      <c r="J87" s="687"/>
    </row>
    <row r="88" spans="1:10" s="253" customFormat="1" x14ac:dyDescent="0.15">
      <c r="A88" s="690"/>
      <c r="B88" s="247">
        <f>'Bupa Global Major Medical'!C71</f>
        <v>164.54915400000002</v>
      </c>
      <c r="C88" s="247">
        <f>'Bupa Global Major Medical'!D71</f>
        <v>129.24952950000002</v>
      </c>
      <c r="D88" s="691"/>
      <c r="E88" s="691"/>
      <c r="F88" s="691"/>
      <c r="G88" s="687"/>
      <c r="H88" s="687"/>
      <c r="I88" s="687"/>
      <c r="J88" s="687"/>
    </row>
    <row r="89" spans="1:10" s="253" customFormat="1" x14ac:dyDescent="0.15">
      <c r="A89" s="243"/>
      <c r="B89" s="161"/>
      <c r="C89" s="161"/>
      <c r="D89" s="161"/>
      <c r="E89" s="161"/>
    </row>
    <row r="90" spans="1:10" s="253" customFormat="1" ht="18" customHeight="1" x14ac:dyDescent="0.15">
      <c r="A90" s="692" t="s">
        <v>142</v>
      </c>
      <c r="B90" s="693"/>
      <c r="C90" s="693"/>
      <c r="D90" s="693"/>
      <c r="E90" s="693"/>
      <c r="F90" s="693"/>
      <c r="G90" s="693"/>
      <c r="H90" s="693"/>
      <c r="I90" s="693"/>
      <c r="J90" s="693"/>
    </row>
    <row r="91" spans="1:10" s="253" customFormat="1" x14ac:dyDescent="0.15">
      <c r="A91" s="692"/>
      <c r="B91" s="693"/>
      <c r="C91" s="693"/>
      <c r="D91" s="693"/>
      <c r="E91" s="693"/>
      <c r="F91" s="693"/>
      <c r="G91" s="693"/>
      <c r="H91" s="693"/>
      <c r="I91" s="693"/>
      <c r="J91" s="693"/>
    </row>
    <row r="92" spans="1:10" x14ac:dyDescent="0.15">
      <c r="A92" s="692"/>
      <c r="B92" s="693"/>
      <c r="C92" s="693"/>
      <c r="D92" s="693"/>
      <c r="E92" s="693"/>
      <c r="F92" s="693"/>
      <c r="G92" s="693"/>
      <c r="H92" s="693"/>
      <c r="I92" s="693"/>
      <c r="J92" s="693"/>
    </row>
    <row r="93" spans="1:10" x14ac:dyDescent="0.15">
      <c r="A93" s="692"/>
      <c r="B93" s="693"/>
      <c r="C93" s="693"/>
      <c r="D93" s="693"/>
      <c r="E93" s="693"/>
      <c r="F93" s="693"/>
      <c r="G93" s="693"/>
      <c r="H93" s="693"/>
      <c r="I93" s="693"/>
      <c r="J93" s="693"/>
    </row>
    <row r="94" spans="1:10" x14ac:dyDescent="0.15">
      <c r="A94" s="692"/>
      <c r="B94" s="693"/>
      <c r="C94" s="693"/>
      <c r="D94" s="693"/>
      <c r="E94" s="693"/>
      <c r="F94" s="693"/>
      <c r="G94" s="693"/>
      <c r="H94" s="693"/>
      <c r="I94" s="693"/>
      <c r="J94" s="693"/>
    </row>
    <row r="95" spans="1:10" x14ac:dyDescent="0.15">
      <c r="A95" s="692"/>
      <c r="B95" s="693"/>
      <c r="C95" s="693"/>
      <c r="D95" s="693"/>
      <c r="E95" s="693"/>
      <c r="F95" s="693"/>
      <c r="G95" s="693"/>
      <c r="H95" s="693"/>
      <c r="I95" s="693"/>
      <c r="J95" s="693"/>
    </row>
    <row r="96" spans="1:10" x14ac:dyDescent="0.15">
      <c r="A96" s="692"/>
      <c r="B96" s="693"/>
      <c r="C96" s="693"/>
      <c r="D96" s="693"/>
      <c r="E96" s="693"/>
      <c r="F96" s="693"/>
      <c r="G96" s="693"/>
      <c r="H96" s="693"/>
      <c r="I96" s="693"/>
      <c r="J96" s="693"/>
    </row>
    <row r="97" spans="1:10" x14ac:dyDescent="0.15">
      <c r="A97" s="692"/>
      <c r="B97" s="693"/>
      <c r="C97" s="693"/>
      <c r="D97" s="693"/>
      <c r="E97" s="693"/>
      <c r="F97" s="693"/>
      <c r="G97" s="693"/>
      <c r="H97" s="693"/>
      <c r="I97" s="693"/>
      <c r="J97" s="693"/>
    </row>
    <row r="99" spans="1:10" x14ac:dyDescent="0.15">
      <c r="J99" s="162"/>
    </row>
    <row r="100" spans="1:10" x14ac:dyDescent="0.15">
      <c r="J100" s="162"/>
    </row>
  </sheetData>
  <sheetProtection algorithmName="SHA-512" hashValue="rZG/BZC3NWYCCoDqli0pTIG/oXJU0ThGy7QbEepvjmUuKMaZgbZFiDNElkOOXKKVw4NGiVPn8gm9zPEI7hmLNw==" saltValue="KWReUHmyauopfL95DOGXvA==" spinCount="100000" sheet="1" objects="1" scenarios="1"/>
  <mergeCells count="40">
    <mergeCell ref="B72:J72"/>
    <mergeCell ref="B74:J74"/>
    <mergeCell ref="A90:J97"/>
    <mergeCell ref="A5:J11"/>
    <mergeCell ref="A64:J64"/>
    <mergeCell ref="H77:H88"/>
    <mergeCell ref="I77:I88"/>
    <mergeCell ref="J77:J88"/>
    <mergeCell ref="A37:H37"/>
    <mergeCell ref="B41:H41"/>
    <mergeCell ref="B43:H43"/>
    <mergeCell ref="B45:H45"/>
    <mergeCell ref="B47:H47"/>
    <mergeCell ref="A23:E23"/>
    <mergeCell ref="B27:E27"/>
    <mergeCell ref="B29:E29"/>
    <mergeCell ref="B87:C87"/>
    <mergeCell ref="A77:C77"/>
    <mergeCell ref="G77:G88"/>
    <mergeCell ref="A81:A88"/>
    <mergeCell ref="D77:F88"/>
    <mergeCell ref="B81:C81"/>
    <mergeCell ref="B83:C83"/>
    <mergeCell ref="B85:C85"/>
    <mergeCell ref="B68:J68"/>
    <mergeCell ref="B70:J70"/>
    <mergeCell ref="A68:A75"/>
    <mergeCell ref="A27:A34"/>
    <mergeCell ref="B13:G13"/>
    <mergeCell ref="C17:D17"/>
    <mergeCell ref="A51:G51"/>
    <mergeCell ref="B55:G55"/>
    <mergeCell ref="B57:G57"/>
    <mergeCell ref="B59:G59"/>
    <mergeCell ref="B31:E31"/>
    <mergeCell ref="B33:E33"/>
    <mergeCell ref="B21:C21"/>
    <mergeCell ref="A41:A48"/>
    <mergeCell ref="A55:A62"/>
    <mergeCell ref="B61:G61"/>
  </mergeCells>
  <phoneticPr fontId="9" type="noConversion"/>
  <conditionalFormatting sqref="B15">
    <cfRule type="cellIs" dxfId="12" priority="2" stopIfTrue="1" operator="greaterThan">
      <formula>2</formula>
    </cfRule>
    <cfRule type="cellIs" dxfId="11" priority="3" stopIfTrue="1" operator="lessThan">
      <formula>1</formula>
    </cfRule>
  </conditionalFormatting>
  <conditionalFormatting sqref="B19 F19">
    <cfRule type="cellIs" dxfId="10" priority="4" stopIfTrue="1" operator="greaterThan">
      <formula>73</formula>
    </cfRule>
    <cfRule type="cellIs" dxfId="9" priority="5" stopIfTrue="1" operator="lessThan">
      <formula>18</formula>
    </cfRule>
  </conditionalFormatting>
  <conditionalFormatting sqref="C17:D17">
    <cfRule type="containsText" dxfId="8" priority="1" operator="containsText" text="Cotización para dependiente de 24 años">
      <formula>NOT(ISERROR(SEARCH("Cotización para dependiente de 24 años",C17)))</formula>
    </cfRule>
  </conditionalFormatting>
  <printOptions horizontalCentered="1" verticalCentered="1"/>
  <pageMargins left="0.25" right="0.25" top="0.25" bottom="0.25" header="0.511811023622047" footer="0.511811023622047"/>
  <pageSetup paperSize="9" scale="45" orientation="portrait" horizontalDpi="300" verticalDpi="300" r:id="rId1"/>
  <headerFooter alignWithMargins="0"/>
  <drawing r:id="rId2"/>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sheetPr codeName="Sheet4">
    <pageSetUpPr fitToPage="1"/>
  </sheetPr>
  <dimension ref="A2:AG1508"/>
  <sheetViews>
    <sheetView showGridLines="0" topLeftCell="M1048576" zoomScale="159" zoomScaleNormal="100" workbookViewId="0">
      <selection activeCell="M296" sqref="A1:XFD1048576"/>
    </sheetView>
  </sheetViews>
  <sheetFormatPr baseColWidth="10" defaultColWidth="8.83203125" defaultRowHeight="13" zeroHeight="1" x14ac:dyDescent="0.15"/>
  <cols>
    <col min="1" max="1" width="9.6640625" style="26" customWidth="1"/>
    <col min="2" max="2" width="20.6640625" style="26" customWidth="1"/>
    <col min="3" max="7" width="15.6640625" style="47" customWidth="1"/>
    <col min="8" max="10" width="15.6640625" style="21" customWidth="1"/>
    <col min="11" max="11" width="21.6640625" style="21" customWidth="1"/>
    <col min="12" max="12" width="14.6640625" style="21" customWidth="1"/>
    <col min="13" max="13" width="12.1640625" style="21" customWidth="1"/>
    <col min="14" max="14" width="18.1640625" style="21" customWidth="1"/>
    <col min="15" max="15" width="18.33203125" style="21" customWidth="1"/>
    <col min="16" max="23" width="15.6640625" style="21" customWidth="1"/>
    <col min="24" max="24" width="15.5" style="21" customWidth="1"/>
    <col min="25" max="25" width="15.1640625" style="21" customWidth="1"/>
    <col min="26" max="29" width="10.33203125" style="21" bestFit="1" customWidth="1"/>
    <col min="30" max="30" width="11" style="21" customWidth="1"/>
    <col min="31" max="31" width="10.33203125" style="21" bestFit="1" customWidth="1"/>
    <col min="32" max="33" width="10.1640625" style="21" bestFit="1" customWidth="1"/>
    <col min="34" max="16384" width="8.83203125" style="21"/>
  </cols>
  <sheetData>
    <row r="2" spans="1:27" ht="18" hidden="1" x14ac:dyDescent="0.2">
      <c r="A2" s="459" t="s">
        <v>143</v>
      </c>
      <c r="B2" s="460"/>
      <c r="C2" s="460"/>
      <c r="D2" s="460"/>
      <c r="E2" s="460"/>
      <c r="F2" s="460"/>
      <c r="G2" s="460"/>
      <c r="H2" s="460"/>
      <c r="K2" s="703" t="s">
        <v>144</v>
      </c>
      <c r="L2" s="704"/>
      <c r="M2" s="256">
        <v>9.3333333333333338E-2</v>
      </c>
      <c r="Q2" s="465" t="s">
        <v>145</v>
      </c>
      <c r="R2" s="465">
        <f>'INGRESO DE DATOS'!R30</f>
        <v>1</v>
      </c>
      <c r="S2" s="466" t="s">
        <v>44</v>
      </c>
      <c r="T2" s="466" t="s">
        <v>45</v>
      </c>
      <c r="U2" s="467" t="s">
        <v>46</v>
      </c>
      <c r="V2" s="467" t="s">
        <v>47</v>
      </c>
      <c r="W2" s="467" t="s">
        <v>48</v>
      </c>
      <c r="Y2" s="696"/>
      <c r="Z2" s="696"/>
      <c r="AA2" s="696"/>
    </row>
    <row r="3" spans="1:27" ht="18" hidden="1" x14ac:dyDescent="0.2">
      <c r="A3" s="461" t="s">
        <v>94</v>
      </c>
      <c r="B3" s="462"/>
      <c r="C3" s="462"/>
      <c r="D3" s="462"/>
      <c r="E3" s="462"/>
      <c r="F3" s="462"/>
      <c r="G3" s="462"/>
      <c r="H3" s="462"/>
      <c r="K3" s="23" t="s">
        <v>146</v>
      </c>
      <c r="L3" s="24"/>
      <c r="M3" s="255">
        <v>0.27500000000000002</v>
      </c>
      <c r="Q3" s="701" t="s">
        <v>147</v>
      </c>
      <c r="R3" s="701"/>
      <c r="S3" s="468">
        <f>'INGRESO DE DATOS'!Q39</f>
        <v>0.15</v>
      </c>
      <c r="T3" s="468">
        <f>'INGRESO DE DATOS'!R39</f>
        <v>0.15</v>
      </c>
      <c r="U3" s="468">
        <f>'INGRESO DE DATOS'!S39</f>
        <v>0.15</v>
      </c>
      <c r="V3" s="468">
        <f>'INGRESO DE DATOS'!T39</f>
        <v>0.15</v>
      </c>
      <c r="W3" s="468">
        <f>'INGRESO DE DATOS'!U39</f>
        <v>0.15</v>
      </c>
      <c r="Y3" s="22"/>
      <c r="Z3" s="22"/>
      <c r="AA3" s="22"/>
    </row>
    <row r="4" spans="1:27" ht="15" hidden="1" x14ac:dyDescent="0.2">
      <c r="A4" s="25"/>
      <c r="C4" s="26"/>
      <c r="D4" s="26"/>
      <c r="E4" s="26"/>
      <c r="F4" s="26"/>
      <c r="G4" s="26"/>
      <c r="H4" s="26"/>
      <c r="K4" s="29" t="s">
        <v>148</v>
      </c>
      <c r="L4" s="30"/>
      <c r="M4" s="31">
        <v>0.53</v>
      </c>
      <c r="Q4" s="702" t="s">
        <v>149</v>
      </c>
      <c r="R4" s="702"/>
      <c r="S4" s="479">
        <f>'INGRESO DE DATOS'!Q47</f>
        <v>0.85</v>
      </c>
      <c r="T4" s="479">
        <f>'INGRESO DE DATOS'!R47</f>
        <v>0.85</v>
      </c>
      <c r="U4" s="479">
        <f>'INGRESO DE DATOS'!S47</f>
        <v>0.85</v>
      </c>
      <c r="V4" s="479">
        <f>'INGRESO DE DATOS'!T47</f>
        <v>0.85</v>
      </c>
      <c r="W4" s="479">
        <f>'INGRESO DE DATOS'!U47</f>
        <v>0.85</v>
      </c>
      <c r="Y4" s="22"/>
      <c r="Z4" s="32"/>
      <c r="AA4" s="33"/>
    </row>
    <row r="5" spans="1:27" hidden="1" x14ac:dyDescent="0.15">
      <c r="A5" s="707" t="s">
        <v>150</v>
      </c>
      <c r="B5" s="707"/>
      <c r="C5" s="480">
        <v>1000</v>
      </c>
      <c r="D5" s="480">
        <v>2000</v>
      </c>
      <c r="E5" s="480">
        <v>3500</v>
      </c>
      <c r="F5" s="481">
        <v>5000</v>
      </c>
      <c r="G5" s="481">
        <v>10000</v>
      </c>
      <c r="H5" s="481">
        <v>20000</v>
      </c>
      <c r="I5" s="481">
        <v>30000</v>
      </c>
      <c r="K5" s="455" t="s">
        <v>151</v>
      </c>
      <c r="L5" s="455"/>
      <c r="M5" s="455"/>
      <c r="N5" s="455"/>
      <c r="O5" s="455"/>
      <c r="P5" s="455"/>
      <c r="Q5" s="451"/>
      <c r="R5" s="454"/>
      <c r="S5" s="455" t="s">
        <v>152</v>
      </c>
      <c r="T5" s="455"/>
      <c r="U5" s="455"/>
      <c r="V5" s="455"/>
      <c r="W5" s="455"/>
      <c r="X5" s="455"/>
      <c r="Y5" s="455"/>
      <c r="Z5" s="32"/>
      <c r="AA5" s="33"/>
    </row>
    <row r="6" spans="1:27" hidden="1" x14ac:dyDescent="0.15">
      <c r="A6" s="383">
        <v>18</v>
      </c>
      <c r="B6" s="35"/>
      <c r="C6" s="16">
        <f>S6</f>
        <v>8009.1037500000002</v>
      </c>
      <c r="D6" s="16">
        <f t="shared" ref="D6:H6" si="0">T6</f>
        <v>5737.143</v>
      </c>
      <c r="E6" s="16">
        <f t="shared" si="0"/>
        <v>4773.81675</v>
      </c>
      <c r="F6" s="16">
        <f t="shared" si="0"/>
        <v>4139.9759999999997</v>
      </c>
      <c r="G6" s="16">
        <f t="shared" si="0"/>
        <v>3155.2424999999998</v>
      </c>
      <c r="H6" s="16">
        <f t="shared" si="0"/>
        <v>2524.194</v>
      </c>
      <c r="I6" s="388">
        <f>Y6</f>
        <v>2069.8390800000002</v>
      </c>
      <c r="J6" s="16"/>
      <c r="K6">
        <v>9422.4750000000004</v>
      </c>
      <c r="L6">
        <v>6749.58</v>
      </c>
      <c r="M6">
        <v>5616.2550000000001</v>
      </c>
      <c r="N6">
        <v>4870.5599999999995</v>
      </c>
      <c r="O6">
        <v>3712.0499999999997</v>
      </c>
      <c r="P6">
        <v>2969.64</v>
      </c>
      <c r="Q6">
        <v>2435.1048000000001</v>
      </c>
      <c r="R6"/>
      <c r="S6" s="39">
        <f>K6*$T$4</f>
        <v>8009.1037500000002</v>
      </c>
      <c r="T6" s="39">
        <f t="shared" ref="T6:Y6" si="1">L6*$T$4</f>
        <v>5737.143</v>
      </c>
      <c r="U6" s="39">
        <f t="shared" si="1"/>
        <v>4773.81675</v>
      </c>
      <c r="V6" s="39">
        <f t="shared" si="1"/>
        <v>4139.9759999999997</v>
      </c>
      <c r="W6" s="39">
        <f t="shared" si="1"/>
        <v>3155.2424999999998</v>
      </c>
      <c r="X6" s="39">
        <f t="shared" si="1"/>
        <v>2524.194</v>
      </c>
      <c r="Y6" s="39">
        <f t="shared" si="1"/>
        <v>2069.8390800000002</v>
      </c>
      <c r="Z6" s="32"/>
      <c r="AA6" s="33"/>
    </row>
    <row r="7" spans="1:27" hidden="1" x14ac:dyDescent="0.15">
      <c r="A7" s="383">
        <v>19</v>
      </c>
      <c r="B7" s="35"/>
      <c r="C7" s="16">
        <f t="shared" ref="C7:C70" si="2">S7</f>
        <v>8115.2092499999999</v>
      </c>
      <c r="D7" s="16">
        <f t="shared" ref="D7:D70" si="3">T7</f>
        <v>5806.0184999999992</v>
      </c>
      <c r="E7" s="16">
        <f t="shared" ref="E7:E70" si="4">U7</f>
        <v>4824.0772500000003</v>
      </c>
      <c r="F7" s="16">
        <f t="shared" ref="F7:F70" si="5">V7</f>
        <v>4184.652</v>
      </c>
      <c r="G7" s="16">
        <f t="shared" ref="G7:G70" si="6">W7</f>
        <v>3187.8187499999999</v>
      </c>
      <c r="H7" s="16">
        <f t="shared" ref="H7:H70" si="7">X7</f>
        <v>2550.2549999999997</v>
      </c>
      <c r="I7" s="388">
        <f t="shared" ref="I7:I70" si="8">Y7</f>
        <v>2091.2091</v>
      </c>
      <c r="J7" s="16"/>
      <c r="K7">
        <v>9547.3050000000003</v>
      </c>
      <c r="L7">
        <v>6830.61</v>
      </c>
      <c r="M7">
        <v>5675.3850000000002</v>
      </c>
      <c r="N7">
        <v>4923.12</v>
      </c>
      <c r="O7">
        <v>3750.375</v>
      </c>
      <c r="P7">
        <v>3000.2999999999997</v>
      </c>
      <c r="Q7">
        <v>2460.2460000000001</v>
      </c>
      <c r="R7"/>
      <c r="S7" s="39">
        <f t="shared" ref="S7:S70" si="9">K7*$T$4</f>
        <v>8115.2092499999999</v>
      </c>
      <c r="T7" s="39">
        <f t="shared" ref="T7:T70" si="10">L7*$T$4</f>
        <v>5806.0184999999992</v>
      </c>
      <c r="U7" s="39">
        <f t="shared" ref="U7:U70" si="11">M7*$T$4</f>
        <v>4824.0772500000003</v>
      </c>
      <c r="V7" s="39">
        <f t="shared" ref="V7:V70" si="12">N7*$T$4</f>
        <v>4184.652</v>
      </c>
      <c r="W7" s="39">
        <f t="shared" ref="W7:W70" si="13">O7*$T$4</f>
        <v>3187.8187499999999</v>
      </c>
      <c r="X7" s="39">
        <f t="shared" ref="X7:X70" si="14">P7*$T$4</f>
        <v>2550.2549999999997</v>
      </c>
      <c r="Y7" s="39">
        <f t="shared" ref="Y7:Y70" si="15">Q7*$T$4</f>
        <v>2091.2091</v>
      </c>
      <c r="Z7" s="32"/>
      <c r="AA7" s="33"/>
    </row>
    <row r="8" spans="1:27" hidden="1" x14ac:dyDescent="0.15">
      <c r="A8" s="383">
        <v>20</v>
      </c>
      <c r="B8" s="35"/>
      <c r="C8" s="16">
        <f t="shared" si="2"/>
        <v>8223.1762499999986</v>
      </c>
      <c r="D8" s="16">
        <f t="shared" si="3"/>
        <v>5879.5477499999997</v>
      </c>
      <c r="E8" s="16">
        <f t="shared" si="4"/>
        <v>4878.0607499999996</v>
      </c>
      <c r="F8" s="16">
        <f t="shared" si="5"/>
        <v>4230.25875</v>
      </c>
      <c r="G8" s="16">
        <f t="shared" si="6"/>
        <v>3222.2565</v>
      </c>
      <c r="H8" s="16">
        <f t="shared" si="7"/>
        <v>2578.1775000000002</v>
      </c>
      <c r="I8" s="388">
        <f t="shared" si="8"/>
        <v>2114.1055500000002</v>
      </c>
      <c r="J8" s="16"/>
      <c r="K8">
        <v>9674.3249999999989</v>
      </c>
      <c r="L8">
        <v>6917.1149999999998</v>
      </c>
      <c r="M8">
        <v>5738.8949999999995</v>
      </c>
      <c r="N8">
        <v>4976.7749999999996</v>
      </c>
      <c r="O8">
        <v>3790.89</v>
      </c>
      <c r="P8">
        <v>3033.15</v>
      </c>
      <c r="Q8">
        <v>2487.1830000000004</v>
      </c>
      <c r="R8"/>
      <c r="S8" s="39">
        <f t="shared" si="9"/>
        <v>8223.1762499999986</v>
      </c>
      <c r="T8" s="39">
        <f t="shared" si="10"/>
        <v>5879.5477499999997</v>
      </c>
      <c r="U8" s="39">
        <f t="shared" si="11"/>
        <v>4878.0607499999996</v>
      </c>
      <c r="V8" s="39">
        <f t="shared" si="12"/>
        <v>4230.25875</v>
      </c>
      <c r="W8" s="39">
        <f t="shared" si="13"/>
        <v>3222.2565</v>
      </c>
      <c r="X8" s="39">
        <f t="shared" si="14"/>
        <v>2578.1775000000002</v>
      </c>
      <c r="Y8" s="39">
        <f t="shared" si="15"/>
        <v>2114.1055500000002</v>
      </c>
      <c r="Z8" s="32"/>
      <c r="AA8" s="33"/>
    </row>
    <row r="9" spans="1:27" hidden="1" x14ac:dyDescent="0.15">
      <c r="A9" s="383">
        <v>21</v>
      </c>
      <c r="B9" s="35"/>
      <c r="C9" s="16">
        <f t="shared" si="2"/>
        <v>8334.8662500000009</v>
      </c>
      <c r="D9" s="16">
        <f t="shared" si="3"/>
        <v>5954.0077499999998</v>
      </c>
      <c r="E9" s="16">
        <f t="shared" si="4"/>
        <v>4932.9749999999995</v>
      </c>
      <c r="F9" s="16">
        <f t="shared" si="5"/>
        <v>4277.7269999999999</v>
      </c>
      <c r="G9" s="16">
        <f t="shared" si="6"/>
        <v>3259.4865</v>
      </c>
      <c r="H9" s="16">
        <f t="shared" si="7"/>
        <v>2607.9614999999999</v>
      </c>
      <c r="I9" s="388">
        <f t="shared" si="8"/>
        <v>2138.5284300000003</v>
      </c>
      <c r="J9" s="16"/>
      <c r="K9">
        <v>9805.7250000000004</v>
      </c>
      <c r="L9">
        <v>7004.7150000000001</v>
      </c>
      <c r="M9">
        <v>5803.5</v>
      </c>
      <c r="N9">
        <v>5032.62</v>
      </c>
      <c r="O9">
        <v>3834.69</v>
      </c>
      <c r="P9">
        <v>3068.19</v>
      </c>
      <c r="Q9">
        <v>2515.9158000000002</v>
      </c>
      <c r="R9"/>
      <c r="S9" s="39">
        <f t="shared" si="9"/>
        <v>8334.8662500000009</v>
      </c>
      <c r="T9" s="39">
        <f t="shared" si="10"/>
        <v>5954.0077499999998</v>
      </c>
      <c r="U9" s="39">
        <f t="shared" si="11"/>
        <v>4932.9749999999995</v>
      </c>
      <c r="V9" s="39">
        <f t="shared" si="12"/>
        <v>4277.7269999999999</v>
      </c>
      <c r="W9" s="39">
        <f t="shared" si="13"/>
        <v>3259.4865</v>
      </c>
      <c r="X9" s="39">
        <f t="shared" si="14"/>
        <v>2607.9614999999999</v>
      </c>
      <c r="Y9" s="39">
        <f t="shared" si="15"/>
        <v>2138.5284300000003</v>
      </c>
      <c r="Z9" s="32"/>
      <c r="AA9" s="33"/>
    </row>
    <row r="10" spans="1:27" hidden="1" x14ac:dyDescent="0.15">
      <c r="A10" s="383">
        <v>22</v>
      </c>
      <c r="B10" s="35"/>
      <c r="C10" s="16">
        <f t="shared" si="2"/>
        <v>8450.2792499999996</v>
      </c>
      <c r="D10" s="16">
        <f t="shared" si="3"/>
        <v>6031.2599999999993</v>
      </c>
      <c r="E10" s="16">
        <f t="shared" si="4"/>
        <v>4989.7507500000002</v>
      </c>
      <c r="F10" s="16">
        <f t="shared" si="5"/>
        <v>4326.1259999999993</v>
      </c>
      <c r="G10" s="16">
        <f t="shared" si="6"/>
        <v>3295.78575</v>
      </c>
      <c r="H10" s="16">
        <f t="shared" si="7"/>
        <v>2636.8147499999995</v>
      </c>
      <c r="I10" s="388">
        <f t="shared" si="8"/>
        <v>2162.188095</v>
      </c>
      <c r="J10" s="16"/>
      <c r="K10">
        <v>9941.5049999999992</v>
      </c>
      <c r="L10">
        <v>7095.5999999999995</v>
      </c>
      <c r="M10">
        <v>5870.2950000000001</v>
      </c>
      <c r="N10">
        <v>5089.5599999999995</v>
      </c>
      <c r="O10">
        <v>3877.395</v>
      </c>
      <c r="P10">
        <v>3102.1349999999998</v>
      </c>
      <c r="Q10">
        <v>2543.7507000000001</v>
      </c>
      <c r="R10"/>
      <c r="S10" s="39">
        <f t="shared" si="9"/>
        <v>8450.2792499999996</v>
      </c>
      <c r="T10" s="39">
        <f t="shared" si="10"/>
        <v>6031.2599999999993</v>
      </c>
      <c r="U10" s="39">
        <f t="shared" si="11"/>
        <v>4989.7507500000002</v>
      </c>
      <c r="V10" s="39">
        <f t="shared" si="12"/>
        <v>4326.1259999999993</v>
      </c>
      <c r="W10" s="39">
        <f t="shared" si="13"/>
        <v>3295.78575</v>
      </c>
      <c r="X10" s="39">
        <f t="shared" si="14"/>
        <v>2636.8147499999995</v>
      </c>
      <c r="Y10" s="39">
        <f t="shared" si="15"/>
        <v>2162.188095</v>
      </c>
      <c r="Z10" s="32"/>
      <c r="AA10" s="33"/>
    </row>
    <row r="11" spans="1:27" hidden="1" x14ac:dyDescent="0.15">
      <c r="A11" s="383">
        <v>23</v>
      </c>
      <c r="B11" s="35"/>
      <c r="C11" s="16">
        <f t="shared" si="2"/>
        <v>8572.2074999999986</v>
      </c>
      <c r="D11" s="16">
        <f t="shared" si="3"/>
        <v>6109.4430000000002</v>
      </c>
      <c r="E11" s="16">
        <f t="shared" si="4"/>
        <v>5050.2494999999999</v>
      </c>
      <c r="F11" s="16">
        <f t="shared" si="5"/>
        <v>4379.1787499999991</v>
      </c>
      <c r="G11" s="16">
        <f t="shared" si="6"/>
        <v>3337.6695</v>
      </c>
      <c r="H11" s="16">
        <f t="shared" si="7"/>
        <v>2670.3217499999996</v>
      </c>
      <c r="I11" s="388">
        <f t="shared" si="8"/>
        <v>2189.6638349999998</v>
      </c>
      <c r="J11" s="16"/>
      <c r="K11">
        <v>10084.949999999999</v>
      </c>
      <c r="L11">
        <v>7187.58</v>
      </c>
      <c r="M11">
        <v>5941.47</v>
      </c>
      <c r="N11">
        <v>5151.9749999999995</v>
      </c>
      <c r="O11">
        <v>3926.67</v>
      </c>
      <c r="P11">
        <v>3141.5549999999998</v>
      </c>
      <c r="Q11">
        <v>2576.0751</v>
      </c>
      <c r="R11"/>
      <c r="S11" s="39">
        <f t="shared" si="9"/>
        <v>8572.2074999999986</v>
      </c>
      <c r="T11" s="39">
        <f t="shared" si="10"/>
        <v>6109.4430000000002</v>
      </c>
      <c r="U11" s="39">
        <f t="shared" si="11"/>
        <v>5050.2494999999999</v>
      </c>
      <c r="V11" s="39">
        <f t="shared" si="12"/>
        <v>4379.1787499999991</v>
      </c>
      <c r="W11" s="39">
        <f t="shared" si="13"/>
        <v>3337.6695</v>
      </c>
      <c r="X11" s="39">
        <f t="shared" si="14"/>
        <v>2670.3217499999996</v>
      </c>
      <c r="Y11" s="39">
        <f t="shared" si="15"/>
        <v>2189.6638349999998</v>
      </c>
    </row>
    <row r="12" spans="1:27" hidden="1" x14ac:dyDescent="0.15">
      <c r="A12" s="383">
        <v>24</v>
      </c>
      <c r="B12" s="35"/>
      <c r="C12" s="16">
        <f t="shared" si="2"/>
        <v>8693.2049999999999</v>
      </c>
      <c r="D12" s="16">
        <f t="shared" si="3"/>
        <v>6192.2797499999997</v>
      </c>
      <c r="E12" s="16">
        <f t="shared" si="4"/>
        <v>5110.7482499999996</v>
      </c>
      <c r="F12" s="16">
        <f t="shared" si="5"/>
        <v>4431.3007500000003</v>
      </c>
      <c r="G12" s="16">
        <f t="shared" si="6"/>
        <v>3376.761</v>
      </c>
      <c r="H12" s="16">
        <f t="shared" si="7"/>
        <v>2701.9672499999997</v>
      </c>
      <c r="I12" s="388">
        <f t="shared" si="8"/>
        <v>2215.6131450000003</v>
      </c>
      <c r="J12" s="16"/>
      <c r="K12">
        <v>10227.299999999999</v>
      </c>
      <c r="L12">
        <v>7285.0349999999999</v>
      </c>
      <c r="M12">
        <v>6012.6449999999995</v>
      </c>
      <c r="N12">
        <v>5213.2950000000001</v>
      </c>
      <c r="O12">
        <v>3972.66</v>
      </c>
      <c r="P12">
        <v>3178.7849999999999</v>
      </c>
      <c r="Q12">
        <v>2606.6037000000001</v>
      </c>
      <c r="R12"/>
      <c r="S12" s="39">
        <f t="shared" si="9"/>
        <v>8693.2049999999999</v>
      </c>
      <c r="T12" s="39">
        <f t="shared" si="10"/>
        <v>6192.2797499999997</v>
      </c>
      <c r="U12" s="39">
        <f t="shared" si="11"/>
        <v>5110.7482499999996</v>
      </c>
      <c r="V12" s="39">
        <f t="shared" si="12"/>
        <v>4431.3007500000003</v>
      </c>
      <c r="W12" s="39">
        <f t="shared" si="13"/>
        <v>3376.761</v>
      </c>
      <c r="X12" s="39">
        <f t="shared" si="14"/>
        <v>2701.9672499999997</v>
      </c>
      <c r="Y12" s="39">
        <f t="shared" si="15"/>
        <v>2215.6131450000003</v>
      </c>
    </row>
    <row r="13" spans="1:27" hidden="1" x14ac:dyDescent="0.15">
      <c r="A13" s="383">
        <v>25</v>
      </c>
      <c r="B13" s="35"/>
      <c r="C13" s="16">
        <f t="shared" si="2"/>
        <v>8818.8562499999989</v>
      </c>
      <c r="D13" s="16">
        <f t="shared" si="3"/>
        <v>6278.8395</v>
      </c>
      <c r="E13" s="16">
        <f t="shared" si="4"/>
        <v>5173.1085000000003</v>
      </c>
      <c r="F13" s="16">
        <f t="shared" si="5"/>
        <v>4486.2149999999992</v>
      </c>
      <c r="G13" s="16">
        <f t="shared" si="6"/>
        <v>3418.6447499999999</v>
      </c>
      <c r="H13" s="16">
        <f t="shared" si="7"/>
        <v>2735.4742499999998</v>
      </c>
      <c r="I13" s="388">
        <f t="shared" si="8"/>
        <v>2243.0888850000001</v>
      </c>
      <c r="J13" s="16"/>
      <c r="K13">
        <v>10375.125</v>
      </c>
      <c r="L13">
        <v>7386.87</v>
      </c>
      <c r="M13">
        <v>6086.01</v>
      </c>
      <c r="N13">
        <v>5277.9</v>
      </c>
      <c r="O13">
        <v>4021.9349999999999</v>
      </c>
      <c r="P13">
        <v>3218.2049999999999</v>
      </c>
      <c r="Q13">
        <v>2638.9281000000001</v>
      </c>
      <c r="R13"/>
      <c r="S13" s="39">
        <f t="shared" si="9"/>
        <v>8818.8562499999989</v>
      </c>
      <c r="T13" s="39">
        <f t="shared" si="10"/>
        <v>6278.8395</v>
      </c>
      <c r="U13" s="39">
        <f t="shared" si="11"/>
        <v>5173.1085000000003</v>
      </c>
      <c r="V13" s="39">
        <f t="shared" si="12"/>
        <v>4486.2149999999992</v>
      </c>
      <c r="W13" s="39">
        <f t="shared" si="13"/>
        <v>3418.6447499999999</v>
      </c>
      <c r="X13" s="39">
        <f t="shared" si="14"/>
        <v>2735.4742499999998</v>
      </c>
      <c r="Y13" s="39">
        <f t="shared" si="15"/>
        <v>2243.0888850000001</v>
      </c>
    </row>
    <row r="14" spans="1:27" hidden="1" x14ac:dyDescent="0.15">
      <c r="A14" s="383">
        <v>26</v>
      </c>
      <c r="B14" s="35"/>
      <c r="C14" s="16">
        <f t="shared" si="2"/>
        <v>9000.3524999999991</v>
      </c>
      <c r="D14" s="16">
        <f t="shared" si="3"/>
        <v>6401.6984999999995</v>
      </c>
      <c r="E14" s="16">
        <f t="shared" si="4"/>
        <v>5265.2527499999997</v>
      </c>
      <c r="F14" s="16">
        <f t="shared" si="5"/>
        <v>4567.1902499999997</v>
      </c>
      <c r="G14" s="16">
        <f t="shared" si="6"/>
        <v>3479.1435000000001</v>
      </c>
      <c r="H14" s="16">
        <f t="shared" si="7"/>
        <v>2783.8732500000001</v>
      </c>
      <c r="I14" s="388">
        <f t="shared" si="8"/>
        <v>2282.7760650000005</v>
      </c>
      <c r="J14" s="16"/>
      <c r="K14">
        <v>10588.65</v>
      </c>
      <c r="L14">
        <v>7531.41</v>
      </c>
      <c r="M14">
        <v>6194.415</v>
      </c>
      <c r="N14">
        <v>5373.165</v>
      </c>
      <c r="O14">
        <v>4093.11</v>
      </c>
      <c r="P14">
        <v>3275.145</v>
      </c>
      <c r="Q14">
        <v>2685.6189000000004</v>
      </c>
      <c r="R14"/>
      <c r="S14" s="39">
        <f t="shared" si="9"/>
        <v>9000.3524999999991</v>
      </c>
      <c r="T14" s="39">
        <f t="shared" si="10"/>
        <v>6401.6984999999995</v>
      </c>
      <c r="U14" s="39">
        <f t="shared" si="11"/>
        <v>5265.2527499999997</v>
      </c>
      <c r="V14" s="39">
        <f t="shared" si="12"/>
        <v>4567.1902499999997</v>
      </c>
      <c r="W14" s="39">
        <f t="shared" si="13"/>
        <v>3479.1435000000001</v>
      </c>
      <c r="X14" s="39">
        <f t="shared" si="14"/>
        <v>2783.8732500000001</v>
      </c>
      <c r="Y14" s="39">
        <f t="shared" si="15"/>
        <v>2282.7760650000005</v>
      </c>
    </row>
    <row r="15" spans="1:27" hidden="1" x14ac:dyDescent="0.15">
      <c r="A15" s="383">
        <v>27</v>
      </c>
      <c r="B15" s="35"/>
      <c r="C15" s="16">
        <f t="shared" si="2"/>
        <v>9189.2947499999991</v>
      </c>
      <c r="D15" s="16">
        <f t="shared" si="3"/>
        <v>6530.1419999999998</v>
      </c>
      <c r="E15" s="16">
        <f t="shared" si="4"/>
        <v>5362.981499999999</v>
      </c>
      <c r="F15" s="16">
        <f t="shared" si="5"/>
        <v>4649.0962499999996</v>
      </c>
      <c r="G15" s="16">
        <f t="shared" si="6"/>
        <v>3543.3652499999998</v>
      </c>
      <c r="H15" s="16">
        <f t="shared" si="7"/>
        <v>2835.0645</v>
      </c>
      <c r="I15" s="388">
        <f t="shared" si="8"/>
        <v>2324.7528900000002</v>
      </c>
      <c r="J15" s="16"/>
      <c r="K15">
        <v>10810.934999999999</v>
      </c>
      <c r="L15">
        <v>7682.5199999999995</v>
      </c>
      <c r="M15">
        <v>6309.3899999999994</v>
      </c>
      <c r="N15">
        <v>5469.5249999999996</v>
      </c>
      <c r="O15">
        <v>4168.665</v>
      </c>
      <c r="P15">
        <v>3335.37</v>
      </c>
      <c r="Q15">
        <v>2735.0034000000001</v>
      </c>
      <c r="R15"/>
      <c r="S15" s="39">
        <f t="shared" si="9"/>
        <v>9189.2947499999991</v>
      </c>
      <c r="T15" s="39">
        <f t="shared" si="10"/>
        <v>6530.1419999999998</v>
      </c>
      <c r="U15" s="39">
        <f t="shared" si="11"/>
        <v>5362.981499999999</v>
      </c>
      <c r="V15" s="39">
        <f t="shared" si="12"/>
        <v>4649.0962499999996</v>
      </c>
      <c r="W15" s="39">
        <f t="shared" si="13"/>
        <v>3543.3652499999998</v>
      </c>
      <c r="X15" s="39">
        <f t="shared" si="14"/>
        <v>2835.0645</v>
      </c>
      <c r="Y15" s="39">
        <f t="shared" si="15"/>
        <v>2324.7528900000002</v>
      </c>
    </row>
    <row r="16" spans="1:27" hidden="1" x14ac:dyDescent="0.15">
      <c r="A16" s="383">
        <v>28</v>
      </c>
      <c r="B16" s="35"/>
      <c r="C16" s="16">
        <f t="shared" si="2"/>
        <v>9383.8214999999982</v>
      </c>
      <c r="D16" s="16">
        <f t="shared" si="3"/>
        <v>6662.3085000000001</v>
      </c>
      <c r="E16" s="16">
        <f t="shared" si="4"/>
        <v>5462.5717500000001</v>
      </c>
      <c r="F16" s="16">
        <f t="shared" si="5"/>
        <v>4736.5867499999995</v>
      </c>
      <c r="G16" s="16">
        <f t="shared" si="6"/>
        <v>3608.5177499999995</v>
      </c>
      <c r="H16" s="16">
        <f t="shared" si="7"/>
        <v>2887.1864999999998</v>
      </c>
      <c r="I16" s="388">
        <f t="shared" si="8"/>
        <v>2367.4929299999999</v>
      </c>
      <c r="J16" s="16"/>
      <c r="K16">
        <v>11039.789999999999</v>
      </c>
      <c r="L16">
        <v>7838.01</v>
      </c>
      <c r="M16">
        <v>6426.5550000000003</v>
      </c>
      <c r="N16">
        <v>5572.4549999999999</v>
      </c>
      <c r="O16">
        <v>4245.3149999999996</v>
      </c>
      <c r="P16">
        <v>3396.69</v>
      </c>
      <c r="Q16">
        <v>2785.2858000000001</v>
      </c>
      <c r="R16"/>
      <c r="S16" s="39">
        <f t="shared" si="9"/>
        <v>9383.8214999999982</v>
      </c>
      <c r="T16" s="39">
        <f t="shared" si="10"/>
        <v>6662.3085000000001</v>
      </c>
      <c r="U16" s="39">
        <f t="shared" si="11"/>
        <v>5462.5717500000001</v>
      </c>
      <c r="V16" s="39">
        <f t="shared" si="12"/>
        <v>4736.5867499999995</v>
      </c>
      <c r="W16" s="39">
        <f t="shared" si="13"/>
        <v>3608.5177499999995</v>
      </c>
      <c r="X16" s="39">
        <f t="shared" si="14"/>
        <v>2887.1864999999998</v>
      </c>
      <c r="Y16" s="39">
        <f t="shared" si="15"/>
        <v>2367.4929299999999</v>
      </c>
    </row>
    <row r="17" spans="1:25" hidden="1" x14ac:dyDescent="0.15">
      <c r="A17" s="383">
        <v>29</v>
      </c>
      <c r="B17" s="35"/>
      <c r="C17" s="16">
        <f t="shared" si="2"/>
        <v>9587.6557499999999</v>
      </c>
      <c r="D17" s="16">
        <f t="shared" si="3"/>
        <v>6800.0594999999994</v>
      </c>
      <c r="E17" s="16">
        <f t="shared" si="4"/>
        <v>5567.7465000000002</v>
      </c>
      <c r="F17" s="16">
        <f t="shared" si="5"/>
        <v>4827.8002499999993</v>
      </c>
      <c r="G17" s="16">
        <f t="shared" si="6"/>
        <v>3679.2547499999996</v>
      </c>
      <c r="H17" s="16">
        <f t="shared" si="7"/>
        <v>2943.96225</v>
      </c>
      <c r="I17" s="388">
        <f t="shared" si="8"/>
        <v>2414.0490450000002</v>
      </c>
      <c r="J17" s="16"/>
      <c r="K17">
        <v>11279.594999999999</v>
      </c>
      <c r="L17">
        <v>8000.07</v>
      </c>
      <c r="M17">
        <v>6550.29</v>
      </c>
      <c r="N17">
        <v>5679.7649999999994</v>
      </c>
      <c r="O17">
        <v>4328.5349999999999</v>
      </c>
      <c r="P17">
        <v>3463.4850000000001</v>
      </c>
      <c r="Q17">
        <v>2840.0577000000003</v>
      </c>
      <c r="R17"/>
      <c r="S17" s="39">
        <f t="shared" si="9"/>
        <v>9587.6557499999999</v>
      </c>
      <c r="T17" s="39">
        <f t="shared" si="10"/>
        <v>6800.0594999999994</v>
      </c>
      <c r="U17" s="39">
        <f t="shared" si="11"/>
        <v>5567.7465000000002</v>
      </c>
      <c r="V17" s="39">
        <f t="shared" si="12"/>
        <v>4827.8002499999993</v>
      </c>
      <c r="W17" s="39">
        <f t="shared" si="13"/>
        <v>3679.2547499999996</v>
      </c>
      <c r="X17" s="39">
        <f t="shared" si="14"/>
        <v>2943.96225</v>
      </c>
      <c r="Y17" s="39">
        <f t="shared" si="15"/>
        <v>2414.0490450000002</v>
      </c>
    </row>
    <row r="18" spans="1:25" hidden="1" x14ac:dyDescent="0.15">
      <c r="A18" s="383">
        <v>30</v>
      </c>
      <c r="B18" s="35"/>
      <c r="C18" s="16">
        <f t="shared" si="2"/>
        <v>9797.0744999999988</v>
      </c>
      <c r="D18" s="16">
        <f t="shared" si="3"/>
        <v>6946.1872499999999</v>
      </c>
      <c r="E18" s="16">
        <f t="shared" si="4"/>
        <v>5678.5057500000003</v>
      </c>
      <c r="F18" s="16">
        <f t="shared" si="5"/>
        <v>4923.6675000000005</v>
      </c>
      <c r="G18" s="16">
        <f t="shared" si="6"/>
        <v>3751.8532499999997</v>
      </c>
      <c r="H18" s="16">
        <f t="shared" si="7"/>
        <v>3001.6687499999998</v>
      </c>
      <c r="I18" s="388">
        <f t="shared" si="8"/>
        <v>2461.3683750000005</v>
      </c>
      <c r="J18" s="16"/>
      <c r="K18">
        <v>11525.97</v>
      </c>
      <c r="L18">
        <v>8171.9849999999997</v>
      </c>
      <c r="M18">
        <v>6680.5950000000003</v>
      </c>
      <c r="N18">
        <v>5792.55</v>
      </c>
      <c r="O18">
        <v>4413.9449999999997</v>
      </c>
      <c r="P18">
        <v>3531.375</v>
      </c>
      <c r="Q18">
        <v>2895.7275000000004</v>
      </c>
      <c r="R18"/>
      <c r="S18" s="39">
        <f t="shared" si="9"/>
        <v>9797.0744999999988</v>
      </c>
      <c r="T18" s="39">
        <f t="shared" si="10"/>
        <v>6946.1872499999999</v>
      </c>
      <c r="U18" s="39">
        <f t="shared" si="11"/>
        <v>5678.5057500000003</v>
      </c>
      <c r="V18" s="39">
        <f t="shared" si="12"/>
        <v>4923.6675000000005</v>
      </c>
      <c r="W18" s="39">
        <f t="shared" si="13"/>
        <v>3751.8532499999997</v>
      </c>
      <c r="X18" s="39">
        <f t="shared" si="14"/>
        <v>3001.6687499999998</v>
      </c>
      <c r="Y18" s="39">
        <f t="shared" si="15"/>
        <v>2461.3683750000005</v>
      </c>
    </row>
    <row r="19" spans="1:25" hidden="1" x14ac:dyDescent="0.15">
      <c r="A19" s="383">
        <v>31</v>
      </c>
      <c r="B19" s="35"/>
      <c r="C19" s="16">
        <f t="shared" si="2"/>
        <v>10013.939249999999</v>
      </c>
      <c r="D19" s="16">
        <f t="shared" si="3"/>
        <v>7094.1764999999996</v>
      </c>
      <c r="E19" s="16">
        <f t="shared" si="4"/>
        <v>5792.9879999999994</v>
      </c>
      <c r="F19" s="16">
        <f t="shared" si="5"/>
        <v>5022.3270000000002</v>
      </c>
      <c r="G19" s="16">
        <f t="shared" si="6"/>
        <v>3828.1747499999997</v>
      </c>
      <c r="H19" s="16">
        <f t="shared" si="7"/>
        <v>3063.09825</v>
      </c>
      <c r="I19" s="388">
        <f t="shared" si="8"/>
        <v>2511.7405650000001</v>
      </c>
      <c r="J19" s="16"/>
      <c r="K19">
        <v>11781.105</v>
      </c>
      <c r="L19">
        <v>8346.09</v>
      </c>
      <c r="M19">
        <v>6815.28</v>
      </c>
      <c r="N19">
        <v>5908.62</v>
      </c>
      <c r="O19">
        <v>4503.7349999999997</v>
      </c>
      <c r="P19">
        <v>3603.645</v>
      </c>
      <c r="Q19">
        <v>2954.9889000000003</v>
      </c>
      <c r="R19"/>
      <c r="S19" s="39">
        <f t="shared" si="9"/>
        <v>10013.939249999999</v>
      </c>
      <c r="T19" s="39">
        <f t="shared" si="10"/>
        <v>7094.1764999999996</v>
      </c>
      <c r="U19" s="39">
        <f t="shared" si="11"/>
        <v>5792.9879999999994</v>
      </c>
      <c r="V19" s="39">
        <f t="shared" si="12"/>
        <v>5022.3270000000002</v>
      </c>
      <c r="W19" s="39">
        <f t="shared" si="13"/>
        <v>3828.1747499999997</v>
      </c>
      <c r="X19" s="39">
        <f t="shared" si="14"/>
        <v>3063.09825</v>
      </c>
      <c r="Y19" s="39">
        <f t="shared" si="15"/>
        <v>2511.7405650000001</v>
      </c>
    </row>
    <row r="20" spans="1:25" hidden="1" x14ac:dyDescent="0.15">
      <c r="A20" s="383">
        <v>32</v>
      </c>
      <c r="B20" s="35"/>
      <c r="C20" s="16">
        <f t="shared" si="2"/>
        <v>10236.388499999999</v>
      </c>
      <c r="D20" s="16">
        <f t="shared" si="3"/>
        <v>7248.6810000000005</v>
      </c>
      <c r="E20" s="16">
        <f t="shared" si="4"/>
        <v>5908.4009999999998</v>
      </c>
      <c r="F20" s="16">
        <f t="shared" si="5"/>
        <v>5122.848</v>
      </c>
      <c r="G20" s="16">
        <f t="shared" si="6"/>
        <v>3902.6347499999997</v>
      </c>
      <c r="H20" s="16">
        <f t="shared" si="7"/>
        <v>3122.6662499999998</v>
      </c>
      <c r="I20" s="388">
        <f t="shared" si="8"/>
        <v>2560.5863250000002</v>
      </c>
      <c r="J20" s="16"/>
      <c r="K20">
        <v>12042.81</v>
      </c>
      <c r="L20">
        <v>8527.86</v>
      </c>
      <c r="M20">
        <v>6951.0599999999995</v>
      </c>
      <c r="N20">
        <v>6026.88</v>
      </c>
      <c r="O20">
        <v>4591.335</v>
      </c>
      <c r="P20">
        <v>3673.7249999999999</v>
      </c>
      <c r="Q20">
        <v>3012.4545000000003</v>
      </c>
      <c r="R20"/>
      <c r="S20" s="39">
        <f t="shared" si="9"/>
        <v>10236.388499999999</v>
      </c>
      <c r="T20" s="39">
        <f t="shared" si="10"/>
        <v>7248.6810000000005</v>
      </c>
      <c r="U20" s="39">
        <f t="shared" si="11"/>
        <v>5908.4009999999998</v>
      </c>
      <c r="V20" s="39">
        <f t="shared" si="12"/>
        <v>5122.848</v>
      </c>
      <c r="W20" s="39">
        <f t="shared" si="13"/>
        <v>3902.6347499999997</v>
      </c>
      <c r="X20" s="39">
        <f t="shared" si="14"/>
        <v>3122.6662499999998</v>
      </c>
      <c r="Y20" s="39">
        <f t="shared" si="15"/>
        <v>2560.5863250000002</v>
      </c>
    </row>
    <row r="21" spans="1:25" hidden="1" x14ac:dyDescent="0.15">
      <c r="A21" s="383">
        <v>33</v>
      </c>
      <c r="B21" s="35"/>
      <c r="C21" s="16">
        <f t="shared" si="2"/>
        <v>10467.214499999998</v>
      </c>
      <c r="D21" s="16">
        <f t="shared" si="3"/>
        <v>7406.9084999999995</v>
      </c>
      <c r="E21" s="16">
        <f t="shared" si="4"/>
        <v>6031.2599999999993</v>
      </c>
      <c r="F21" s="16">
        <f t="shared" si="5"/>
        <v>5228.9534999999996</v>
      </c>
      <c r="G21" s="16">
        <f t="shared" si="6"/>
        <v>3985.4714999999997</v>
      </c>
      <c r="H21" s="16">
        <f t="shared" si="7"/>
        <v>3188.7494999999999</v>
      </c>
      <c r="I21" s="388">
        <f t="shared" si="8"/>
        <v>2614.77459</v>
      </c>
      <c r="J21" s="16"/>
      <c r="K21">
        <v>12314.369999999999</v>
      </c>
      <c r="L21">
        <v>8714.01</v>
      </c>
      <c r="M21">
        <v>7095.5999999999995</v>
      </c>
      <c r="N21">
        <v>6151.71</v>
      </c>
      <c r="O21">
        <v>4688.79</v>
      </c>
      <c r="P21">
        <v>3751.47</v>
      </c>
      <c r="Q21">
        <v>3076.2054000000003</v>
      </c>
      <c r="R21"/>
      <c r="S21" s="39">
        <f t="shared" si="9"/>
        <v>10467.214499999998</v>
      </c>
      <c r="T21" s="39">
        <f t="shared" si="10"/>
        <v>7406.9084999999995</v>
      </c>
      <c r="U21" s="39">
        <f t="shared" si="11"/>
        <v>6031.2599999999993</v>
      </c>
      <c r="V21" s="39">
        <f t="shared" si="12"/>
        <v>5228.9534999999996</v>
      </c>
      <c r="W21" s="39">
        <f t="shared" si="13"/>
        <v>3985.4714999999997</v>
      </c>
      <c r="X21" s="39">
        <f t="shared" si="14"/>
        <v>3188.7494999999999</v>
      </c>
      <c r="Y21" s="39">
        <f t="shared" si="15"/>
        <v>2614.77459</v>
      </c>
    </row>
    <row r="22" spans="1:25" hidden="1" x14ac:dyDescent="0.15">
      <c r="A22" s="383">
        <v>34</v>
      </c>
      <c r="B22" s="35"/>
      <c r="C22" s="16">
        <f t="shared" si="2"/>
        <v>10704.55575</v>
      </c>
      <c r="D22" s="16">
        <f t="shared" si="3"/>
        <v>7570.7204999999994</v>
      </c>
      <c r="E22" s="16">
        <f t="shared" si="4"/>
        <v>6156.9112500000001</v>
      </c>
      <c r="F22" s="16">
        <f t="shared" si="5"/>
        <v>5338.7820000000002</v>
      </c>
      <c r="G22" s="16">
        <f t="shared" si="6"/>
        <v>4067.3774999999996</v>
      </c>
      <c r="H22" s="16">
        <f t="shared" si="7"/>
        <v>3253.902</v>
      </c>
      <c r="I22" s="388">
        <f t="shared" si="8"/>
        <v>2668.1996400000003</v>
      </c>
      <c r="J22" s="16"/>
      <c r="K22">
        <v>12593.594999999999</v>
      </c>
      <c r="L22">
        <v>8906.73</v>
      </c>
      <c r="M22">
        <v>7243.4250000000002</v>
      </c>
      <c r="N22">
        <v>6280.92</v>
      </c>
      <c r="O22">
        <v>4785.1499999999996</v>
      </c>
      <c r="P22">
        <v>3828.12</v>
      </c>
      <c r="Q22">
        <v>3139.0584000000003</v>
      </c>
      <c r="R22"/>
      <c r="S22" s="39">
        <f t="shared" si="9"/>
        <v>10704.55575</v>
      </c>
      <c r="T22" s="39">
        <f t="shared" si="10"/>
        <v>7570.7204999999994</v>
      </c>
      <c r="U22" s="39">
        <f t="shared" si="11"/>
        <v>6156.9112500000001</v>
      </c>
      <c r="V22" s="39">
        <f t="shared" si="12"/>
        <v>5338.7820000000002</v>
      </c>
      <c r="W22" s="39">
        <f t="shared" si="13"/>
        <v>4067.3774999999996</v>
      </c>
      <c r="X22" s="39">
        <f t="shared" si="14"/>
        <v>3253.902</v>
      </c>
      <c r="Y22" s="39">
        <f t="shared" si="15"/>
        <v>2668.1996400000003</v>
      </c>
    </row>
    <row r="23" spans="1:25" hidden="1" x14ac:dyDescent="0.15">
      <c r="A23" s="383">
        <v>35</v>
      </c>
      <c r="B23" s="35"/>
      <c r="C23" s="16">
        <f t="shared" si="2"/>
        <v>10946.55075</v>
      </c>
      <c r="D23" s="16">
        <f t="shared" si="3"/>
        <v>7739.1862499999988</v>
      </c>
      <c r="E23" s="16">
        <f t="shared" si="4"/>
        <v>6288.1469999999999</v>
      </c>
      <c r="F23" s="16">
        <f t="shared" si="5"/>
        <v>5453.2642499999993</v>
      </c>
      <c r="G23" s="16">
        <f t="shared" si="6"/>
        <v>4155.7987499999999</v>
      </c>
      <c r="H23" s="16">
        <f t="shared" si="7"/>
        <v>3324.6389999999997</v>
      </c>
      <c r="I23" s="388">
        <f t="shared" si="8"/>
        <v>2726.2039799999998</v>
      </c>
      <c r="J23" s="16"/>
      <c r="K23">
        <v>12878.295</v>
      </c>
      <c r="L23">
        <v>9104.9249999999993</v>
      </c>
      <c r="M23">
        <v>7397.82</v>
      </c>
      <c r="N23">
        <v>6415.6049999999996</v>
      </c>
      <c r="O23">
        <v>4889.1750000000002</v>
      </c>
      <c r="P23">
        <v>3911.3399999999997</v>
      </c>
      <c r="Q23">
        <v>3207.2988</v>
      </c>
      <c r="R23"/>
      <c r="S23" s="39">
        <f t="shared" si="9"/>
        <v>10946.55075</v>
      </c>
      <c r="T23" s="39">
        <f t="shared" si="10"/>
        <v>7739.1862499999988</v>
      </c>
      <c r="U23" s="39">
        <f t="shared" si="11"/>
        <v>6288.1469999999999</v>
      </c>
      <c r="V23" s="39">
        <f t="shared" si="12"/>
        <v>5453.2642499999993</v>
      </c>
      <c r="W23" s="39">
        <f t="shared" si="13"/>
        <v>4155.7987499999999</v>
      </c>
      <c r="X23" s="39">
        <f t="shared" si="14"/>
        <v>3324.6389999999997</v>
      </c>
      <c r="Y23" s="39">
        <f t="shared" si="15"/>
        <v>2726.2039799999998</v>
      </c>
    </row>
    <row r="24" spans="1:25" hidden="1" x14ac:dyDescent="0.15">
      <c r="A24" s="383">
        <v>36</v>
      </c>
      <c r="B24" s="35"/>
      <c r="C24" s="16">
        <f t="shared" si="2"/>
        <v>11196.922500000001</v>
      </c>
      <c r="D24" s="16">
        <f t="shared" si="3"/>
        <v>7913.2365</v>
      </c>
      <c r="E24" s="16">
        <f t="shared" si="4"/>
        <v>6422.1750000000002</v>
      </c>
      <c r="F24" s="16">
        <f t="shared" si="5"/>
        <v>5567.7465000000002</v>
      </c>
      <c r="G24" s="16">
        <f t="shared" si="6"/>
        <v>4243.2892499999998</v>
      </c>
      <c r="H24" s="16">
        <f t="shared" si="7"/>
        <v>3395.3759999999997</v>
      </c>
      <c r="I24" s="388">
        <f t="shared" si="8"/>
        <v>2784.2083200000002</v>
      </c>
      <c r="J24" s="16"/>
      <c r="K24">
        <v>13172.85</v>
      </c>
      <c r="L24">
        <v>9309.69</v>
      </c>
      <c r="M24">
        <v>7555.5</v>
      </c>
      <c r="N24">
        <v>6550.29</v>
      </c>
      <c r="O24">
        <v>4992.1049999999996</v>
      </c>
      <c r="P24">
        <v>3994.56</v>
      </c>
      <c r="Q24">
        <v>3275.5392000000002</v>
      </c>
      <c r="R24"/>
      <c r="S24" s="39">
        <f t="shared" si="9"/>
        <v>11196.922500000001</v>
      </c>
      <c r="T24" s="39">
        <f t="shared" si="10"/>
        <v>7913.2365</v>
      </c>
      <c r="U24" s="39">
        <f t="shared" si="11"/>
        <v>6422.1750000000002</v>
      </c>
      <c r="V24" s="39">
        <f t="shared" si="12"/>
        <v>5567.7465000000002</v>
      </c>
      <c r="W24" s="39">
        <f t="shared" si="13"/>
        <v>4243.2892499999998</v>
      </c>
      <c r="X24" s="39">
        <f t="shared" si="14"/>
        <v>3395.3759999999997</v>
      </c>
      <c r="Y24" s="39">
        <f t="shared" si="15"/>
        <v>2784.2083200000002</v>
      </c>
    </row>
    <row r="25" spans="1:25" hidden="1" x14ac:dyDescent="0.15">
      <c r="A25" s="383">
        <v>37</v>
      </c>
      <c r="B25" s="35"/>
      <c r="C25" s="16">
        <f t="shared" si="2"/>
        <v>11454.740249999999</v>
      </c>
      <c r="D25" s="16">
        <f t="shared" si="3"/>
        <v>8094.7327500000001</v>
      </c>
      <c r="E25" s="16">
        <f t="shared" si="4"/>
        <v>6559.9259999999995</v>
      </c>
      <c r="F25" s="16">
        <f t="shared" si="5"/>
        <v>5689.6747499999992</v>
      </c>
      <c r="G25" s="16">
        <f t="shared" si="6"/>
        <v>4334.5027499999997</v>
      </c>
      <c r="H25" s="16">
        <f t="shared" si="7"/>
        <v>3467.9744999999998</v>
      </c>
      <c r="I25" s="388">
        <f t="shared" si="8"/>
        <v>2843.73909</v>
      </c>
      <c r="J25" s="16"/>
      <c r="K25">
        <v>13476.164999999999</v>
      </c>
      <c r="L25">
        <v>9523.2150000000001</v>
      </c>
      <c r="M25">
        <v>7717.5599999999995</v>
      </c>
      <c r="N25">
        <v>6693.7349999999997</v>
      </c>
      <c r="O25">
        <v>5099.415</v>
      </c>
      <c r="P25">
        <v>4079.97</v>
      </c>
      <c r="Q25">
        <v>3345.5754000000002</v>
      </c>
      <c r="R25"/>
      <c r="S25" s="39">
        <f t="shared" si="9"/>
        <v>11454.740249999999</v>
      </c>
      <c r="T25" s="39">
        <f t="shared" si="10"/>
        <v>8094.7327500000001</v>
      </c>
      <c r="U25" s="39">
        <f t="shared" si="11"/>
        <v>6559.9259999999995</v>
      </c>
      <c r="V25" s="39">
        <f t="shared" si="12"/>
        <v>5689.6747499999992</v>
      </c>
      <c r="W25" s="39">
        <f t="shared" si="13"/>
        <v>4334.5027499999997</v>
      </c>
      <c r="X25" s="39">
        <f t="shared" si="14"/>
        <v>3467.9744999999998</v>
      </c>
      <c r="Y25" s="39">
        <f t="shared" si="15"/>
        <v>2843.73909</v>
      </c>
    </row>
    <row r="26" spans="1:25" hidden="1" x14ac:dyDescent="0.15">
      <c r="A26" s="383">
        <v>38</v>
      </c>
      <c r="B26" s="35"/>
      <c r="C26" s="16">
        <f t="shared" si="2"/>
        <v>11718.1425</v>
      </c>
      <c r="D26" s="16">
        <f t="shared" si="3"/>
        <v>8277.1597499999989</v>
      </c>
      <c r="E26" s="16">
        <f t="shared" si="4"/>
        <v>6703.2614999999996</v>
      </c>
      <c r="F26" s="16">
        <f t="shared" si="5"/>
        <v>5814.3952499999996</v>
      </c>
      <c r="G26" s="16">
        <f t="shared" si="6"/>
        <v>4429.4392499999994</v>
      </c>
      <c r="H26" s="16">
        <f t="shared" si="7"/>
        <v>3544.2960000000003</v>
      </c>
      <c r="I26" s="388">
        <f t="shared" si="8"/>
        <v>2906.3227200000001</v>
      </c>
      <c r="J26" s="16"/>
      <c r="K26">
        <v>13786.05</v>
      </c>
      <c r="L26">
        <v>9737.8349999999991</v>
      </c>
      <c r="M26">
        <v>7886.19</v>
      </c>
      <c r="N26">
        <v>6840.4650000000001</v>
      </c>
      <c r="O26">
        <v>5211.1049999999996</v>
      </c>
      <c r="P26">
        <v>4169.76</v>
      </c>
      <c r="Q26">
        <v>3419.2032000000004</v>
      </c>
      <c r="R26"/>
      <c r="S26" s="39">
        <f t="shared" si="9"/>
        <v>11718.1425</v>
      </c>
      <c r="T26" s="39">
        <f t="shared" si="10"/>
        <v>8277.1597499999989</v>
      </c>
      <c r="U26" s="39">
        <f t="shared" si="11"/>
        <v>6703.2614999999996</v>
      </c>
      <c r="V26" s="39">
        <f t="shared" si="12"/>
        <v>5814.3952499999996</v>
      </c>
      <c r="W26" s="39">
        <f t="shared" si="13"/>
        <v>4429.4392499999994</v>
      </c>
      <c r="X26" s="39">
        <f t="shared" si="14"/>
        <v>3544.2960000000003</v>
      </c>
      <c r="Y26" s="39">
        <f t="shared" si="15"/>
        <v>2906.3227200000001</v>
      </c>
    </row>
    <row r="27" spans="1:25" hidden="1" x14ac:dyDescent="0.15">
      <c r="A27" s="383">
        <v>39</v>
      </c>
      <c r="B27" s="35"/>
      <c r="C27" s="16">
        <f t="shared" si="2"/>
        <v>11989.921499999999</v>
      </c>
      <c r="D27" s="16">
        <f t="shared" si="3"/>
        <v>8467.9634999999998</v>
      </c>
      <c r="E27" s="16">
        <f t="shared" si="4"/>
        <v>6850.32</v>
      </c>
      <c r="F27" s="16">
        <f t="shared" si="5"/>
        <v>5940.0464999999995</v>
      </c>
      <c r="G27" s="16">
        <f t="shared" si="6"/>
        <v>4525.3064999999997</v>
      </c>
      <c r="H27" s="16">
        <f t="shared" si="7"/>
        <v>3620.6174999999998</v>
      </c>
      <c r="I27" s="388">
        <f t="shared" si="8"/>
        <v>2968.9063500000002</v>
      </c>
      <c r="J27" s="16"/>
      <c r="K27">
        <v>14105.789999999999</v>
      </c>
      <c r="L27">
        <v>9962.31</v>
      </c>
      <c r="M27">
        <v>8059.2</v>
      </c>
      <c r="N27">
        <v>6988.29</v>
      </c>
      <c r="O27">
        <v>5323.8899999999994</v>
      </c>
      <c r="P27">
        <v>4259.55</v>
      </c>
      <c r="Q27">
        <v>3492.8310000000006</v>
      </c>
      <c r="R27"/>
      <c r="S27" s="39">
        <f t="shared" si="9"/>
        <v>11989.921499999999</v>
      </c>
      <c r="T27" s="39">
        <f t="shared" si="10"/>
        <v>8467.9634999999998</v>
      </c>
      <c r="U27" s="39">
        <f t="shared" si="11"/>
        <v>6850.32</v>
      </c>
      <c r="V27" s="39">
        <f t="shared" si="12"/>
        <v>5940.0464999999995</v>
      </c>
      <c r="W27" s="39">
        <f t="shared" si="13"/>
        <v>4525.3064999999997</v>
      </c>
      <c r="X27" s="39">
        <f t="shared" si="14"/>
        <v>3620.6174999999998</v>
      </c>
      <c r="Y27" s="39">
        <f t="shared" si="15"/>
        <v>2968.9063500000002</v>
      </c>
    </row>
    <row r="28" spans="1:25" hidden="1" x14ac:dyDescent="0.15">
      <c r="A28" s="383">
        <v>40</v>
      </c>
      <c r="B28" s="35"/>
      <c r="C28" s="16">
        <f t="shared" si="2"/>
        <v>12267.285</v>
      </c>
      <c r="D28" s="16">
        <f t="shared" si="3"/>
        <v>8662.4902499999989</v>
      </c>
      <c r="E28" s="16">
        <f t="shared" si="4"/>
        <v>7001.1014999999998</v>
      </c>
      <c r="F28" s="16">
        <f t="shared" si="5"/>
        <v>6070.3514999999998</v>
      </c>
      <c r="G28" s="16">
        <f t="shared" si="6"/>
        <v>4626.7582499999999</v>
      </c>
      <c r="H28" s="16">
        <f t="shared" si="7"/>
        <v>3701.5927499999993</v>
      </c>
      <c r="I28" s="388">
        <f t="shared" si="8"/>
        <v>3035.306055</v>
      </c>
      <c r="J28" s="16"/>
      <c r="K28">
        <v>14432.1</v>
      </c>
      <c r="L28">
        <v>10191.164999999999</v>
      </c>
      <c r="M28">
        <v>8236.59</v>
      </c>
      <c r="N28">
        <v>7141.59</v>
      </c>
      <c r="O28">
        <v>5443.2449999999999</v>
      </c>
      <c r="P28">
        <v>4354.8149999999996</v>
      </c>
      <c r="Q28">
        <v>3570.9483</v>
      </c>
      <c r="R28"/>
      <c r="S28" s="39">
        <f t="shared" si="9"/>
        <v>12267.285</v>
      </c>
      <c r="T28" s="39">
        <f t="shared" si="10"/>
        <v>8662.4902499999989</v>
      </c>
      <c r="U28" s="39">
        <f t="shared" si="11"/>
        <v>7001.1014999999998</v>
      </c>
      <c r="V28" s="39">
        <f t="shared" si="12"/>
        <v>6070.3514999999998</v>
      </c>
      <c r="W28" s="39">
        <f t="shared" si="13"/>
        <v>4626.7582499999999</v>
      </c>
      <c r="X28" s="39">
        <f t="shared" si="14"/>
        <v>3701.5927499999993</v>
      </c>
      <c r="Y28" s="39">
        <f t="shared" si="15"/>
        <v>3035.306055</v>
      </c>
    </row>
    <row r="29" spans="1:25" hidden="1" x14ac:dyDescent="0.15">
      <c r="A29" s="383">
        <v>41</v>
      </c>
      <c r="B29" s="35"/>
      <c r="C29" s="16">
        <f t="shared" si="2"/>
        <v>12553.025249999999</v>
      </c>
      <c r="D29" s="16">
        <f t="shared" si="3"/>
        <v>8862.6015000000007</v>
      </c>
      <c r="E29" s="16">
        <f t="shared" si="4"/>
        <v>7157.4674999999988</v>
      </c>
      <c r="F29" s="16">
        <f t="shared" si="5"/>
        <v>6206.241</v>
      </c>
      <c r="G29" s="16">
        <f t="shared" si="6"/>
        <v>4730.0715</v>
      </c>
      <c r="H29" s="16">
        <f t="shared" si="7"/>
        <v>3784.4294999999993</v>
      </c>
      <c r="I29" s="388">
        <f t="shared" si="8"/>
        <v>3103.2321899999997</v>
      </c>
      <c r="J29" s="16"/>
      <c r="K29">
        <v>14768.264999999999</v>
      </c>
      <c r="L29">
        <v>10426.59</v>
      </c>
      <c r="M29">
        <v>8420.5499999999993</v>
      </c>
      <c r="N29">
        <v>7301.46</v>
      </c>
      <c r="O29">
        <v>5564.79</v>
      </c>
      <c r="P29">
        <v>4452.2699999999995</v>
      </c>
      <c r="Q29">
        <v>3650.8613999999998</v>
      </c>
      <c r="R29"/>
      <c r="S29" s="39">
        <f t="shared" si="9"/>
        <v>12553.025249999999</v>
      </c>
      <c r="T29" s="39">
        <f t="shared" si="10"/>
        <v>8862.6015000000007</v>
      </c>
      <c r="U29" s="39">
        <f t="shared" si="11"/>
        <v>7157.4674999999988</v>
      </c>
      <c r="V29" s="39">
        <f t="shared" si="12"/>
        <v>6206.241</v>
      </c>
      <c r="W29" s="39">
        <f t="shared" si="13"/>
        <v>4730.0715</v>
      </c>
      <c r="X29" s="39">
        <f t="shared" si="14"/>
        <v>3784.4294999999993</v>
      </c>
      <c r="Y29" s="39">
        <f t="shared" si="15"/>
        <v>3103.2321899999997</v>
      </c>
    </row>
    <row r="30" spans="1:25" hidden="1" x14ac:dyDescent="0.15">
      <c r="A30" s="383">
        <v>42</v>
      </c>
      <c r="B30" s="35"/>
      <c r="C30" s="16">
        <f t="shared" si="2"/>
        <v>12843.419249999999</v>
      </c>
      <c r="D30" s="16">
        <f t="shared" si="3"/>
        <v>9066.4357500000006</v>
      </c>
      <c r="E30" s="16">
        <f t="shared" si="4"/>
        <v>7317.5564999999997</v>
      </c>
      <c r="F30" s="16">
        <f t="shared" si="5"/>
        <v>6344.9227499999997</v>
      </c>
      <c r="G30" s="16">
        <f t="shared" si="6"/>
        <v>4835.2462499999992</v>
      </c>
      <c r="H30" s="16">
        <f t="shared" si="7"/>
        <v>3868.1969999999997</v>
      </c>
      <c r="I30" s="388">
        <f t="shared" si="8"/>
        <v>3171.9215399999998</v>
      </c>
      <c r="J30" s="16"/>
      <c r="K30">
        <v>15109.904999999999</v>
      </c>
      <c r="L30">
        <v>10666.395</v>
      </c>
      <c r="M30">
        <v>8608.89</v>
      </c>
      <c r="N30">
        <v>7464.6149999999998</v>
      </c>
      <c r="O30">
        <v>5688.5249999999996</v>
      </c>
      <c r="P30">
        <v>4550.82</v>
      </c>
      <c r="Q30">
        <v>3731.6723999999999</v>
      </c>
      <c r="R30"/>
      <c r="S30" s="39">
        <f t="shared" si="9"/>
        <v>12843.419249999999</v>
      </c>
      <c r="T30" s="39">
        <f t="shared" si="10"/>
        <v>9066.4357500000006</v>
      </c>
      <c r="U30" s="39">
        <f t="shared" si="11"/>
        <v>7317.5564999999997</v>
      </c>
      <c r="V30" s="39">
        <f t="shared" si="12"/>
        <v>6344.9227499999997</v>
      </c>
      <c r="W30" s="39">
        <f t="shared" si="13"/>
        <v>4835.2462499999992</v>
      </c>
      <c r="X30" s="39">
        <f t="shared" si="14"/>
        <v>3868.1969999999997</v>
      </c>
      <c r="Y30" s="39">
        <f t="shared" si="15"/>
        <v>3171.9215399999998</v>
      </c>
    </row>
    <row r="31" spans="1:25" hidden="1" x14ac:dyDescent="0.15">
      <c r="A31" s="383">
        <v>43</v>
      </c>
      <c r="B31" s="35"/>
      <c r="C31" s="16">
        <f t="shared" si="2"/>
        <v>13140.3285</v>
      </c>
      <c r="D31" s="16">
        <f t="shared" si="3"/>
        <v>9277.7159999999985</v>
      </c>
      <c r="E31" s="16">
        <f t="shared" si="4"/>
        <v>7482.29925</v>
      </c>
      <c r="F31" s="16">
        <f t="shared" si="5"/>
        <v>6487.3274999999994</v>
      </c>
      <c r="G31" s="16">
        <f t="shared" si="6"/>
        <v>4944.1439999999993</v>
      </c>
      <c r="H31" s="16">
        <f t="shared" si="7"/>
        <v>3955.6875</v>
      </c>
      <c r="I31" s="388">
        <f t="shared" si="8"/>
        <v>3243.6637500000002</v>
      </c>
      <c r="J31" s="16"/>
      <c r="K31">
        <v>15459.21</v>
      </c>
      <c r="L31">
        <v>10914.96</v>
      </c>
      <c r="M31">
        <v>8802.7049999999999</v>
      </c>
      <c r="N31">
        <v>7632.15</v>
      </c>
      <c r="O31">
        <v>5816.6399999999994</v>
      </c>
      <c r="P31">
        <v>4653.75</v>
      </c>
      <c r="Q31">
        <v>3816.0750000000003</v>
      </c>
      <c r="R31"/>
      <c r="S31" s="39">
        <f t="shared" si="9"/>
        <v>13140.3285</v>
      </c>
      <c r="T31" s="39">
        <f t="shared" si="10"/>
        <v>9277.7159999999985</v>
      </c>
      <c r="U31" s="39">
        <f t="shared" si="11"/>
        <v>7482.29925</v>
      </c>
      <c r="V31" s="39">
        <f t="shared" si="12"/>
        <v>6487.3274999999994</v>
      </c>
      <c r="W31" s="39">
        <f t="shared" si="13"/>
        <v>4944.1439999999993</v>
      </c>
      <c r="X31" s="39">
        <f t="shared" si="14"/>
        <v>3955.6875</v>
      </c>
      <c r="Y31" s="39">
        <f t="shared" si="15"/>
        <v>3243.6637500000002</v>
      </c>
    </row>
    <row r="32" spans="1:25" hidden="1" x14ac:dyDescent="0.15">
      <c r="A32" s="383">
        <v>44</v>
      </c>
      <c r="B32" s="35"/>
      <c r="C32" s="16">
        <f t="shared" si="2"/>
        <v>13445.6145</v>
      </c>
      <c r="D32" s="16">
        <f t="shared" si="3"/>
        <v>9490.8577499999992</v>
      </c>
      <c r="E32" s="16">
        <f t="shared" si="4"/>
        <v>7648.9034999999994</v>
      </c>
      <c r="F32" s="16">
        <f t="shared" si="5"/>
        <v>6633.4552499999991</v>
      </c>
      <c r="G32" s="16">
        <f t="shared" si="6"/>
        <v>5054.9032499999994</v>
      </c>
      <c r="H32" s="16">
        <f t="shared" si="7"/>
        <v>4044.1087499999994</v>
      </c>
      <c r="I32" s="388">
        <f t="shared" si="8"/>
        <v>3316.169175</v>
      </c>
      <c r="J32" s="16"/>
      <c r="K32">
        <v>15818.369999999999</v>
      </c>
      <c r="L32">
        <v>11165.715</v>
      </c>
      <c r="M32">
        <v>8998.7099999999991</v>
      </c>
      <c r="N32">
        <v>7804.0649999999996</v>
      </c>
      <c r="O32">
        <v>5946.9449999999997</v>
      </c>
      <c r="P32">
        <v>4757.7749999999996</v>
      </c>
      <c r="Q32">
        <v>3901.3755000000001</v>
      </c>
      <c r="R32"/>
      <c r="S32" s="39">
        <f t="shared" si="9"/>
        <v>13445.6145</v>
      </c>
      <c r="T32" s="39">
        <f t="shared" si="10"/>
        <v>9490.8577499999992</v>
      </c>
      <c r="U32" s="39">
        <f t="shared" si="11"/>
        <v>7648.9034999999994</v>
      </c>
      <c r="V32" s="39">
        <f t="shared" si="12"/>
        <v>6633.4552499999991</v>
      </c>
      <c r="W32" s="39">
        <f t="shared" si="13"/>
        <v>5054.9032499999994</v>
      </c>
      <c r="X32" s="39">
        <f t="shared" si="14"/>
        <v>4044.1087499999994</v>
      </c>
      <c r="Y32" s="39">
        <f t="shared" si="15"/>
        <v>3316.169175</v>
      </c>
    </row>
    <row r="33" spans="1:25" hidden="1" x14ac:dyDescent="0.15">
      <c r="A33" s="383">
        <v>45</v>
      </c>
      <c r="B33" s="35"/>
      <c r="C33" s="16">
        <f t="shared" si="2"/>
        <v>13757.41575</v>
      </c>
      <c r="D33" s="16">
        <f t="shared" si="3"/>
        <v>9712.3762499999993</v>
      </c>
      <c r="E33" s="16">
        <f t="shared" si="4"/>
        <v>7822.9537499999997</v>
      </c>
      <c r="F33" s="16">
        <f t="shared" si="5"/>
        <v>6781.4444999999996</v>
      </c>
      <c r="G33" s="16">
        <f t="shared" si="6"/>
        <v>5167.5239999999994</v>
      </c>
      <c r="H33" s="16">
        <f t="shared" si="7"/>
        <v>4134.3914999999997</v>
      </c>
      <c r="I33" s="388">
        <f t="shared" si="8"/>
        <v>3390.2010300000002</v>
      </c>
      <c r="J33" s="16"/>
      <c r="K33">
        <v>16185.195</v>
      </c>
      <c r="L33">
        <v>11426.324999999999</v>
      </c>
      <c r="M33">
        <v>9203.4750000000004</v>
      </c>
      <c r="N33">
        <v>7978.17</v>
      </c>
      <c r="O33">
        <v>6079.44</v>
      </c>
      <c r="P33">
        <v>4863.99</v>
      </c>
      <c r="Q33">
        <v>3988.4718000000003</v>
      </c>
      <c r="R33"/>
      <c r="S33" s="39">
        <f t="shared" si="9"/>
        <v>13757.41575</v>
      </c>
      <c r="T33" s="39">
        <f t="shared" si="10"/>
        <v>9712.3762499999993</v>
      </c>
      <c r="U33" s="39">
        <f t="shared" si="11"/>
        <v>7822.9537499999997</v>
      </c>
      <c r="V33" s="39">
        <f t="shared" si="12"/>
        <v>6781.4444999999996</v>
      </c>
      <c r="W33" s="39">
        <f t="shared" si="13"/>
        <v>5167.5239999999994</v>
      </c>
      <c r="X33" s="39">
        <f t="shared" si="14"/>
        <v>4134.3914999999997</v>
      </c>
      <c r="Y33" s="39">
        <f t="shared" si="15"/>
        <v>3390.2010300000002</v>
      </c>
    </row>
    <row r="34" spans="1:25" hidden="1" x14ac:dyDescent="0.15">
      <c r="A34" s="383">
        <v>46</v>
      </c>
      <c r="B34" s="35"/>
      <c r="C34" s="16">
        <f t="shared" si="2"/>
        <v>14075.732250000001</v>
      </c>
      <c r="D34" s="16">
        <f t="shared" si="3"/>
        <v>9936.6869999999999</v>
      </c>
      <c r="E34" s="16">
        <f t="shared" si="4"/>
        <v>7999.7962499999994</v>
      </c>
      <c r="F34" s="16">
        <f t="shared" si="5"/>
        <v>6937.8104999999996</v>
      </c>
      <c r="G34" s="16">
        <f t="shared" si="6"/>
        <v>5284.7984999999999</v>
      </c>
      <c r="H34" s="16">
        <f t="shared" si="7"/>
        <v>4228.39725</v>
      </c>
      <c r="I34" s="388">
        <f t="shared" si="8"/>
        <v>3467.2857450000001</v>
      </c>
      <c r="J34" s="16"/>
      <c r="K34">
        <v>16559.685000000001</v>
      </c>
      <c r="L34">
        <v>11690.22</v>
      </c>
      <c r="M34">
        <v>9411.5249999999996</v>
      </c>
      <c r="N34">
        <v>8162.13</v>
      </c>
      <c r="O34">
        <v>6217.41</v>
      </c>
      <c r="P34">
        <v>4974.585</v>
      </c>
      <c r="Q34">
        <v>4079.1597000000002</v>
      </c>
      <c r="R34"/>
      <c r="S34" s="39">
        <f t="shared" si="9"/>
        <v>14075.732250000001</v>
      </c>
      <c r="T34" s="39">
        <f t="shared" si="10"/>
        <v>9936.6869999999999</v>
      </c>
      <c r="U34" s="39">
        <f t="shared" si="11"/>
        <v>7999.7962499999994</v>
      </c>
      <c r="V34" s="39">
        <f t="shared" si="12"/>
        <v>6937.8104999999996</v>
      </c>
      <c r="W34" s="39">
        <f t="shared" si="13"/>
        <v>5284.7984999999999</v>
      </c>
      <c r="X34" s="39">
        <f t="shared" si="14"/>
        <v>4228.39725</v>
      </c>
      <c r="Y34" s="39">
        <f t="shared" si="15"/>
        <v>3467.2857450000001</v>
      </c>
    </row>
    <row r="35" spans="1:25" hidden="1" x14ac:dyDescent="0.15">
      <c r="A35" s="383">
        <v>47</v>
      </c>
      <c r="B35" s="35"/>
      <c r="C35" s="16">
        <f t="shared" si="2"/>
        <v>14401.49475</v>
      </c>
      <c r="D35" s="16">
        <f t="shared" si="3"/>
        <v>10168.44375</v>
      </c>
      <c r="E35" s="16">
        <f t="shared" si="4"/>
        <v>8179.4310000000005</v>
      </c>
      <c r="F35" s="16">
        <f t="shared" si="5"/>
        <v>7091.3842500000001</v>
      </c>
      <c r="G35" s="16">
        <f t="shared" si="6"/>
        <v>5404.8652499999998</v>
      </c>
      <c r="H35" s="16">
        <f t="shared" si="7"/>
        <v>4324.2645000000002</v>
      </c>
      <c r="I35" s="388">
        <f t="shared" si="8"/>
        <v>3545.89689</v>
      </c>
      <c r="J35" s="16"/>
      <c r="K35">
        <v>16942.935000000001</v>
      </c>
      <c r="L35">
        <v>11962.875</v>
      </c>
      <c r="M35">
        <v>9622.86</v>
      </c>
      <c r="N35">
        <v>8342.8050000000003</v>
      </c>
      <c r="O35">
        <v>6358.665</v>
      </c>
      <c r="P35">
        <v>5087.37</v>
      </c>
      <c r="Q35">
        <v>4171.6433999999999</v>
      </c>
      <c r="R35"/>
      <c r="S35" s="39">
        <f t="shared" si="9"/>
        <v>14401.49475</v>
      </c>
      <c r="T35" s="39">
        <f t="shared" si="10"/>
        <v>10168.44375</v>
      </c>
      <c r="U35" s="39">
        <f t="shared" si="11"/>
        <v>8179.4310000000005</v>
      </c>
      <c r="V35" s="39">
        <f t="shared" si="12"/>
        <v>7091.3842500000001</v>
      </c>
      <c r="W35" s="39">
        <f t="shared" si="13"/>
        <v>5404.8652499999998</v>
      </c>
      <c r="X35" s="39">
        <f t="shared" si="14"/>
        <v>4324.2645000000002</v>
      </c>
      <c r="Y35" s="39">
        <f t="shared" si="15"/>
        <v>3545.89689</v>
      </c>
    </row>
    <row r="36" spans="1:25" hidden="1" x14ac:dyDescent="0.15">
      <c r="A36" s="383">
        <v>48</v>
      </c>
      <c r="B36" s="35"/>
      <c r="C36" s="16">
        <f t="shared" si="2"/>
        <v>14733.772499999999</v>
      </c>
      <c r="D36" s="16">
        <f t="shared" si="3"/>
        <v>10402.062</v>
      </c>
      <c r="E36" s="16">
        <f t="shared" si="4"/>
        <v>8363.7194999999992</v>
      </c>
      <c r="F36" s="16">
        <f t="shared" si="5"/>
        <v>7251.47325</v>
      </c>
      <c r="G36" s="16">
        <f t="shared" si="6"/>
        <v>5524.9319999999998</v>
      </c>
      <c r="H36" s="16">
        <f t="shared" si="7"/>
        <v>4420.1317499999996</v>
      </c>
      <c r="I36" s="388">
        <f t="shared" si="8"/>
        <v>3624.5080349999998</v>
      </c>
      <c r="J36" s="16"/>
      <c r="K36">
        <v>17333.849999999999</v>
      </c>
      <c r="L36">
        <v>12237.72</v>
      </c>
      <c r="M36">
        <v>9839.67</v>
      </c>
      <c r="N36">
        <v>8531.1450000000004</v>
      </c>
      <c r="O36">
        <v>6499.92</v>
      </c>
      <c r="P36">
        <v>5200.1549999999997</v>
      </c>
      <c r="Q36">
        <v>4264.1270999999997</v>
      </c>
      <c r="R36"/>
      <c r="S36" s="39">
        <f t="shared" si="9"/>
        <v>14733.772499999999</v>
      </c>
      <c r="T36" s="39">
        <f t="shared" si="10"/>
        <v>10402.062</v>
      </c>
      <c r="U36" s="39">
        <f t="shared" si="11"/>
        <v>8363.7194999999992</v>
      </c>
      <c r="V36" s="39">
        <f t="shared" si="12"/>
        <v>7251.47325</v>
      </c>
      <c r="W36" s="39">
        <f t="shared" si="13"/>
        <v>5524.9319999999998</v>
      </c>
      <c r="X36" s="39">
        <f t="shared" si="14"/>
        <v>4420.1317499999996</v>
      </c>
      <c r="Y36" s="39">
        <f t="shared" si="15"/>
        <v>3624.5080349999998</v>
      </c>
    </row>
    <row r="37" spans="1:25" hidden="1" x14ac:dyDescent="0.15">
      <c r="A37" s="383">
        <v>49</v>
      </c>
      <c r="B37" s="35"/>
      <c r="C37" s="16">
        <f t="shared" si="2"/>
        <v>15073.496249999998</v>
      </c>
      <c r="D37" s="16">
        <f t="shared" si="3"/>
        <v>10644.056999999999</v>
      </c>
      <c r="E37" s="16">
        <f t="shared" si="4"/>
        <v>8553.5924999999988</v>
      </c>
      <c r="F37" s="16">
        <f t="shared" si="5"/>
        <v>7417.1467499999999</v>
      </c>
      <c r="G37" s="16">
        <f t="shared" si="6"/>
        <v>5650.5832499999997</v>
      </c>
      <c r="H37" s="16">
        <f t="shared" si="7"/>
        <v>4520.6527500000002</v>
      </c>
      <c r="I37" s="388">
        <f t="shared" si="8"/>
        <v>3706.9352549999999</v>
      </c>
      <c r="J37" s="16"/>
      <c r="K37">
        <v>17733.524999999998</v>
      </c>
      <c r="L37">
        <v>12522.42</v>
      </c>
      <c r="M37">
        <v>10063.049999999999</v>
      </c>
      <c r="N37">
        <v>8726.0550000000003</v>
      </c>
      <c r="O37">
        <v>6647.7449999999999</v>
      </c>
      <c r="P37">
        <v>5318.415</v>
      </c>
      <c r="Q37">
        <v>4361.1003000000001</v>
      </c>
      <c r="R37"/>
      <c r="S37" s="39">
        <f t="shared" si="9"/>
        <v>15073.496249999998</v>
      </c>
      <c r="T37" s="39">
        <f t="shared" si="10"/>
        <v>10644.056999999999</v>
      </c>
      <c r="U37" s="39">
        <f t="shared" si="11"/>
        <v>8553.5924999999988</v>
      </c>
      <c r="V37" s="39">
        <f t="shared" si="12"/>
        <v>7417.1467499999999</v>
      </c>
      <c r="W37" s="39">
        <f t="shared" si="13"/>
        <v>5650.5832499999997</v>
      </c>
      <c r="X37" s="39">
        <f t="shared" si="14"/>
        <v>4520.6527500000002</v>
      </c>
      <c r="Y37" s="39">
        <f t="shared" si="15"/>
        <v>3706.9352549999999</v>
      </c>
    </row>
    <row r="38" spans="1:25" hidden="1" x14ac:dyDescent="0.15">
      <c r="A38" s="383">
        <v>50</v>
      </c>
      <c r="B38" s="35"/>
      <c r="C38" s="16">
        <f t="shared" si="2"/>
        <v>15417.873749999999</v>
      </c>
      <c r="D38" s="16">
        <f t="shared" si="3"/>
        <v>10887.913499999999</v>
      </c>
      <c r="E38" s="16">
        <f t="shared" si="4"/>
        <v>8748.1192499999997</v>
      </c>
      <c r="F38" s="16">
        <f t="shared" si="5"/>
        <v>7585.6125000000002</v>
      </c>
      <c r="G38" s="16">
        <f t="shared" si="6"/>
        <v>5779.9574999999995</v>
      </c>
      <c r="H38" s="16">
        <f t="shared" si="7"/>
        <v>4623.9660000000003</v>
      </c>
      <c r="I38" s="388">
        <f t="shared" si="8"/>
        <v>3791.6521200000002</v>
      </c>
      <c r="J38" s="16"/>
      <c r="K38">
        <v>18138.674999999999</v>
      </c>
      <c r="L38">
        <v>12809.31</v>
      </c>
      <c r="M38">
        <v>10291.905000000001</v>
      </c>
      <c r="N38">
        <v>8924.25</v>
      </c>
      <c r="O38">
        <v>6799.95</v>
      </c>
      <c r="P38">
        <v>5439.96</v>
      </c>
      <c r="Q38">
        <v>4460.7672000000002</v>
      </c>
      <c r="R38"/>
      <c r="S38" s="39">
        <f t="shared" si="9"/>
        <v>15417.873749999999</v>
      </c>
      <c r="T38" s="39">
        <f t="shared" si="10"/>
        <v>10887.913499999999</v>
      </c>
      <c r="U38" s="39">
        <f t="shared" si="11"/>
        <v>8748.1192499999997</v>
      </c>
      <c r="V38" s="39">
        <f t="shared" si="12"/>
        <v>7585.6125000000002</v>
      </c>
      <c r="W38" s="39">
        <f t="shared" si="13"/>
        <v>5779.9574999999995</v>
      </c>
      <c r="X38" s="39">
        <f t="shared" si="14"/>
        <v>4623.9660000000003</v>
      </c>
      <c r="Y38" s="39">
        <f t="shared" si="15"/>
        <v>3791.6521200000002</v>
      </c>
    </row>
    <row r="39" spans="1:25" hidden="1" x14ac:dyDescent="0.15">
      <c r="A39" s="383">
        <v>51</v>
      </c>
      <c r="B39" s="35"/>
      <c r="C39" s="16">
        <f t="shared" si="2"/>
        <v>15771.558749999998</v>
      </c>
      <c r="D39" s="16">
        <f t="shared" si="3"/>
        <v>11138.285249999999</v>
      </c>
      <c r="E39" s="16">
        <f t="shared" si="4"/>
        <v>8947.2997500000001</v>
      </c>
      <c r="F39" s="16">
        <f t="shared" si="5"/>
        <v>7757.8012499999986</v>
      </c>
      <c r="G39" s="16">
        <f t="shared" si="6"/>
        <v>5910.2624999999998</v>
      </c>
      <c r="H39" s="16">
        <f t="shared" si="7"/>
        <v>4728.2099999999991</v>
      </c>
      <c r="I39" s="388">
        <f t="shared" si="8"/>
        <v>3877.1322</v>
      </c>
      <c r="J39" s="16"/>
      <c r="K39">
        <v>18554.774999999998</v>
      </c>
      <c r="L39">
        <v>13103.865</v>
      </c>
      <c r="M39">
        <v>10526.235000000001</v>
      </c>
      <c r="N39">
        <v>9126.8249999999989</v>
      </c>
      <c r="O39">
        <v>6953.25</v>
      </c>
      <c r="P39">
        <v>5562.5999999999995</v>
      </c>
      <c r="Q39">
        <v>4561.3320000000003</v>
      </c>
      <c r="R39"/>
      <c r="S39" s="39">
        <f t="shared" si="9"/>
        <v>15771.558749999998</v>
      </c>
      <c r="T39" s="39">
        <f t="shared" si="10"/>
        <v>11138.285249999999</v>
      </c>
      <c r="U39" s="39">
        <f t="shared" si="11"/>
        <v>8947.2997500000001</v>
      </c>
      <c r="V39" s="39">
        <f t="shared" si="12"/>
        <v>7757.8012499999986</v>
      </c>
      <c r="W39" s="39">
        <f t="shared" si="13"/>
        <v>5910.2624999999998</v>
      </c>
      <c r="X39" s="39">
        <f t="shared" si="14"/>
        <v>4728.2099999999991</v>
      </c>
      <c r="Y39" s="39">
        <f t="shared" si="15"/>
        <v>3877.1322</v>
      </c>
    </row>
    <row r="40" spans="1:25" hidden="1" x14ac:dyDescent="0.15">
      <c r="A40" s="383">
        <v>52</v>
      </c>
      <c r="B40" s="35"/>
      <c r="C40" s="16">
        <f t="shared" si="2"/>
        <v>16129.897499999999</v>
      </c>
      <c r="D40" s="16">
        <f t="shared" si="3"/>
        <v>11394.2415</v>
      </c>
      <c r="E40" s="16">
        <f t="shared" si="4"/>
        <v>9145.5494999999992</v>
      </c>
      <c r="F40" s="16">
        <f t="shared" si="5"/>
        <v>7929.99</v>
      </c>
      <c r="G40" s="16">
        <f t="shared" si="6"/>
        <v>6043.3597499999996</v>
      </c>
      <c r="H40" s="16">
        <f t="shared" si="7"/>
        <v>4835.2462499999992</v>
      </c>
      <c r="I40" s="388">
        <f t="shared" si="8"/>
        <v>3964.9019250000001</v>
      </c>
      <c r="J40" s="16"/>
      <c r="K40">
        <v>18976.349999999999</v>
      </c>
      <c r="L40">
        <v>13404.99</v>
      </c>
      <c r="M40">
        <v>10759.47</v>
      </c>
      <c r="N40">
        <v>9329.4</v>
      </c>
      <c r="O40">
        <v>7109.835</v>
      </c>
      <c r="P40">
        <v>5688.5249999999996</v>
      </c>
      <c r="Q40">
        <v>4664.5905000000002</v>
      </c>
      <c r="R40"/>
      <c r="S40" s="39">
        <f t="shared" si="9"/>
        <v>16129.897499999999</v>
      </c>
      <c r="T40" s="39">
        <f t="shared" si="10"/>
        <v>11394.2415</v>
      </c>
      <c r="U40" s="39">
        <f t="shared" si="11"/>
        <v>9145.5494999999992</v>
      </c>
      <c r="V40" s="39">
        <f t="shared" si="12"/>
        <v>7929.99</v>
      </c>
      <c r="W40" s="39">
        <f t="shared" si="13"/>
        <v>6043.3597499999996</v>
      </c>
      <c r="X40" s="39">
        <f t="shared" si="14"/>
        <v>4835.2462499999992</v>
      </c>
      <c r="Y40" s="39">
        <f t="shared" si="15"/>
        <v>3964.9019250000001</v>
      </c>
    </row>
    <row r="41" spans="1:25" hidden="1" x14ac:dyDescent="0.15">
      <c r="A41" s="383">
        <v>53</v>
      </c>
      <c r="B41" s="35"/>
      <c r="C41" s="16">
        <f t="shared" si="2"/>
        <v>16496.612999999998</v>
      </c>
      <c r="D41" s="16">
        <f t="shared" si="3"/>
        <v>11657.643749999999</v>
      </c>
      <c r="E41" s="16">
        <f t="shared" si="4"/>
        <v>9354.0375000000004</v>
      </c>
      <c r="F41" s="16">
        <f t="shared" si="5"/>
        <v>8110.5554999999995</v>
      </c>
      <c r="G41" s="16">
        <f t="shared" si="6"/>
        <v>6180.18</v>
      </c>
      <c r="H41" s="16">
        <f t="shared" si="7"/>
        <v>4944.1439999999993</v>
      </c>
      <c r="I41" s="388">
        <f t="shared" si="8"/>
        <v>4054.1980800000001</v>
      </c>
      <c r="J41" s="16"/>
      <c r="K41">
        <v>19407.78</v>
      </c>
      <c r="L41">
        <v>13714.875</v>
      </c>
      <c r="M41">
        <v>11004.75</v>
      </c>
      <c r="N41">
        <v>9541.83</v>
      </c>
      <c r="O41">
        <v>7270.8</v>
      </c>
      <c r="P41">
        <v>5816.6399999999994</v>
      </c>
      <c r="Q41">
        <v>4769.6448</v>
      </c>
      <c r="R41"/>
      <c r="S41" s="39">
        <f t="shared" si="9"/>
        <v>16496.612999999998</v>
      </c>
      <c r="T41" s="39">
        <f t="shared" si="10"/>
        <v>11657.643749999999</v>
      </c>
      <c r="U41" s="39">
        <f t="shared" si="11"/>
        <v>9354.0375000000004</v>
      </c>
      <c r="V41" s="39">
        <f t="shared" si="12"/>
        <v>8110.5554999999995</v>
      </c>
      <c r="W41" s="39">
        <f t="shared" si="13"/>
        <v>6180.18</v>
      </c>
      <c r="X41" s="39">
        <f t="shared" si="14"/>
        <v>4944.1439999999993</v>
      </c>
      <c r="Y41" s="39">
        <f t="shared" si="15"/>
        <v>4054.1980800000001</v>
      </c>
    </row>
    <row r="42" spans="1:25" hidden="1" x14ac:dyDescent="0.15">
      <c r="A42" s="383">
        <v>54</v>
      </c>
      <c r="B42" s="41"/>
      <c r="C42" s="16">
        <f t="shared" si="2"/>
        <v>16869.84375</v>
      </c>
      <c r="D42" s="16">
        <f t="shared" si="3"/>
        <v>11922.907499999999</v>
      </c>
      <c r="E42" s="16">
        <f t="shared" si="4"/>
        <v>9562.5254999999979</v>
      </c>
      <c r="F42" s="16">
        <f t="shared" si="5"/>
        <v>8291.1209999999992</v>
      </c>
      <c r="G42" s="16">
        <f t="shared" si="6"/>
        <v>6318.86175</v>
      </c>
      <c r="H42" s="16">
        <f t="shared" si="7"/>
        <v>5055.8339999999998</v>
      </c>
      <c r="I42" s="388">
        <f t="shared" si="8"/>
        <v>4145.78388</v>
      </c>
      <c r="J42" s="16"/>
      <c r="K42">
        <v>19846.875</v>
      </c>
      <c r="L42">
        <v>14026.949999999999</v>
      </c>
      <c r="M42">
        <v>11250.029999999999</v>
      </c>
      <c r="N42">
        <v>9754.26</v>
      </c>
      <c r="O42">
        <v>7433.9549999999999</v>
      </c>
      <c r="P42">
        <v>5948.04</v>
      </c>
      <c r="Q42">
        <v>4877.3928000000005</v>
      </c>
      <c r="R42"/>
      <c r="S42" s="39">
        <f t="shared" si="9"/>
        <v>16869.84375</v>
      </c>
      <c r="T42" s="39">
        <f t="shared" si="10"/>
        <v>11922.907499999999</v>
      </c>
      <c r="U42" s="39">
        <f t="shared" si="11"/>
        <v>9562.5254999999979</v>
      </c>
      <c r="V42" s="39">
        <f t="shared" si="12"/>
        <v>8291.1209999999992</v>
      </c>
      <c r="W42" s="39">
        <f t="shared" si="13"/>
        <v>6318.86175</v>
      </c>
      <c r="X42" s="39">
        <f t="shared" si="14"/>
        <v>5055.8339999999998</v>
      </c>
      <c r="Y42" s="39">
        <f t="shared" si="15"/>
        <v>4145.78388</v>
      </c>
    </row>
    <row r="43" spans="1:25" hidden="1" x14ac:dyDescent="0.15">
      <c r="A43" s="383">
        <v>55</v>
      </c>
      <c r="B43" s="41"/>
      <c r="C43" s="16">
        <f t="shared" si="2"/>
        <v>17250.520499999999</v>
      </c>
      <c r="D43" s="16">
        <f t="shared" si="3"/>
        <v>12192.824999999999</v>
      </c>
      <c r="E43" s="16">
        <f t="shared" si="4"/>
        <v>9778.459499999999</v>
      </c>
      <c r="F43" s="16">
        <f t="shared" si="5"/>
        <v>8478.2017500000002</v>
      </c>
      <c r="G43" s="16">
        <f t="shared" si="6"/>
        <v>6460.3357499999993</v>
      </c>
      <c r="H43" s="16">
        <f t="shared" si="7"/>
        <v>5168.4547499999999</v>
      </c>
      <c r="I43" s="388">
        <f t="shared" si="8"/>
        <v>4238.1328949999997</v>
      </c>
      <c r="J43" s="16"/>
      <c r="K43">
        <v>20294.73</v>
      </c>
      <c r="L43">
        <v>14344.5</v>
      </c>
      <c r="M43">
        <v>11504.07</v>
      </c>
      <c r="N43">
        <v>9974.3549999999996</v>
      </c>
      <c r="O43">
        <v>7600.3949999999995</v>
      </c>
      <c r="P43">
        <v>6080.5349999999999</v>
      </c>
      <c r="Q43">
        <v>4986.0387000000001</v>
      </c>
      <c r="R43"/>
      <c r="S43" s="39">
        <f t="shared" si="9"/>
        <v>17250.520499999999</v>
      </c>
      <c r="T43" s="39">
        <f t="shared" si="10"/>
        <v>12192.824999999999</v>
      </c>
      <c r="U43" s="39">
        <f t="shared" si="11"/>
        <v>9778.459499999999</v>
      </c>
      <c r="V43" s="39">
        <f t="shared" si="12"/>
        <v>8478.2017500000002</v>
      </c>
      <c r="W43" s="39">
        <f t="shared" si="13"/>
        <v>6460.3357499999993</v>
      </c>
      <c r="X43" s="39">
        <f t="shared" si="14"/>
        <v>5168.4547499999999</v>
      </c>
      <c r="Y43" s="39">
        <f t="shared" si="15"/>
        <v>4238.1328949999997</v>
      </c>
    </row>
    <row r="44" spans="1:25" hidden="1" x14ac:dyDescent="0.15">
      <c r="A44" s="383">
        <v>56</v>
      </c>
      <c r="B44" s="41"/>
      <c r="C44" s="16">
        <f t="shared" si="2"/>
        <v>17634.920249999999</v>
      </c>
      <c r="D44" s="16">
        <f t="shared" si="3"/>
        <v>12468.326999999999</v>
      </c>
      <c r="E44" s="16">
        <f t="shared" si="4"/>
        <v>9996.2549999999992</v>
      </c>
      <c r="F44" s="16">
        <f t="shared" si="5"/>
        <v>8668.0747499999998</v>
      </c>
      <c r="G44" s="16">
        <f t="shared" si="6"/>
        <v>6605.5327500000003</v>
      </c>
      <c r="H44" s="16">
        <f t="shared" si="7"/>
        <v>5284.7984999999999</v>
      </c>
      <c r="I44" s="388">
        <f t="shared" si="8"/>
        <v>4333.5347700000002</v>
      </c>
      <c r="J44" s="16"/>
      <c r="K44">
        <v>20746.965</v>
      </c>
      <c r="L44">
        <v>14668.619999999999</v>
      </c>
      <c r="M44">
        <v>11760.3</v>
      </c>
      <c r="N44">
        <v>10197.735000000001</v>
      </c>
      <c r="O44">
        <v>7771.2150000000001</v>
      </c>
      <c r="P44">
        <v>6217.41</v>
      </c>
      <c r="Q44">
        <v>5098.2762000000002</v>
      </c>
      <c r="R44"/>
      <c r="S44" s="39">
        <f t="shared" si="9"/>
        <v>17634.920249999999</v>
      </c>
      <c r="T44" s="39">
        <f t="shared" si="10"/>
        <v>12468.326999999999</v>
      </c>
      <c r="U44" s="39">
        <f t="shared" si="11"/>
        <v>9996.2549999999992</v>
      </c>
      <c r="V44" s="39">
        <f t="shared" si="12"/>
        <v>8668.0747499999998</v>
      </c>
      <c r="W44" s="39">
        <f t="shared" si="13"/>
        <v>6605.5327500000003</v>
      </c>
      <c r="X44" s="39">
        <f t="shared" si="14"/>
        <v>5284.7984999999999</v>
      </c>
      <c r="Y44" s="39">
        <f t="shared" si="15"/>
        <v>4333.5347700000002</v>
      </c>
    </row>
    <row r="45" spans="1:25" hidden="1" x14ac:dyDescent="0.15">
      <c r="A45" s="383">
        <v>57</v>
      </c>
      <c r="B45" s="41"/>
      <c r="C45" s="16">
        <f t="shared" si="2"/>
        <v>18029.558249999998</v>
      </c>
      <c r="D45" s="16">
        <f t="shared" si="3"/>
        <v>12749.413499999999</v>
      </c>
      <c r="E45" s="16">
        <f t="shared" si="4"/>
        <v>10219.635</v>
      </c>
      <c r="F45" s="16">
        <f t="shared" si="5"/>
        <v>8859.8092500000002</v>
      </c>
      <c r="G45" s="16">
        <f t="shared" si="6"/>
        <v>6751.6605</v>
      </c>
      <c r="H45" s="16">
        <f t="shared" si="7"/>
        <v>5402.0730000000003</v>
      </c>
      <c r="I45" s="388">
        <f t="shared" si="8"/>
        <v>4429.6998600000006</v>
      </c>
      <c r="J45" s="16"/>
      <c r="K45">
        <v>21211.244999999999</v>
      </c>
      <c r="L45">
        <v>14999.31</v>
      </c>
      <c r="M45">
        <v>12023.1</v>
      </c>
      <c r="N45">
        <v>10423.305</v>
      </c>
      <c r="O45">
        <v>7943.13</v>
      </c>
      <c r="P45">
        <v>6355.38</v>
      </c>
      <c r="Q45">
        <v>5211.4116000000004</v>
      </c>
      <c r="R45"/>
      <c r="S45" s="39">
        <f t="shared" si="9"/>
        <v>18029.558249999998</v>
      </c>
      <c r="T45" s="39">
        <f t="shared" si="10"/>
        <v>12749.413499999999</v>
      </c>
      <c r="U45" s="39">
        <f t="shared" si="11"/>
        <v>10219.635</v>
      </c>
      <c r="V45" s="39">
        <f t="shared" si="12"/>
        <v>8859.8092500000002</v>
      </c>
      <c r="W45" s="39">
        <f t="shared" si="13"/>
        <v>6751.6605</v>
      </c>
      <c r="X45" s="39">
        <f t="shared" si="14"/>
        <v>5402.0730000000003</v>
      </c>
      <c r="Y45" s="39">
        <f t="shared" si="15"/>
        <v>4429.6998600000006</v>
      </c>
    </row>
    <row r="46" spans="1:25" hidden="1" x14ac:dyDescent="0.15">
      <c r="A46" s="383">
        <v>58</v>
      </c>
      <c r="B46" s="41"/>
      <c r="C46" s="16">
        <f t="shared" si="2"/>
        <v>18430.711499999998</v>
      </c>
      <c r="D46" s="16">
        <f t="shared" si="3"/>
        <v>13035.153749999999</v>
      </c>
      <c r="E46" s="16">
        <f t="shared" si="4"/>
        <v>10446.737999999999</v>
      </c>
      <c r="F46" s="16">
        <f t="shared" si="5"/>
        <v>9058.0589999999993</v>
      </c>
      <c r="G46" s="16">
        <f t="shared" si="6"/>
        <v>6901.5112499999996</v>
      </c>
      <c r="H46" s="16">
        <f t="shared" si="7"/>
        <v>5521.2089999999998</v>
      </c>
      <c r="I46" s="388">
        <f t="shared" si="8"/>
        <v>4527.39138</v>
      </c>
      <c r="J46" s="16"/>
      <c r="K46">
        <v>21683.19</v>
      </c>
      <c r="L46">
        <v>15335.475</v>
      </c>
      <c r="M46">
        <v>12290.279999999999</v>
      </c>
      <c r="N46">
        <v>10656.539999999999</v>
      </c>
      <c r="O46">
        <v>8119.4250000000002</v>
      </c>
      <c r="P46">
        <v>6495.54</v>
      </c>
      <c r="Q46">
        <v>5326.3428000000004</v>
      </c>
      <c r="R46"/>
      <c r="S46" s="39">
        <f t="shared" si="9"/>
        <v>18430.711499999998</v>
      </c>
      <c r="T46" s="39">
        <f t="shared" si="10"/>
        <v>13035.153749999999</v>
      </c>
      <c r="U46" s="39">
        <f t="shared" si="11"/>
        <v>10446.737999999999</v>
      </c>
      <c r="V46" s="39">
        <f t="shared" si="12"/>
        <v>9058.0589999999993</v>
      </c>
      <c r="W46" s="39">
        <f t="shared" si="13"/>
        <v>6901.5112499999996</v>
      </c>
      <c r="X46" s="39">
        <f t="shared" si="14"/>
        <v>5521.2089999999998</v>
      </c>
      <c r="Y46" s="39">
        <f t="shared" si="15"/>
        <v>4527.39138</v>
      </c>
    </row>
    <row r="47" spans="1:25" hidden="1" x14ac:dyDescent="0.15">
      <c r="A47" s="383">
        <v>59</v>
      </c>
      <c r="B47" s="41"/>
      <c r="C47" s="16">
        <f t="shared" si="2"/>
        <v>18836.518499999998</v>
      </c>
      <c r="D47" s="16">
        <f t="shared" si="3"/>
        <v>13326.478499999999</v>
      </c>
      <c r="E47" s="16">
        <f t="shared" si="4"/>
        <v>10676.633249999999</v>
      </c>
      <c r="F47" s="16">
        <f t="shared" si="5"/>
        <v>9258.1702499999992</v>
      </c>
      <c r="G47" s="16">
        <f t="shared" si="6"/>
        <v>7053.2235000000001</v>
      </c>
      <c r="H47" s="16">
        <f t="shared" si="7"/>
        <v>5643.1372499999998</v>
      </c>
      <c r="I47" s="388">
        <f t="shared" si="8"/>
        <v>4627.3725450000002</v>
      </c>
      <c r="J47" s="16"/>
      <c r="K47">
        <v>22160.61</v>
      </c>
      <c r="L47">
        <v>15678.21</v>
      </c>
      <c r="M47">
        <v>12560.744999999999</v>
      </c>
      <c r="N47">
        <v>10891.965</v>
      </c>
      <c r="O47">
        <v>8297.91</v>
      </c>
      <c r="P47">
        <v>6638.9849999999997</v>
      </c>
      <c r="Q47">
        <v>5443.9677000000001</v>
      </c>
      <c r="R47"/>
      <c r="S47" s="39">
        <f t="shared" si="9"/>
        <v>18836.518499999998</v>
      </c>
      <c r="T47" s="39">
        <f t="shared" si="10"/>
        <v>13326.478499999999</v>
      </c>
      <c r="U47" s="39">
        <f t="shared" si="11"/>
        <v>10676.633249999999</v>
      </c>
      <c r="V47" s="39">
        <f t="shared" si="12"/>
        <v>9258.1702499999992</v>
      </c>
      <c r="W47" s="39">
        <f t="shared" si="13"/>
        <v>7053.2235000000001</v>
      </c>
      <c r="X47" s="39">
        <f t="shared" si="14"/>
        <v>5643.1372499999998</v>
      </c>
      <c r="Y47" s="39">
        <f t="shared" si="15"/>
        <v>4627.3725450000002</v>
      </c>
    </row>
    <row r="48" spans="1:25" hidden="1" x14ac:dyDescent="0.15">
      <c r="A48" s="383">
        <v>60</v>
      </c>
      <c r="B48" s="41"/>
      <c r="C48" s="16">
        <f t="shared" si="2"/>
        <v>19249.771499999999</v>
      </c>
      <c r="D48" s="16">
        <f t="shared" si="3"/>
        <v>13623.38775</v>
      </c>
      <c r="E48" s="16">
        <f t="shared" si="4"/>
        <v>10913.043749999999</v>
      </c>
      <c r="F48" s="16">
        <f t="shared" si="5"/>
        <v>9462.0045000000009</v>
      </c>
      <c r="G48" s="16">
        <f t="shared" si="6"/>
        <v>7209.5894999999991</v>
      </c>
      <c r="H48" s="16">
        <f t="shared" si="7"/>
        <v>5767.8577500000001</v>
      </c>
      <c r="I48" s="388">
        <f t="shared" si="8"/>
        <v>4729.6433550000002</v>
      </c>
      <c r="J48" s="16"/>
      <c r="K48">
        <v>22646.79</v>
      </c>
      <c r="L48">
        <v>16027.514999999999</v>
      </c>
      <c r="M48">
        <v>12838.875</v>
      </c>
      <c r="N48">
        <v>11131.77</v>
      </c>
      <c r="O48">
        <v>8481.869999999999</v>
      </c>
      <c r="P48">
        <v>6785.7150000000001</v>
      </c>
      <c r="Q48">
        <v>5564.2863000000007</v>
      </c>
      <c r="R48"/>
      <c r="S48" s="39">
        <f t="shared" si="9"/>
        <v>19249.771499999999</v>
      </c>
      <c r="T48" s="39">
        <f t="shared" si="10"/>
        <v>13623.38775</v>
      </c>
      <c r="U48" s="39">
        <f t="shared" si="11"/>
        <v>10913.043749999999</v>
      </c>
      <c r="V48" s="39">
        <f t="shared" si="12"/>
        <v>9462.0045000000009</v>
      </c>
      <c r="W48" s="39">
        <f t="shared" si="13"/>
        <v>7209.5894999999991</v>
      </c>
      <c r="X48" s="39">
        <f t="shared" si="14"/>
        <v>5767.8577500000001</v>
      </c>
      <c r="Y48" s="39">
        <f t="shared" si="15"/>
        <v>4729.6433550000002</v>
      </c>
    </row>
    <row r="49" spans="1:25" hidden="1" x14ac:dyDescent="0.15">
      <c r="A49" s="383">
        <v>61</v>
      </c>
      <c r="B49" s="41"/>
      <c r="C49" s="16">
        <f t="shared" si="2"/>
        <v>21423.072749999999</v>
      </c>
      <c r="D49" s="16">
        <f t="shared" si="3"/>
        <v>15181.463249999999</v>
      </c>
      <c r="E49" s="16">
        <f t="shared" si="4"/>
        <v>12153.7335</v>
      </c>
      <c r="F49" s="16">
        <f t="shared" si="5"/>
        <v>10538.882249999999</v>
      </c>
      <c r="G49" s="16">
        <f t="shared" si="6"/>
        <v>8031.441749999999</v>
      </c>
      <c r="H49" s="16">
        <f t="shared" si="7"/>
        <v>6425.8980000000001</v>
      </c>
      <c r="I49" s="388">
        <f t="shared" si="8"/>
        <v>5269.2363600000008</v>
      </c>
      <c r="J49" s="16"/>
      <c r="K49">
        <v>25203.614999999998</v>
      </c>
      <c r="L49">
        <v>17860.544999999998</v>
      </c>
      <c r="M49">
        <v>14298.51</v>
      </c>
      <c r="N49">
        <v>12398.684999999999</v>
      </c>
      <c r="O49">
        <v>9448.7549999999992</v>
      </c>
      <c r="P49">
        <v>7559.88</v>
      </c>
      <c r="Q49">
        <v>6199.1016000000009</v>
      </c>
      <c r="R49"/>
      <c r="S49" s="39">
        <f t="shared" si="9"/>
        <v>21423.072749999999</v>
      </c>
      <c r="T49" s="39">
        <f t="shared" si="10"/>
        <v>15181.463249999999</v>
      </c>
      <c r="U49" s="39">
        <f t="shared" si="11"/>
        <v>12153.7335</v>
      </c>
      <c r="V49" s="39">
        <f t="shared" si="12"/>
        <v>10538.882249999999</v>
      </c>
      <c r="W49" s="39">
        <f t="shared" si="13"/>
        <v>8031.441749999999</v>
      </c>
      <c r="X49" s="39">
        <f t="shared" si="14"/>
        <v>6425.8980000000001</v>
      </c>
      <c r="Y49" s="39">
        <f t="shared" si="15"/>
        <v>5269.2363600000008</v>
      </c>
    </row>
    <row r="50" spans="1:25" hidden="1" x14ac:dyDescent="0.15">
      <c r="A50" s="383">
        <v>62</v>
      </c>
      <c r="B50" s="41"/>
      <c r="C50" s="16">
        <f t="shared" si="2"/>
        <v>23764.839749999999</v>
      </c>
      <c r="D50" s="16">
        <f t="shared" si="3"/>
        <v>16868.912999999997</v>
      </c>
      <c r="E50" s="16">
        <f t="shared" si="4"/>
        <v>13501.459499999999</v>
      </c>
      <c r="F50" s="16">
        <f t="shared" si="5"/>
        <v>11706.9735</v>
      </c>
      <c r="G50" s="16">
        <f t="shared" si="6"/>
        <v>8919.3772499999995</v>
      </c>
      <c r="H50" s="16">
        <f t="shared" si="7"/>
        <v>7136.0602499999995</v>
      </c>
      <c r="I50" s="388">
        <f t="shared" si="8"/>
        <v>5851.5694050000002</v>
      </c>
      <c r="J50" s="16"/>
      <c r="K50">
        <v>27958.634999999998</v>
      </c>
      <c r="L50">
        <v>19845.78</v>
      </c>
      <c r="M50">
        <v>15884.07</v>
      </c>
      <c r="N50">
        <v>13772.91</v>
      </c>
      <c r="O50">
        <v>10493.385</v>
      </c>
      <c r="P50">
        <v>8395.3649999999998</v>
      </c>
      <c r="Q50">
        <v>6884.1993000000002</v>
      </c>
      <c r="R50"/>
      <c r="S50" s="39">
        <f t="shared" si="9"/>
        <v>23764.839749999999</v>
      </c>
      <c r="T50" s="39">
        <f t="shared" si="10"/>
        <v>16868.912999999997</v>
      </c>
      <c r="U50" s="39">
        <f t="shared" si="11"/>
        <v>13501.459499999999</v>
      </c>
      <c r="V50" s="39">
        <f t="shared" si="12"/>
        <v>11706.9735</v>
      </c>
      <c r="W50" s="39">
        <f t="shared" si="13"/>
        <v>8919.3772499999995</v>
      </c>
      <c r="X50" s="39">
        <f t="shared" si="14"/>
        <v>7136.0602499999995</v>
      </c>
      <c r="Y50" s="39">
        <f t="shared" si="15"/>
        <v>5851.5694050000002</v>
      </c>
    </row>
    <row r="51" spans="1:25" hidden="1" x14ac:dyDescent="0.15">
      <c r="A51" s="383">
        <v>63</v>
      </c>
      <c r="B51" s="41"/>
      <c r="C51" s="16">
        <f t="shared" si="2"/>
        <v>26278.7955</v>
      </c>
      <c r="D51" s="16">
        <f t="shared" si="3"/>
        <v>18681.08325</v>
      </c>
      <c r="E51" s="16">
        <f t="shared" si="4"/>
        <v>14951.567999999997</v>
      </c>
      <c r="F51" s="16">
        <f t="shared" si="5"/>
        <v>12964.416749999999</v>
      </c>
      <c r="G51" s="16">
        <f t="shared" si="6"/>
        <v>9878.9804999999997</v>
      </c>
      <c r="H51" s="16">
        <f t="shared" si="7"/>
        <v>7903.9289999999992</v>
      </c>
      <c r="I51" s="388">
        <f t="shared" si="8"/>
        <v>6481.2217799999999</v>
      </c>
      <c r="J51" s="16"/>
      <c r="K51">
        <v>30916.23</v>
      </c>
      <c r="L51">
        <v>21977.744999999999</v>
      </c>
      <c r="M51">
        <v>17590.079999999998</v>
      </c>
      <c r="N51">
        <v>15252.254999999999</v>
      </c>
      <c r="O51">
        <v>11622.33</v>
      </c>
      <c r="P51">
        <v>9298.74</v>
      </c>
      <c r="Q51">
        <v>7624.9668000000001</v>
      </c>
      <c r="R51"/>
      <c r="S51" s="39">
        <f t="shared" si="9"/>
        <v>26278.7955</v>
      </c>
      <c r="T51" s="39">
        <f t="shared" si="10"/>
        <v>18681.08325</v>
      </c>
      <c r="U51" s="39">
        <f t="shared" si="11"/>
        <v>14951.567999999997</v>
      </c>
      <c r="V51" s="39">
        <f t="shared" si="12"/>
        <v>12964.416749999999</v>
      </c>
      <c r="W51" s="39">
        <f t="shared" si="13"/>
        <v>9878.9804999999997</v>
      </c>
      <c r="X51" s="39">
        <f t="shared" si="14"/>
        <v>7903.9289999999992</v>
      </c>
      <c r="Y51" s="39">
        <f t="shared" si="15"/>
        <v>6481.2217799999999</v>
      </c>
    </row>
    <row r="52" spans="1:25" hidden="1" x14ac:dyDescent="0.15">
      <c r="A52" s="383">
        <v>64</v>
      </c>
      <c r="B52" s="41"/>
      <c r="C52" s="16">
        <f t="shared" si="2"/>
        <v>28961.216999999997</v>
      </c>
      <c r="D52" s="16">
        <f t="shared" si="3"/>
        <v>20621.697</v>
      </c>
      <c r="E52" s="16">
        <f t="shared" si="4"/>
        <v>16506.85125</v>
      </c>
      <c r="F52" s="16">
        <f t="shared" si="5"/>
        <v>14314.00425</v>
      </c>
      <c r="G52" s="16">
        <f t="shared" si="6"/>
        <v>10907.45925</v>
      </c>
      <c r="H52" s="16">
        <f t="shared" si="7"/>
        <v>8726.7119999999995</v>
      </c>
      <c r="I52" s="388">
        <f t="shared" si="8"/>
        <v>7155.9038399999999</v>
      </c>
      <c r="J52" s="16"/>
      <c r="K52">
        <v>34072.019999999997</v>
      </c>
      <c r="L52">
        <v>24260.82</v>
      </c>
      <c r="M52">
        <v>19419.825000000001</v>
      </c>
      <c r="N52">
        <v>16840.005000000001</v>
      </c>
      <c r="O52">
        <v>12832.305</v>
      </c>
      <c r="P52">
        <v>10266.719999999999</v>
      </c>
      <c r="Q52">
        <v>8418.7103999999999</v>
      </c>
      <c r="R52"/>
      <c r="S52" s="39">
        <f t="shared" si="9"/>
        <v>28961.216999999997</v>
      </c>
      <c r="T52" s="39">
        <f t="shared" si="10"/>
        <v>20621.697</v>
      </c>
      <c r="U52" s="39">
        <f t="shared" si="11"/>
        <v>16506.85125</v>
      </c>
      <c r="V52" s="39">
        <f t="shared" si="12"/>
        <v>14314.00425</v>
      </c>
      <c r="W52" s="39">
        <f t="shared" si="13"/>
        <v>10907.45925</v>
      </c>
      <c r="X52" s="39">
        <f t="shared" si="14"/>
        <v>8726.7119999999995</v>
      </c>
      <c r="Y52" s="39">
        <f t="shared" si="15"/>
        <v>7155.9038399999999</v>
      </c>
    </row>
    <row r="53" spans="1:25" hidden="1" x14ac:dyDescent="0.15">
      <c r="A53" s="383">
        <v>65</v>
      </c>
      <c r="B53" s="41"/>
      <c r="C53" s="16">
        <f t="shared" si="2"/>
        <v>31813.965749999999</v>
      </c>
      <c r="D53" s="16">
        <f t="shared" si="3"/>
        <v>22689.823499999999</v>
      </c>
      <c r="E53" s="16">
        <f t="shared" si="4"/>
        <v>18169.170749999997</v>
      </c>
      <c r="F53" s="16">
        <f t="shared" si="5"/>
        <v>15753.8745</v>
      </c>
      <c r="G53" s="16">
        <f t="shared" si="6"/>
        <v>12003.882750000001</v>
      </c>
      <c r="H53" s="16">
        <f t="shared" si="7"/>
        <v>9603.4784999999993</v>
      </c>
      <c r="I53" s="388">
        <f t="shared" si="8"/>
        <v>7874.8523699999996</v>
      </c>
      <c r="J53" s="16"/>
      <c r="K53">
        <v>37428.195</v>
      </c>
      <c r="L53">
        <v>26693.91</v>
      </c>
      <c r="M53">
        <v>21375.494999999999</v>
      </c>
      <c r="N53">
        <v>18533.97</v>
      </c>
      <c r="O53">
        <v>14122.215</v>
      </c>
      <c r="P53">
        <v>11298.21</v>
      </c>
      <c r="Q53">
        <v>9264.5321999999996</v>
      </c>
      <c r="R53"/>
      <c r="S53" s="39">
        <f t="shared" si="9"/>
        <v>31813.965749999999</v>
      </c>
      <c r="T53" s="39">
        <f t="shared" si="10"/>
        <v>22689.823499999999</v>
      </c>
      <c r="U53" s="39">
        <f t="shared" si="11"/>
        <v>18169.170749999997</v>
      </c>
      <c r="V53" s="39">
        <f t="shared" si="12"/>
        <v>15753.8745</v>
      </c>
      <c r="W53" s="39">
        <f t="shared" si="13"/>
        <v>12003.882750000001</v>
      </c>
      <c r="X53" s="39">
        <f t="shared" si="14"/>
        <v>9603.4784999999993</v>
      </c>
      <c r="Y53" s="39">
        <f t="shared" si="15"/>
        <v>7874.8523699999996</v>
      </c>
    </row>
    <row r="54" spans="1:25" hidden="1" x14ac:dyDescent="0.15">
      <c r="A54" s="383">
        <v>66</v>
      </c>
      <c r="B54" s="41"/>
      <c r="C54" s="16">
        <f t="shared" si="2"/>
        <v>34837.972499999996</v>
      </c>
      <c r="D54" s="16">
        <f t="shared" si="3"/>
        <v>24883.60125</v>
      </c>
      <c r="E54" s="16">
        <f t="shared" si="4"/>
        <v>19936.664999999997</v>
      </c>
      <c r="F54" s="16">
        <f t="shared" si="5"/>
        <v>17288.681249999998</v>
      </c>
      <c r="G54" s="16">
        <f t="shared" si="6"/>
        <v>13172.90475</v>
      </c>
      <c r="H54" s="16">
        <f t="shared" si="7"/>
        <v>10538.882249999999</v>
      </c>
      <c r="I54" s="388">
        <f t="shared" si="8"/>
        <v>8641.8834450000013</v>
      </c>
      <c r="J54" s="16"/>
      <c r="K54">
        <v>40985.85</v>
      </c>
      <c r="L54">
        <v>29274.825000000001</v>
      </c>
      <c r="M54">
        <v>23454.899999999998</v>
      </c>
      <c r="N54">
        <v>20339.625</v>
      </c>
      <c r="O54">
        <v>15497.535</v>
      </c>
      <c r="P54">
        <v>12398.684999999999</v>
      </c>
      <c r="Q54">
        <v>10166.921700000001</v>
      </c>
      <c r="R54"/>
      <c r="S54" s="39">
        <f t="shared" si="9"/>
        <v>34837.972499999996</v>
      </c>
      <c r="T54" s="39">
        <f t="shared" si="10"/>
        <v>24883.60125</v>
      </c>
      <c r="U54" s="39">
        <f t="shared" si="11"/>
        <v>19936.664999999997</v>
      </c>
      <c r="V54" s="39">
        <f t="shared" si="12"/>
        <v>17288.681249999998</v>
      </c>
      <c r="W54" s="39">
        <f t="shared" si="13"/>
        <v>13172.90475</v>
      </c>
      <c r="X54" s="39">
        <f t="shared" si="14"/>
        <v>10538.882249999999</v>
      </c>
      <c r="Y54" s="39">
        <f t="shared" si="15"/>
        <v>8641.8834450000013</v>
      </c>
    </row>
    <row r="55" spans="1:25" hidden="1" x14ac:dyDescent="0.15">
      <c r="A55" s="383">
        <v>67</v>
      </c>
      <c r="B55" s="41"/>
      <c r="C55" s="16">
        <f t="shared" si="2"/>
        <v>38033.237249999998</v>
      </c>
      <c r="D55" s="16">
        <f t="shared" si="3"/>
        <v>27204.891749999999</v>
      </c>
      <c r="E55" s="16">
        <f t="shared" si="4"/>
        <v>21808.403249999999</v>
      </c>
      <c r="F55" s="16">
        <f t="shared" si="5"/>
        <v>18910.978499999997</v>
      </c>
      <c r="G55" s="16">
        <f t="shared" si="6"/>
        <v>14408.94075</v>
      </c>
      <c r="H55" s="16">
        <f t="shared" si="7"/>
        <v>11527.338749999999</v>
      </c>
      <c r="I55" s="388">
        <f t="shared" si="8"/>
        <v>9452.4177749999999</v>
      </c>
      <c r="J55" s="16"/>
      <c r="K55">
        <v>44744.985000000001</v>
      </c>
      <c r="L55">
        <v>32005.755000000001</v>
      </c>
      <c r="M55">
        <v>25656.945</v>
      </c>
      <c r="N55">
        <v>22248.21</v>
      </c>
      <c r="O55">
        <v>16951.695</v>
      </c>
      <c r="P55">
        <v>13561.574999999999</v>
      </c>
      <c r="Q55">
        <v>11120.4915</v>
      </c>
      <c r="R55"/>
      <c r="S55" s="39">
        <f t="shared" si="9"/>
        <v>38033.237249999998</v>
      </c>
      <c r="T55" s="39">
        <f t="shared" si="10"/>
        <v>27204.891749999999</v>
      </c>
      <c r="U55" s="39">
        <f t="shared" si="11"/>
        <v>21808.403249999999</v>
      </c>
      <c r="V55" s="39">
        <f t="shared" si="12"/>
        <v>18910.978499999997</v>
      </c>
      <c r="W55" s="39">
        <f t="shared" si="13"/>
        <v>14408.94075</v>
      </c>
      <c r="X55" s="39">
        <f t="shared" si="14"/>
        <v>11527.338749999999</v>
      </c>
      <c r="Y55" s="39">
        <f t="shared" si="15"/>
        <v>9452.4177749999999</v>
      </c>
    </row>
    <row r="56" spans="1:25" hidden="1" x14ac:dyDescent="0.15">
      <c r="A56" s="383">
        <v>68</v>
      </c>
      <c r="B56" s="41"/>
      <c r="C56" s="16">
        <f t="shared" si="2"/>
        <v>41397.898499999996</v>
      </c>
      <c r="D56" s="16">
        <f t="shared" si="3"/>
        <v>29654.625749999999</v>
      </c>
      <c r="E56" s="16">
        <f t="shared" si="4"/>
        <v>23784.3855</v>
      </c>
      <c r="F56" s="16">
        <f t="shared" si="5"/>
        <v>20623.558499999999</v>
      </c>
      <c r="G56" s="16">
        <f t="shared" si="6"/>
        <v>15713.852249999998</v>
      </c>
      <c r="H56" s="16">
        <f t="shared" si="7"/>
        <v>12571.640249999999</v>
      </c>
      <c r="I56" s="388">
        <f t="shared" si="8"/>
        <v>10308.745005000001</v>
      </c>
      <c r="J56" s="16"/>
      <c r="K56">
        <v>48703.409999999996</v>
      </c>
      <c r="L56">
        <v>34887.794999999998</v>
      </c>
      <c r="M56">
        <v>27981.63</v>
      </c>
      <c r="N56">
        <v>24263.01</v>
      </c>
      <c r="O56">
        <v>18486.884999999998</v>
      </c>
      <c r="P56">
        <v>14790.164999999999</v>
      </c>
      <c r="Q56">
        <v>12127.935300000001</v>
      </c>
      <c r="R56"/>
      <c r="S56" s="39">
        <f t="shared" si="9"/>
        <v>41397.898499999996</v>
      </c>
      <c r="T56" s="39">
        <f t="shared" si="10"/>
        <v>29654.625749999999</v>
      </c>
      <c r="U56" s="39">
        <f t="shared" si="11"/>
        <v>23784.3855</v>
      </c>
      <c r="V56" s="39">
        <f t="shared" si="12"/>
        <v>20623.558499999999</v>
      </c>
      <c r="W56" s="39">
        <f t="shared" si="13"/>
        <v>15713.852249999998</v>
      </c>
      <c r="X56" s="39">
        <f t="shared" si="14"/>
        <v>12571.640249999999</v>
      </c>
      <c r="Y56" s="39">
        <f t="shared" si="15"/>
        <v>10308.745005000001</v>
      </c>
    </row>
    <row r="57" spans="1:25" hidden="1" x14ac:dyDescent="0.15">
      <c r="A57" s="383">
        <v>69</v>
      </c>
      <c r="B57" s="41"/>
      <c r="C57" s="16">
        <f t="shared" si="2"/>
        <v>44931.956249999996</v>
      </c>
      <c r="D57" s="16">
        <f t="shared" si="3"/>
        <v>32230.941749999998</v>
      </c>
      <c r="E57" s="16">
        <f t="shared" si="4"/>
        <v>25868.334749999998</v>
      </c>
      <c r="F57" s="16">
        <f t="shared" si="5"/>
        <v>22430.144249999998</v>
      </c>
      <c r="G57" s="16">
        <f t="shared" si="6"/>
        <v>17090.431499999999</v>
      </c>
      <c r="H57" s="16">
        <f t="shared" si="7"/>
        <v>13672.717499999999</v>
      </c>
      <c r="I57" s="388">
        <f t="shared" si="8"/>
        <v>11211.628349999999</v>
      </c>
      <c r="J57" s="16"/>
      <c r="K57">
        <v>52861.125</v>
      </c>
      <c r="L57">
        <v>37918.754999999997</v>
      </c>
      <c r="M57">
        <v>30433.334999999999</v>
      </c>
      <c r="N57">
        <v>26388.404999999999</v>
      </c>
      <c r="O57">
        <v>20106.39</v>
      </c>
      <c r="P57">
        <v>16085.55</v>
      </c>
      <c r="Q57">
        <v>13190.151</v>
      </c>
      <c r="R57"/>
      <c r="S57" s="39">
        <f t="shared" si="9"/>
        <v>44931.956249999996</v>
      </c>
      <c r="T57" s="39">
        <f t="shared" si="10"/>
        <v>32230.941749999998</v>
      </c>
      <c r="U57" s="39">
        <f t="shared" si="11"/>
        <v>25868.334749999998</v>
      </c>
      <c r="V57" s="39">
        <f t="shared" si="12"/>
        <v>22430.144249999998</v>
      </c>
      <c r="W57" s="39">
        <f t="shared" si="13"/>
        <v>17090.431499999999</v>
      </c>
      <c r="X57" s="39">
        <f t="shared" si="14"/>
        <v>13672.717499999999</v>
      </c>
      <c r="Y57" s="39">
        <f t="shared" si="15"/>
        <v>11211.628349999999</v>
      </c>
    </row>
    <row r="58" spans="1:25" hidden="1" x14ac:dyDescent="0.15">
      <c r="A58" s="383">
        <v>70</v>
      </c>
      <c r="B58" s="41"/>
      <c r="C58" s="16">
        <f t="shared" si="2"/>
        <v>48638.202749999997</v>
      </c>
      <c r="D58" s="16">
        <f t="shared" si="3"/>
        <v>34935.701249999998</v>
      </c>
      <c r="E58" s="16">
        <f t="shared" si="4"/>
        <v>28055.597249999999</v>
      </c>
      <c r="F58" s="16">
        <f t="shared" si="5"/>
        <v>24327.012749999998</v>
      </c>
      <c r="G58" s="16">
        <f t="shared" si="6"/>
        <v>18536.816999999999</v>
      </c>
      <c r="H58" s="16">
        <f t="shared" si="7"/>
        <v>14829.639749999998</v>
      </c>
      <c r="I58" s="388">
        <f t="shared" si="8"/>
        <v>12160.304595</v>
      </c>
      <c r="J58" s="16"/>
      <c r="K58">
        <v>57221.415000000001</v>
      </c>
      <c r="L58">
        <v>41100.824999999997</v>
      </c>
      <c r="M58">
        <v>33006.584999999999</v>
      </c>
      <c r="N58">
        <v>28620.014999999999</v>
      </c>
      <c r="O58">
        <v>21808.02</v>
      </c>
      <c r="P58">
        <v>17446.634999999998</v>
      </c>
      <c r="Q58">
        <v>14306.2407</v>
      </c>
      <c r="R58"/>
      <c r="S58" s="39">
        <f t="shared" si="9"/>
        <v>48638.202749999997</v>
      </c>
      <c r="T58" s="39">
        <f t="shared" si="10"/>
        <v>34935.701249999998</v>
      </c>
      <c r="U58" s="39">
        <f t="shared" si="11"/>
        <v>28055.597249999999</v>
      </c>
      <c r="V58" s="39">
        <f t="shared" si="12"/>
        <v>24327.012749999998</v>
      </c>
      <c r="W58" s="39">
        <f t="shared" si="13"/>
        <v>18536.816999999999</v>
      </c>
      <c r="X58" s="39">
        <f t="shared" si="14"/>
        <v>14829.639749999998</v>
      </c>
      <c r="Y58" s="39">
        <f t="shared" si="15"/>
        <v>12160.304595</v>
      </c>
    </row>
    <row r="59" spans="1:25" hidden="1" x14ac:dyDescent="0.15">
      <c r="A59" s="383">
        <v>71</v>
      </c>
      <c r="B59" s="41"/>
      <c r="C59" s="16">
        <f t="shared" si="2"/>
        <v>52515.707249999999</v>
      </c>
      <c r="D59" s="16">
        <f t="shared" si="3"/>
        <v>37766.112000000001</v>
      </c>
      <c r="E59" s="16">
        <f t="shared" si="4"/>
        <v>30348.965250000001</v>
      </c>
      <c r="F59" s="16">
        <f t="shared" si="5"/>
        <v>26316.0255</v>
      </c>
      <c r="G59" s="16">
        <f t="shared" si="6"/>
        <v>20052.078000000001</v>
      </c>
      <c r="H59" s="16">
        <f t="shared" si="7"/>
        <v>16042.406999999997</v>
      </c>
      <c r="I59" s="388">
        <f t="shared" si="8"/>
        <v>13154.773740000001</v>
      </c>
      <c r="J59" s="16"/>
      <c r="K59">
        <v>61783.184999999998</v>
      </c>
      <c r="L59">
        <v>44430.720000000001</v>
      </c>
      <c r="M59">
        <v>35704.665000000001</v>
      </c>
      <c r="N59">
        <v>30960.03</v>
      </c>
      <c r="O59">
        <v>23590.68</v>
      </c>
      <c r="P59">
        <v>18873.419999999998</v>
      </c>
      <c r="Q59">
        <v>15476.204400000001</v>
      </c>
      <c r="R59"/>
      <c r="S59" s="39">
        <f t="shared" si="9"/>
        <v>52515.707249999999</v>
      </c>
      <c r="T59" s="39">
        <f t="shared" si="10"/>
        <v>37766.112000000001</v>
      </c>
      <c r="U59" s="39">
        <f t="shared" si="11"/>
        <v>30348.965250000001</v>
      </c>
      <c r="V59" s="39">
        <f t="shared" si="12"/>
        <v>26316.0255</v>
      </c>
      <c r="W59" s="39">
        <f t="shared" si="13"/>
        <v>20052.078000000001</v>
      </c>
      <c r="X59" s="39">
        <f t="shared" si="14"/>
        <v>16042.406999999997</v>
      </c>
      <c r="Y59" s="39">
        <f t="shared" si="15"/>
        <v>13154.773740000001</v>
      </c>
    </row>
    <row r="60" spans="1:25" hidden="1" x14ac:dyDescent="0.15">
      <c r="A60" s="383">
        <v>72</v>
      </c>
      <c r="B60" s="41"/>
      <c r="C60" s="16">
        <f t="shared" si="2"/>
        <v>56560.746749999991</v>
      </c>
      <c r="D60" s="16">
        <f t="shared" si="3"/>
        <v>40726.827749999997</v>
      </c>
      <c r="E60" s="16">
        <f t="shared" si="4"/>
        <v>32746.577250000002</v>
      </c>
      <c r="F60" s="16">
        <f t="shared" si="5"/>
        <v>28394.39025</v>
      </c>
      <c r="G60" s="16">
        <f t="shared" si="6"/>
        <v>21635.283749999999</v>
      </c>
      <c r="H60" s="16">
        <f t="shared" si="7"/>
        <v>17308.226999999999</v>
      </c>
      <c r="I60" s="388">
        <f t="shared" si="8"/>
        <v>14192.746139999999</v>
      </c>
      <c r="J60" s="16"/>
      <c r="K60">
        <v>66542.054999999993</v>
      </c>
      <c r="L60">
        <v>47913.915000000001</v>
      </c>
      <c r="M60">
        <v>38525.385000000002</v>
      </c>
      <c r="N60">
        <v>33405.165000000001</v>
      </c>
      <c r="O60">
        <v>25453.274999999998</v>
      </c>
      <c r="P60">
        <v>20362.62</v>
      </c>
      <c r="Q60">
        <v>16697.348399999999</v>
      </c>
      <c r="R60"/>
      <c r="S60" s="39">
        <f t="shared" si="9"/>
        <v>56560.746749999991</v>
      </c>
      <c r="T60" s="39">
        <f t="shared" si="10"/>
        <v>40726.827749999997</v>
      </c>
      <c r="U60" s="39">
        <f t="shared" si="11"/>
        <v>32746.577250000002</v>
      </c>
      <c r="V60" s="39">
        <f t="shared" si="12"/>
        <v>28394.39025</v>
      </c>
      <c r="W60" s="39">
        <f t="shared" si="13"/>
        <v>21635.283749999999</v>
      </c>
      <c r="X60" s="39">
        <f t="shared" si="14"/>
        <v>17308.226999999999</v>
      </c>
      <c r="Y60" s="39">
        <f t="shared" si="15"/>
        <v>14192.746139999999</v>
      </c>
    </row>
    <row r="61" spans="1:25" hidden="1" x14ac:dyDescent="0.15">
      <c r="A61" s="383">
        <v>73</v>
      </c>
      <c r="B61" s="41"/>
      <c r="C61" s="16">
        <f t="shared" si="2"/>
        <v>60777.044249999999</v>
      </c>
      <c r="D61" s="16">
        <f t="shared" si="3"/>
        <v>43811.333249999996</v>
      </c>
      <c r="E61" s="16">
        <f t="shared" si="4"/>
        <v>35248.433250000002</v>
      </c>
      <c r="F61" s="16">
        <f t="shared" si="5"/>
        <v>30563.968499999999</v>
      </c>
      <c r="G61" s="16">
        <f t="shared" si="6"/>
        <v>23288.295749999997</v>
      </c>
      <c r="H61" s="16">
        <f t="shared" si="7"/>
        <v>18630.822749999999</v>
      </c>
      <c r="I61" s="388">
        <f t="shared" si="8"/>
        <v>15277.274654999999</v>
      </c>
      <c r="J61" s="16"/>
      <c r="K61">
        <v>71502.404999999999</v>
      </c>
      <c r="L61">
        <v>51542.744999999995</v>
      </c>
      <c r="M61">
        <v>41468.745000000003</v>
      </c>
      <c r="N61">
        <v>35957.61</v>
      </c>
      <c r="O61">
        <v>27397.994999999999</v>
      </c>
      <c r="P61">
        <v>21918.614999999998</v>
      </c>
      <c r="Q61">
        <v>17973.264299999999</v>
      </c>
      <c r="R61"/>
      <c r="S61" s="39">
        <f t="shared" si="9"/>
        <v>60777.044249999999</v>
      </c>
      <c r="T61" s="39">
        <f t="shared" si="10"/>
        <v>43811.333249999996</v>
      </c>
      <c r="U61" s="39">
        <f t="shared" si="11"/>
        <v>35248.433250000002</v>
      </c>
      <c r="V61" s="39">
        <f t="shared" si="12"/>
        <v>30563.968499999999</v>
      </c>
      <c r="W61" s="39">
        <f t="shared" si="13"/>
        <v>23288.295749999997</v>
      </c>
      <c r="X61" s="39">
        <f t="shared" si="14"/>
        <v>18630.822749999999</v>
      </c>
      <c r="Y61" s="39">
        <f t="shared" si="15"/>
        <v>15277.274654999999</v>
      </c>
    </row>
    <row r="62" spans="1:25" hidden="1" x14ac:dyDescent="0.15">
      <c r="A62" s="383">
        <v>74</v>
      </c>
      <c r="B62" s="41"/>
      <c r="C62" s="16">
        <f t="shared" si="2"/>
        <v>65164.599750000001</v>
      </c>
      <c r="D62" s="16">
        <f t="shared" si="3"/>
        <v>47024.282249999997</v>
      </c>
      <c r="E62" s="16">
        <f t="shared" si="4"/>
        <v>37858.256249999999</v>
      </c>
      <c r="F62" s="16">
        <f t="shared" si="5"/>
        <v>32827.552499999998</v>
      </c>
      <c r="G62" s="16">
        <f t="shared" si="6"/>
        <v>25012.975499999997</v>
      </c>
      <c r="H62" s="16">
        <f t="shared" si="7"/>
        <v>20011.125</v>
      </c>
      <c r="I62" s="388">
        <f t="shared" si="8"/>
        <v>16409.122500000001</v>
      </c>
      <c r="J62" s="16"/>
      <c r="K62">
        <v>76664.235000000001</v>
      </c>
      <c r="L62">
        <v>55322.684999999998</v>
      </c>
      <c r="M62">
        <v>44539.125</v>
      </c>
      <c r="N62">
        <v>38620.65</v>
      </c>
      <c r="O62">
        <v>29427.03</v>
      </c>
      <c r="P62">
        <v>23542.5</v>
      </c>
      <c r="Q62">
        <v>19304.850000000002</v>
      </c>
      <c r="R62"/>
      <c r="S62" s="39">
        <f t="shared" si="9"/>
        <v>65164.599750000001</v>
      </c>
      <c r="T62" s="39">
        <f t="shared" si="10"/>
        <v>47024.282249999997</v>
      </c>
      <c r="U62" s="39">
        <f t="shared" si="11"/>
        <v>37858.256249999999</v>
      </c>
      <c r="V62" s="39">
        <f t="shared" si="12"/>
        <v>32827.552499999998</v>
      </c>
      <c r="W62" s="39">
        <f t="shared" si="13"/>
        <v>25012.975499999997</v>
      </c>
      <c r="X62" s="39">
        <f t="shared" si="14"/>
        <v>20011.125</v>
      </c>
      <c r="Y62" s="39">
        <f t="shared" si="15"/>
        <v>16409.122500000001</v>
      </c>
    </row>
    <row r="63" spans="1:25" hidden="1" x14ac:dyDescent="0.15">
      <c r="A63" s="383">
        <v>75</v>
      </c>
      <c r="B63" s="41"/>
      <c r="C63" s="16">
        <f t="shared" si="2"/>
        <v>69722.482499999998</v>
      </c>
      <c r="D63" s="16">
        <f t="shared" si="3"/>
        <v>50365.674749999998</v>
      </c>
      <c r="E63" s="16">
        <f t="shared" si="4"/>
        <v>40572.323249999994</v>
      </c>
      <c r="F63" s="16">
        <f t="shared" si="5"/>
        <v>35179.557749999993</v>
      </c>
      <c r="G63" s="16">
        <f t="shared" si="6"/>
        <v>26804.669249999999</v>
      </c>
      <c r="H63" s="16">
        <f t="shared" si="7"/>
        <v>21444.48</v>
      </c>
      <c r="I63" s="388">
        <f t="shared" si="8"/>
        <v>17584.473600000001</v>
      </c>
      <c r="J63" s="16"/>
      <c r="K63">
        <v>82026.45</v>
      </c>
      <c r="L63">
        <v>59253.735000000001</v>
      </c>
      <c r="M63">
        <v>47732.144999999997</v>
      </c>
      <c r="N63">
        <v>41387.714999999997</v>
      </c>
      <c r="O63">
        <v>31534.904999999999</v>
      </c>
      <c r="P63">
        <v>25228.799999999999</v>
      </c>
      <c r="Q63">
        <v>20687.616000000002</v>
      </c>
      <c r="R63"/>
      <c r="S63" s="39">
        <f t="shared" si="9"/>
        <v>69722.482499999998</v>
      </c>
      <c r="T63" s="39">
        <f t="shared" si="10"/>
        <v>50365.674749999998</v>
      </c>
      <c r="U63" s="39">
        <f t="shared" si="11"/>
        <v>40572.323249999994</v>
      </c>
      <c r="V63" s="39">
        <f t="shared" si="12"/>
        <v>35179.557749999993</v>
      </c>
      <c r="W63" s="39">
        <f t="shared" si="13"/>
        <v>26804.669249999999</v>
      </c>
      <c r="X63" s="39">
        <f t="shared" si="14"/>
        <v>21444.48</v>
      </c>
      <c r="Y63" s="39">
        <f t="shared" si="15"/>
        <v>17584.473600000001</v>
      </c>
    </row>
    <row r="64" spans="1:25" hidden="1" x14ac:dyDescent="0.15">
      <c r="A64" s="383">
        <v>76</v>
      </c>
      <c r="B64" s="41"/>
      <c r="C64" s="16">
        <f t="shared" si="2"/>
        <v>69722.482499999998</v>
      </c>
      <c r="D64" s="16">
        <f t="shared" si="3"/>
        <v>50365.674749999998</v>
      </c>
      <c r="E64" s="16">
        <f t="shared" si="4"/>
        <v>40572.323249999994</v>
      </c>
      <c r="F64" s="16">
        <f t="shared" si="5"/>
        <v>35179.557749999993</v>
      </c>
      <c r="G64" s="16">
        <f t="shared" si="6"/>
        <v>26804.669249999999</v>
      </c>
      <c r="H64" s="16">
        <f t="shared" si="7"/>
        <v>21444.48</v>
      </c>
      <c r="I64" s="388">
        <f t="shared" si="8"/>
        <v>17584.473600000001</v>
      </c>
      <c r="J64" s="16"/>
      <c r="K64">
        <v>82026.45</v>
      </c>
      <c r="L64">
        <v>59253.735000000001</v>
      </c>
      <c r="M64">
        <v>47732.144999999997</v>
      </c>
      <c r="N64">
        <v>41387.714999999997</v>
      </c>
      <c r="O64">
        <v>31534.904999999999</v>
      </c>
      <c r="P64">
        <v>25228.799999999999</v>
      </c>
      <c r="Q64">
        <v>20687.616000000002</v>
      </c>
      <c r="R64"/>
      <c r="S64" s="39">
        <f t="shared" si="9"/>
        <v>69722.482499999998</v>
      </c>
      <c r="T64" s="39">
        <f t="shared" si="10"/>
        <v>50365.674749999998</v>
      </c>
      <c r="U64" s="39">
        <f t="shared" si="11"/>
        <v>40572.323249999994</v>
      </c>
      <c r="V64" s="39">
        <f t="shared" si="12"/>
        <v>35179.557749999993</v>
      </c>
      <c r="W64" s="39">
        <f t="shared" si="13"/>
        <v>26804.669249999999</v>
      </c>
      <c r="X64" s="39">
        <f t="shared" si="14"/>
        <v>21444.48</v>
      </c>
      <c r="Y64" s="39">
        <f t="shared" si="15"/>
        <v>17584.473600000001</v>
      </c>
    </row>
    <row r="65" spans="1:25" hidden="1" x14ac:dyDescent="0.15">
      <c r="A65" s="383">
        <v>77</v>
      </c>
      <c r="B65" s="41"/>
      <c r="C65" s="16">
        <f t="shared" si="2"/>
        <v>69722.482499999998</v>
      </c>
      <c r="D65" s="16">
        <f t="shared" si="3"/>
        <v>50365.674749999998</v>
      </c>
      <c r="E65" s="16">
        <f t="shared" si="4"/>
        <v>40572.323249999994</v>
      </c>
      <c r="F65" s="16">
        <f t="shared" si="5"/>
        <v>35179.557749999993</v>
      </c>
      <c r="G65" s="16">
        <f t="shared" si="6"/>
        <v>26804.669249999999</v>
      </c>
      <c r="H65" s="16">
        <f t="shared" si="7"/>
        <v>21444.48</v>
      </c>
      <c r="I65" s="388">
        <f t="shared" si="8"/>
        <v>17584.473600000001</v>
      </c>
      <c r="J65" s="16"/>
      <c r="K65">
        <v>82026.45</v>
      </c>
      <c r="L65">
        <v>59253.735000000001</v>
      </c>
      <c r="M65">
        <v>47732.144999999997</v>
      </c>
      <c r="N65">
        <v>41387.714999999997</v>
      </c>
      <c r="O65">
        <v>31534.904999999999</v>
      </c>
      <c r="P65">
        <v>25228.799999999999</v>
      </c>
      <c r="Q65">
        <v>20687.616000000002</v>
      </c>
      <c r="R65"/>
      <c r="S65" s="39">
        <f t="shared" si="9"/>
        <v>69722.482499999998</v>
      </c>
      <c r="T65" s="39">
        <f t="shared" si="10"/>
        <v>50365.674749999998</v>
      </c>
      <c r="U65" s="39">
        <f t="shared" si="11"/>
        <v>40572.323249999994</v>
      </c>
      <c r="V65" s="39">
        <f t="shared" si="12"/>
        <v>35179.557749999993</v>
      </c>
      <c r="W65" s="39">
        <f t="shared" si="13"/>
        <v>26804.669249999999</v>
      </c>
      <c r="X65" s="39">
        <f t="shared" si="14"/>
        <v>21444.48</v>
      </c>
      <c r="Y65" s="39">
        <f t="shared" si="15"/>
        <v>17584.473600000001</v>
      </c>
    </row>
    <row r="66" spans="1:25" hidden="1" x14ac:dyDescent="0.15">
      <c r="A66" s="383">
        <v>78</v>
      </c>
      <c r="B66" s="41"/>
      <c r="C66" s="16">
        <f t="shared" si="2"/>
        <v>69722.482499999998</v>
      </c>
      <c r="D66" s="16">
        <f t="shared" si="3"/>
        <v>50365.674749999998</v>
      </c>
      <c r="E66" s="16">
        <f t="shared" si="4"/>
        <v>40572.323249999994</v>
      </c>
      <c r="F66" s="16">
        <f t="shared" si="5"/>
        <v>35179.557749999993</v>
      </c>
      <c r="G66" s="16">
        <f t="shared" si="6"/>
        <v>26804.669249999999</v>
      </c>
      <c r="H66" s="16">
        <f t="shared" si="7"/>
        <v>21444.48</v>
      </c>
      <c r="I66" s="388">
        <f t="shared" si="8"/>
        <v>17584.473600000001</v>
      </c>
      <c r="J66" s="16"/>
      <c r="K66">
        <v>82026.45</v>
      </c>
      <c r="L66">
        <v>59253.735000000001</v>
      </c>
      <c r="M66">
        <v>47732.144999999997</v>
      </c>
      <c r="N66">
        <v>41387.714999999997</v>
      </c>
      <c r="O66">
        <v>31534.904999999999</v>
      </c>
      <c r="P66">
        <v>25228.799999999999</v>
      </c>
      <c r="Q66">
        <v>20687.616000000002</v>
      </c>
      <c r="R66"/>
      <c r="S66" s="39">
        <f t="shared" si="9"/>
        <v>69722.482499999998</v>
      </c>
      <c r="T66" s="39">
        <f t="shared" si="10"/>
        <v>50365.674749999998</v>
      </c>
      <c r="U66" s="39">
        <f t="shared" si="11"/>
        <v>40572.323249999994</v>
      </c>
      <c r="V66" s="39">
        <f t="shared" si="12"/>
        <v>35179.557749999993</v>
      </c>
      <c r="W66" s="39">
        <f t="shared" si="13"/>
        <v>26804.669249999999</v>
      </c>
      <c r="X66" s="39">
        <f t="shared" si="14"/>
        <v>21444.48</v>
      </c>
      <c r="Y66" s="39">
        <f t="shared" si="15"/>
        <v>17584.473600000001</v>
      </c>
    </row>
    <row r="67" spans="1:25" hidden="1" x14ac:dyDescent="0.15">
      <c r="A67" s="383">
        <v>79</v>
      </c>
      <c r="B67" s="41"/>
      <c r="C67" s="16">
        <f t="shared" si="2"/>
        <v>69722.482499999998</v>
      </c>
      <c r="D67" s="16">
        <f t="shared" si="3"/>
        <v>50365.674749999998</v>
      </c>
      <c r="E67" s="16">
        <f t="shared" si="4"/>
        <v>40572.323249999994</v>
      </c>
      <c r="F67" s="16">
        <f t="shared" si="5"/>
        <v>35179.557749999993</v>
      </c>
      <c r="G67" s="16">
        <f t="shared" si="6"/>
        <v>26804.669249999999</v>
      </c>
      <c r="H67" s="16">
        <f t="shared" si="7"/>
        <v>21444.48</v>
      </c>
      <c r="I67" s="388">
        <f t="shared" si="8"/>
        <v>17584.473600000001</v>
      </c>
      <c r="J67" s="16"/>
      <c r="K67">
        <v>82026.45</v>
      </c>
      <c r="L67">
        <v>59253.735000000001</v>
      </c>
      <c r="M67">
        <v>47732.144999999997</v>
      </c>
      <c r="N67">
        <v>41387.714999999997</v>
      </c>
      <c r="O67">
        <v>31534.904999999999</v>
      </c>
      <c r="P67">
        <v>25228.799999999999</v>
      </c>
      <c r="Q67">
        <v>20687.616000000002</v>
      </c>
      <c r="R67"/>
      <c r="S67" s="39">
        <f t="shared" si="9"/>
        <v>69722.482499999998</v>
      </c>
      <c r="T67" s="39">
        <f t="shared" si="10"/>
        <v>50365.674749999998</v>
      </c>
      <c r="U67" s="39">
        <f t="shared" si="11"/>
        <v>40572.323249999994</v>
      </c>
      <c r="V67" s="39">
        <f t="shared" si="12"/>
        <v>35179.557749999993</v>
      </c>
      <c r="W67" s="39">
        <f t="shared" si="13"/>
        <v>26804.669249999999</v>
      </c>
      <c r="X67" s="39">
        <f t="shared" si="14"/>
        <v>21444.48</v>
      </c>
      <c r="Y67" s="39">
        <f t="shared" si="15"/>
        <v>17584.473600000001</v>
      </c>
    </row>
    <row r="68" spans="1:25" hidden="1" x14ac:dyDescent="0.15">
      <c r="A68" s="383">
        <v>80</v>
      </c>
      <c r="B68" s="41"/>
      <c r="C68" s="16">
        <f t="shared" si="2"/>
        <v>69722.482499999998</v>
      </c>
      <c r="D68" s="16">
        <f t="shared" si="3"/>
        <v>50365.674749999998</v>
      </c>
      <c r="E68" s="16">
        <f t="shared" si="4"/>
        <v>40572.323249999994</v>
      </c>
      <c r="F68" s="16">
        <f t="shared" si="5"/>
        <v>35179.557749999993</v>
      </c>
      <c r="G68" s="16">
        <f t="shared" si="6"/>
        <v>26804.669249999999</v>
      </c>
      <c r="H68" s="16">
        <f t="shared" si="7"/>
        <v>21444.48</v>
      </c>
      <c r="I68" s="388">
        <f t="shared" si="8"/>
        <v>17584.473600000001</v>
      </c>
      <c r="J68" s="16"/>
      <c r="K68">
        <v>82026.45</v>
      </c>
      <c r="L68">
        <v>59253.735000000001</v>
      </c>
      <c r="M68">
        <v>47732.144999999997</v>
      </c>
      <c r="N68">
        <v>41387.714999999997</v>
      </c>
      <c r="O68">
        <v>31534.904999999999</v>
      </c>
      <c r="P68">
        <v>25228.799999999999</v>
      </c>
      <c r="Q68">
        <v>20687.616000000002</v>
      </c>
      <c r="R68"/>
      <c r="S68" s="39">
        <f t="shared" si="9"/>
        <v>69722.482499999998</v>
      </c>
      <c r="T68" s="39">
        <f t="shared" si="10"/>
        <v>50365.674749999998</v>
      </c>
      <c r="U68" s="39">
        <f t="shared" si="11"/>
        <v>40572.323249999994</v>
      </c>
      <c r="V68" s="39">
        <f t="shared" si="12"/>
        <v>35179.557749999993</v>
      </c>
      <c r="W68" s="39">
        <f t="shared" si="13"/>
        <v>26804.669249999999</v>
      </c>
      <c r="X68" s="39">
        <f t="shared" si="14"/>
        <v>21444.48</v>
      </c>
      <c r="Y68" s="39">
        <f t="shared" si="15"/>
        <v>17584.473600000001</v>
      </c>
    </row>
    <row r="69" spans="1:25" hidden="1" x14ac:dyDescent="0.15">
      <c r="A69" s="383">
        <v>81</v>
      </c>
      <c r="B69" s="41"/>
      <c r="C69" s="16">
        <f t="shared" si="2"/>
        <v>69722.482499999998</v>
      </c>
      <c r="D69" s="16">
        <f t="shared" si="3"/>
        <v>50365.674749999998</v>
      </c>
      <c r="E69" s="16">
        <f t="shared" si="4"/>
        <v>40572.323249999994</v>
      </c>
      <c r="F69" s="16">
        <f t="shared" si="5"/>
        <v>35179.557749999993</v>
      </c>
      <c r="G69" s="16">
        <f t="shared" si="6"/>
        <v>26804.669249999999</v>
      </c>
      <c r="H69" s="16">
        <f t="shared" si="7"/>
        <v>21444.48</v>
      </c>
      <c r="I69" s="388">
        <f t="shared" si="8"/>
        <v>17584.473600000001</v>
      </c>
      <c r="J69" s="16"/>
      <c r="K69">
        <v>82026.45</v>
      </c>
      <c r="L69">
        <v>59253.735000000001</v>
      </c>
      <c r="M69">
        <v>47732.144999999997</v>
      </c>
      <c r="N69">
        <v>41387.714999999997</v>
      </c>
      <c r="O69">
        <v>31534.904999999999</v>
      </c>
      <c r="P69">
        <v>25228.799999999999</v>
      </c>
      <c r="Q69">
        <v>20687.616000000002</v>
      </c>
      <c r="R69"/>
      <c r="S69" s="39">
        <f t="shared" si="9"/>
        <v>69722.482499999998</v>
      </c>
      <c r="T69" s="39">
        <f t="shared" si="10"/>
        <v>50365.674749999998</v>
      </c>
      <c r="U69" s="39">
        <f t="shared" si="11"/>
        <v>40572.323249999994</v>
      </c>
      <c r="V69" s="39">
        <f t="shared" si="12"/>
        <v>35179.557749999993</v>
      </c>
      <c r="W69" s="39">
        <f t="shared" si="13"/>
        <v>26804.669249999999</v>
      </c>
      <c r="X69" s="39">
        <f t="shared" si="14"/>
        <v>21444.48</v>
      </c>
      <c r="Y69" s="39">
        <f t="shared" si="15"/>
        <v>17584.473600000001</v>
      </c>
    </row>
    <row r="70" spans="1:25" hidden="1" x14ac:dyDescent="0.15">
      <c r="A70" s="383">
        <v>82</v>
      </c>
      <c r="B70" s="41"/>
      <c r="C70" s="16">
        <f t="shared" si="2"/>
        <v>69722.482499999998</v>
      </c>
      <c r="D70" s="16">
        <f t="shared" si="3"/>
        <v>50365.674749999998</v>
      </c>
      <c r="E70" s="16">
        <f t="shared" si="4"/>
        <v>40572.323249999994</v>
      </c>
      <c r="F70" s="16">
        <f t="shared" si="5"/>
        <v>35179.557749999993</v>
      </c>
      <c r="G70" s="16">
        <f t="shared" si="6"/>
        <v>26804.669249999999</v>
      </c>
      <c r="H70" s="16">
        <f t="shared" si="7"/>
        <v>21444.48</v>
      </c>
      <c r="I70" s="388">
        <f t="shared" si="8"/>
        <v>17584.473600000001</v>
      </c>
      <c r="J70" s="16"/>
      <c r="K70">
        <v>82026.45</v>
      </c>
      <c r="L70">
        <v>59253.735000000001</v>
      </c>
      <c r="M70">
        <v>47732.144999999997</v>
      </c>
      <c r="N70">
        <v>41387.714999999997</v>
      </c>
      <c r="O70">
        <v>31534.904999999999</v>
      </c>
      <c r="P70">
        <v>25228.799999999999</v>
      </c>
      <c r="Q70">
        <v>20687.616000000002</v>
      </c>
      <c r="R70"/>
      <c r="S70" s="39">
        <f t="shared" si="9"/>
        <v>69722.482499999998</v>
      </c>
      <c r="T70" s="39">
        <f t="shared" si="10"/>
        <v>50365.674749999998</v>
      </c>
      <c r="U70" s="39">
        <f t="shared" si="11"/>
        <v>40572.323249999994</v>
      </c>
      <c r="V70" s="39">
        <f t="shared" si="12"/>
        <v>35179.557749999993</v>
      </c>
      <c r="W70" s="39">
        <f t="shared" si="13"/>
        <v>26804.669249999999</v>
      </c>
      <c r="X70" s="39">
        <f t="shared" si="14"/>
        <v>21444.48</v>
      </c>
      <c r="Y70" s="39">
        <f t="shared" si="15"/>
        <v>17584.473600000001</v>
      </c>
    </row>
    <row r="71" spans="1:25" hidden="1" x14ac:dyDescent="0.15">
      <c r="A71" s="383">
        <v>83</v>
      </c>
      <c r="B71" s="41"/>
      <c r="C71" s="16">
        <f t="shared" ref="C71:C75" si="16">S71</f>
        <v>69722.482499999998</v>
      </c>
      <c r="D71" s="16">
        <f t="shared" ref="D71:D75" si="17">T71</f>
        <v>50365.674749999998</v>
      </c>
      <c r="E71" s="16">
        <f t="shared" ref="E71:E75" si="18">U71</f>
        <v>40572.323249999994</v>
      </c>
      <c r="F71" s="16">
        <f t="shared" ref="F71:F75" si="19">V71</f>
        <v>35179.557749999993</v>
      </c>
      <c r="G71" s="16">
        <f t="shared" ref="G71:G75" si="20">W71</f>
        <v>26804.669249999999</v>
      </c>
      <c r="H71" s="16">
        <f t="shared" ref="H71:H75" si="21">X71</f>
        <v>21444.48</v>
      </c>
      <c r="I71" s="388">
        <f t="shared" ref="I71:I75" si="22">Y71</f>
        <v>17584.473600000001</v>
      </c>
      <c r="J71" s="16"/>
      <c r="K71">
        <v>82026.45</v>
      </c>
      <c r="L71">
        <v>59253.735000000001</v>
      </c>
      <c r="M71">
        <v>47732.144999999997</v>
      </c>
      <c r="N71">
        <v>41387.714999999997</v>
      </c>
      <c r="O71">
        <v>31534.904999999999</v>
      </c>
      <c r="P71">
        <v>25228.799999999999</v>
      </c>
      <c r="Q71">
        <v>20687.616000000002</v>
      </c>
      <c r="R71"/>
      <c r="S71" s="39">
        <f t="shared" ref="S71:S75" si="23">K71*$T$4</f>
        <v>69722.482499999998</v>
      </c>
      <c r="T71" s="39">
        <f t="shared" ref="T71:T75" si="24">L71*$T$4</f>
        <v>50365.674749999998</v>
      </c>
      <c r="U71" s="39">
        <f t="shared" ref="U71:U75" si="25">M71*$T$4</f>
        <v>40572.323249999994</v>
      </c>
      <c r="V71" s="39">
        <f t="shared" ref="V71:V75" si="26">N71*$T$4</f>
        <v>35179.557749999993</v>
      </c>
      <c r="W71" s="39">
        <f t="shared" ref="W71:W75" si="27">O71*$T$4</f>
        <v>26804.669249999999</v>
      </c>
      <c r="X71" s="39">
        <f t="shared" ref="X71:X75" si="28">P71*$T$4</f>
        <v>21444.48</v>
      </c>
      <c r="Y71" s="39">
        <f t="shared" ref="Y71:Y75" si="29">Q71*$T$4</f>
        <v>17584.473600000001</v>
      </c>
    </row>
    <row r="72" spans="1:25" s="44" customFormat="1" hidden="1" x14ac:dyDescent="0.15">
      <c r="A72" s="383">
        <v>84</v>
      </c>
      <c r="B72" s="41" t="s">
        <v>153</v>
      </c>
      <c r="C72" s="16">
        <f t="shared" si="16"/>
        <v>69722.482499999998</v>
      </c>
      <c r="D72" s="16">
        <f t="shared" si="17"/>
        <v>50365.674749999998</v>
      </c>
      <c r="E72" s="16">
        <f t="shared" si="18"/>
        <v>40572.323249999994</v>
      </c>
      <c r="F72" s="16">
        <f t="shared" si="19"/>
        <v>35179.557749999993</v>
      </c>
      <c r="G72" s="16">
        <f t="shared" si="20"/>
        <v>26804.669249999999</v>
      </c>
      <c r="H72" s="16">
        <f t="shared" si="21"/>
        <v>21444.48</v>
      </c>
      <c r="I72" s="388">
        <f t="shared" si="22"/>
        <v>17584.473600000001</v>
      </c>
      <c r="J72" s="16"/>
      <c r="K72">
        <v>82026.45</v>
      </c>
      <c r="L72">
        <v>59253.735000000001</v>
      </c>
      <c r="M72">
        <v>47732.144999999997</v>
      </c>
      <c r="N72">
        <v>41387.714999999997</v>
      </c>
      <c r="O72">
        <v>31534.904999999999</v>
      </c>
      <c r="P72">
        <v>25228.799999999999</v>
      </c>
      <c r="Q72">
        <v>20687.616000000002</v>
      </c>
      <c r="R72"/>
      <c r="S72" s="39">
        <f t="shared" si="23"/>
        <v>69722.482499999998</v>
      </c>
      <c r="T72" s="39">
        <f t="shared" si="24"/>
        <v>50365.674749999998</v>
      </c>
      <c r="U72" s="39">
        <f t="shared" si="25"/>
        <v>40572.323249999994</v>
      </c>
      <c r="V72" s="39">
        <f t="shared" si="26"/>
        <v>35179.557749999993</v>
      </c>
      <c r="W72" s="39">
        <f t="shared" si="27"/>
        <v>26804.669249999999</v>
      </c>
      <c r="X72" s="39">
        <f t="shared" si="28"/>
        <v>21444.48</v>
      </c>
      <c r="Y72" s="39">
        <f t="shared" si="29"/>
        <v>17584.473600000001</v>
      </c>
    </row>
    <row r="73" spans="1:25" hidden="1" x14ac:dyDescent="0.15">
      <c r="A73" s="383">
        <v>1</v>
      </c>
      <c r="B73" s="391" t="s">
        <v>154</v>
      </c>
      <c r="C73" s="16">
        <f t="shared" si="16"/>
        <v>3605.7254999999996</v>
      </c>
      <c r="D73" s="16">
        <f t="shared" si="17"/>
        <v>2581.9004999999997</v>
      </c>
      <c r="E73" s="16">
        <f t="shared" si="18"/>
        <v>2149.1017499999998</v>
      </c>
      <c r="F73" s="16">
        <f t="shared" si="19"/>
        <v>1863.3615</v>
      </c>
      <c r="G73" s="16">
        <f t="shared" si="20"/>
        <v>1421.2552499999999</v>
      </c>
      <c r="H73" s="16">
        <f t="shared" si="21"/>
        <v>1137.3764999999999</v>
      </c>
      <c r="I73" s="388">
        <f t="shared" si="22"/>
        <v>932.64873</v>
      </c>
      <c r="J73" s="16"/>
      <c r="K73">
        <v>4242.03</v>
      </c>
      <c r="L73">
        <v>3037.5299999999997</v>
      </c>
      <c r="M73">
        <v>2528.355</v>
      </c>
      <c r="N73">
        <v>2192.19</v>
      </c>
      <c r="O73">
        <v>1672.0650000000001</v>
      </c>
      <c r="P73">
        <v>1338.09</v>
      </c>
      <c r="Q73">
        <v>1097.2338</v>
      </c>
      <c r="R73"/>
      <c r="S73" s="39">
        <f t="shared" si="23"/>
        <v>3605.7254999999996</v>
      </c>
      <c r="T73" s="39">
        <f t="shared" si="24"/>
        <v>2581.9004999999997</v>
      </c>
      <c r="U73" s="39">
        <f t="shared" si="25"/>
        <v>2149.1017499999998</v>
      </c>
      <c r="V73" s="39">
        <f t="shared" si="26"/>
        <v>1863.3615</v>
      </c>
      <c r="W73" s="39">
        <f t="shared" si="27"/>
        <v>1421.2552499999999</v>
      </c>
      <c r="X73" s="39">
        <f t="shared" si="28"/>
        <v>1137.3764999999999</v>
      </c>
      <c r="Y73" s="39">
        <f t="shared" si="29"/>
        <v>932.64873</v>
      </c>
    </row>
    <row r="74" spans="1:25" hidden="1" x14ac:dyDescent="0.15">
      <c r="A74" s="383">
        <v>2</v>
      </c>
      <c r="B74" s="387" t="s">
        <v>155</v>
      </c>
      <c r="C74" s="16">
        <f t="shared" si="16"/>
        <v>6127.1272500000005</v>
      </c>
      <c r="D74" s="16">
        <f t="shared" si="17"/>
        <v>4389.4169999999995</v>
      </c>
      <c r="E74" s="16">
        <f t="shared" si="18"/>
        <v>3652.2629999999995</v>
      </c>
      <c r="F74" s="16">
        <f t="shared" si="19"/>
        <v>3166.4115000000002</v>
      </c>
      <c r="G74" s="16">
        <f t="shared" si="20"/>
        <v>2414.3654999999999</v>
      </c>
      <c r="H74" s="16">
        <f t="shared" si="21"/>
        <v>1932.2369999999999</v>
      </c>
      <c r="I74" s="388">
        <f t="shared" si="22"/>
        <v>1584.43434</v>
      </c>
      <c r="J74" s="16"/>
      <c r="K74">
        <v>7208.3850000000002</v>
      </c>
      <c r="L74">
        <v>5164.0199999999995</v>
      </c>
      <c r="M74">
        <v>4296.78</v>
      </c>
      <c r="N74">
        <v>3725.19</v>
      </c>
      <c r="O74">
        <v>2840.43</v>
      </c>
      <c r="P74">
        <v>2273.2199999999998</v>
      </c>
      <c r="Q74">
        <v>1864.0404000000001</v>
      </c>
      <c r="R74"/>
      <c r="S74" s="39">
        <f t="shared" si="23"/>
        <v>6127.1272500000005</v>
      </c>
      <c r="T74" s="39">
        <f t="shared" si="24"/>
        <v>4389.4169999999995</v>
      </c>
      <c r="U74" s="39">
        <f t="shared" si="25"/>
        <v>3652.2629999999995</v>
      </c>
      <c r="V74" s="39">
        <f t="shared" si="26"/>
        <v>3166.4115000000002</v>
      </c>
      <c r="W74" s="39">
        <f t="shared" si="27"/>
        <v>2414.3654999999999</v>
      </c>
      <c r="X74" s="39">
        <f t="shared" si="28"/>
        <v>1932.2369999999999</v>
      </c>
      <c r="Y74" s="39">
        <f t="shared" si="29"/>
        <v>1584.43434</v>
      </c>
    </row>
    <row r="75" spans="1:25" hidden="1" x14ac:dyDescent="0.15">
      <c r="A75" s="384">
        <v>3</v>
      </c>
      <c r="B75" s="392" t="s">
        <v>156</v>
      </c>
      <c r="C75" s="389">
        <f t="shared" si="16"/>
        <v>8649.4597499999982</v>
      </c>
      <c r="D75" s="389">
        <f t="shared" si="17"/>
        <v>6196.0027499999997</v>
      </c>
      <c r="E75" s="389">
        <f t="shared" si="18"/>
        <v>5157.2857499999991</v>
      </c>
      <c r="F75" s="389">
        <f t="shared" si="19"/>
        <v>4470.3922499999999</v>
      </c>
      <c r="G75" s="389">
        <f t="shared" si="20"/>
        <v>3407.4757500000001</v>
      </c>
      <c r="H75" s="389">
        <f t="shared" si="21"/>
        <v>2726.1667499999999</v>
      </c>
      <c r="I75" s="390">
        <f t="shared" si="22"/>
        <v>2235.4567350000002</v>
      </c>
      <c r="J75" s="16"/>
      <c r="K75">
        <v>10175.834999999999</v>
      </c>
      <c r="L75">
        <v>7289.415</v>
      </c>
      <c r="M75">
        <v>6067.3949999999995</v>
      </c>
      <c r="N75">
        <v>5259.2849999999999</v>
      </c>
      <c r="O75">
        <v>4008.7950000000001</v>
      </c>
      <c r="P75">
        <v>3207.2550000000001</v>
      </c>
      <c r="Q75">
        <v>2629.9491000000003</v>
      </c>
      <c r="R75"/>
      <c r="S75" s="39">
        <f t="shared" si="23"/>
        <v>8649.4597499999982</v>
      </c>
      <c r="T75" s="39">
        <f t="shared" si="24"/>
        <v>6196.0027499999997</v>
      </c>
      <c r="U75" s="39">
        <f t="shared" si="25"/>
        <v>5157.2857499999991</v>
      </c>
      <c r="V75" s="39">
        <f t="shared" si="26"/>
        <v>4470.3922499999999</v>
      </c>
      <c r="W75" s="39">
        <f t="shared" si="27"/>
        <v>3407.4757500000001</v>
      </c>
      <c r="X75" s="39">
        <f t="shared" si="28"/>
        <v>2726.1667499999999</v>
      </c>
      <c r="Y75" s="39">
        <f t="shared" si="29"/>
        <v>2235.4567350000002</v>
      </c>
    </row>
    <row r="76" spans="1:25" hidden="1" x14ac:dyDescent="0.15">
      <c r="H76" s="39"/>
      <c r="I76" s="39"/>
      <c r="J76" s="39"/>
    </row>
    <row r="77" spans="1:25" ht="18" hidden="1" x14ac:dyDescent="0.2">
      <c r="A77" s="461" t="s">
        <v>157</v>
      </c>
      <c r="B77" s="462"/>
      <c r="C77" s="462"/>
      <c r="D77" s="462"/>
      <c r="E77" s="462"/>
      <c r="F77" s="462"/>
      <c r="G77" s="462"/>
      <c r="H77" s="462"/>
      <c r="I77" s="39"/>
      <c r="J77" s="39"/>
    </row>
    <row r="78" spans="1:25" hidden="1" x14ac:dyDescent="0.15">
      <c r="C78" s="26"/>
      <c r="D78" s="26"/>
      <c r="E78" s="26"/>
      <c r="F78" s="26"/>
      <c r="G78" s="26"/>
      <c r="H78" s="26"/>
      <c r="I78" s="39"/>
      <c r="J78" s="39"/>
    </row>
    <row r="79" spans="1:25" hidden="1" x14ac:dyDescent="0.15">
      <c r="A79" s="705" t="s">
        <v>150</v>
      </c>
      <c r="B79" s="706"/>
      <c r="C79" s="34">
        <v>1000</v>
      </c>
      <c r="D79" s="34">
        <v>2000</v>
      </c>
      <c r="E79" s="34">
        <v>3500</v>
      </c>
      <c r="F79" s="34"/>
      <c r="G79" s="48"/>
      <c r="H79" s="39"/>
      <c r="I79" s="39"/>
      <c r="J79" s="39"/>
    </row>
    <row r="80" spans="1:25" ht="15" hidden="1" x14ac:dyDescent="0.2">
      <c r="A80" s="25">
        <v>18</v>
      </c>
      <c r="B80" s="41"/>
      <c r="C80" s="16">
        <f>C6*$M$2</f>
        <v>747.5163500000001</v>
      </c>
      <c r="D80" s="16">
        <f t="shared" ref="D80:I80" si="30">D6*$M$2</f>
        <v>535.46668</v>
      </c>
      <c r="E80" s="16">
        <f t="shared" si="30"/>
        <v>445.55623000000003</v>
      </c>
      <c r="F80" s="16">
        <f t="shared" si="30"/>
        <v>386.39776000000001</v>
      </c>
      <c r="G80" s="16">
        <f t="shared" si="30"/>
        <v>294.48930000000001</v>
      </c>
      <c r="H80" s="16">
        <f t="shared" si="30"/>
        <v>235.59144000000001</v>
      </c>
      <c r="I80" s="16">
        <f t="shared" si="30"/>
        <v>193.18498080000003</v>
      </c>
      <c r="J80" s="16"/>
      <c r="K80" s="49"/>
      <c r="L80" s="49"/>
      <c r="M80" s="49"/>
      <c r="N80" s="49"/>
      <c r="O80" s="49"/>
    </row>
    <row r="81" spans="1:15" ht="15" hidden="1" x14ac:dyDescent="0.2">
      <c r="A81" s="25">
        <v>19</v>
      </c>
      <c r="B81" s="41"/>
      <c r="C81" s="16">
        <f t="shared" ref="C81:I81" si="31">C7*$M$2</f>
        <v>757.41953000000001</v>
      </c>
      <c r="D81" s="16">
        <f t="shared" si="31"/>
        <v>541.89505999999994</v>
      </c>
      <c r="E81" s="16">
        <f t="shared" si="31"/>
        <v>450.24721000000005</v>
      </c>
      <c r="F81" s="16">
        <f t="shared" si="31"/>
        <v>390.56752</v>
      </c>
      <c r="G81" s="16">
        <f t="shared" si="31"/>
        <v>297.52974999999998</v>
      </c>
      <c r="H81" s="16">
        <f t="shared" si="31"/>
        <v>238.02379999999997</v>
      </c>
      <c r="I81" s="16">
        <f t="shared" si="31"/>
        <v>195.17951600000001</v>
      </c>
      <c r="J81" s="16"/>
      <c r="K81" s="49"/>
      <c r="L81" s="49"/>
      <c r="M81" s="49"/>
      <c r="N81" s="49"/>
      <c r="O81" s="49"/>
    </row>
    <row r="82" spans="1:15" ht="15" hidden="1" x14ac:dyDescent="0.2">
      <c r="A82" s="25">
        <v>20</v>
      </c>
      <c r="B82" s="41"/>
      <c r="C82" s="16">
        <f t="shared" ref="C82:I82" si="32">C8*$M$2</f>
        <v>767.49644999999987</v>
      </c>
      <c r="D82" s="16">
        <f t="shared" si="32"/>
        <v>548.75779</v>
      </c>
      <c r="E82" s="16">
        <f t="shared" si="32"/>
        <v>455.28566999999998</v>
      </c>
      <c r="F82" s="16">
        <f t="shared" si="32"/>
        <v>394.82415000000003</v>
      </c>
      <c r="G82" s="16">
        <f t="shared" si="32"/>
        <v>300.74394000000001</v>
      </c>
      <c r="H82" s="16">
        <f t="shared" si="32"/>
        <v>240.62990000000002</v>
      </c>
      <c r="I82" s="16">
        <f t="shared" si="32"/>
        <v>197.31651800000003</v>
      </c>
      <c r="J82" s="16"/>
      <c r="K82" s="49"/>
      <c r="L82" s="49"/>
      <c r="M82" s="49"/>
      <c r="N82" s="49"/>
      <c r="O82" s="49"/>
    </row>
    <row r="83" spans="1:15" ht="15" hidden="1" x14ac:dyDescent="0.2">
      <c r="A83" s="25">
        <v>21</v>
      </c>
      <c r="B83" s="41"/>
      <c r="C83" s="16">
        <f t="shared" ref="C83:I83" si="33">C9*$M$2</f>
        <v>777.92085000000009</v>
      </c>
      <c r="D83" s="16">
        <f t="shared" si="33"/>
        <v>555.70739000000003</v>
      </c>
      <c r="E83" s="16">
        <f t="shared" si="33"/>
        <v>460.41099999999994</v>
      </c>
      <c r="F83" s="16">
        <f t="shared" si="33"/>
        <v>399.25452000000001</v>
      </c>
      <c r="G83" s="16">
        <f t="shared" si="33"/>
        <v>304.21874000000003</v>
      </c>
      <c r="H83" s="16">
        <f t="shared" si="33"/>
        <v>243.40974</v>
      </c>
      <c r="I83" s="16">
        <f t="shared" si="33"/>
        <v>199.59598680000005</v>
      </c>
      <c r="J83" s="16"/>
      <c r="K83" s="49"/>
      <c r="L83" s="49"/>
      <c r="M83" s="49"/>
      <c r="N83" s="49"/>
      <c r="O83" s="49"/>
    </row>
    <row r="84" spans="1:15" ht="15" hidden="1" x14ac:dyDescent="0.2">
      <c r="A84" s="25">
        <v>22</v>
      </c>
      <c r="B84" s="41"/>
      <c r="C84" s="16">
        <f t="shared" ref="C84:I84" si="34">C10*$M$2</f>
        <v>788.69272999999998</v>
      </c>
      <c r="D84" s="16">
        <f t="shared" si="34"/>
        <v>562.91759999999999</v>
      </c>
      <c r="E84" s="16">
        <f t="shared" si="34"/>
        <v>465.71007000000003</v>
      </c>
      <c r="F84" s="16">
        <f t="shared" si="34"/>
        <v>403.77175999999997</v>
      </c>
      <c r="G84" s="16">
        <f t="shared" si="34"/>
        <v>307.60667000000001</v>
      </c>
      <c r="H84" s="16">
        <f t="shared" si="34"/>
        <v>246.10270999999997</v>
      </c>
      <c r="I84" s="16">
        <f t="shared" si="34"/>
        <v>201.8042222</v>
      </c>
      <c r="J84" s="16"/>
      <c r="K84" s="49"/>
      <c r="L84" s="49"/>
      <c r="M84" s="49"/>
      <c r="N84" s="49"/>
      <c r="O84" s="49"/>
    </row>
    <row r="85" spans="1:15" ht="15" hidden="1" x14ac:dyDescent="0.2">
      <c r="A85" s="25">
        <v>23</v>
      </c>
      <c r="B85" s="41"/>
      <c r="C85" s="16">
        <f t="shared" ref="C85:I85" si="35">C11*$M$2</f>
        <v>800.07269999999994</v>
      </c>
      <c r="D85" s="16">
        <f t="shared" si="35"/>
        <v>570.21468000000004</v>
      </c>
      <c r="E85" s="16">
        <f t="shared" si="35"/>
        <v>471.35662000000002</v>
      </c>
      <c r="F85" s="16">
        <f t="shared" si="35"/>
        <v>408.72334999999993</v>
      </c>
      <c r="G85" s="16">
        <f t="shared" si="35"/>
        <v>311.51582000000002</v>
      </c>
      <c r="H85" s="16">
        <f t="shared" si="35"/>
        <v>249.23002999999997</v>
      </c>
      <c r="I85" s="16">
        <f t="shared" si="35"/>
        <v>204.3686246</v>
      </c>
      <c r="J85" s="16"/>
      <c r="K85" s="49"/>
      <c r="L85" s="49"/>
      <c r="M85" s="49"/>
      <c r="N85" s="49"/>
      <c r="O85" s="49"/>
    </row>
    <row r="86" spans="1:15" ht="15" hidden="1" x14ac:dyDescent="0.2">
      <c r="A86" s="25">
        <v>24</v>
      </c>
      <c r="B86" s="41"/>
      <c r="C86" s="16">
        <f t="shared" ref="C86:I86" si="36">C12*$M$2</f>
        <v>811.36580000000004</v>
      </c>
      <c r="D86" s="16">
        <f t="shared" si="36"/>
        <v>577.94610999999998</v>
      </c>
      <c r="E86" s="16">
        <f t="shared" si="36"/>
        <v>477.00317000000001</v>
      </c>
      <c r="F86" s="16">
        <f t="shared" si="36"/>
        <v>413.58807000000007</v>
      </c>
      <c r="G86" s="16">
        <f t="shared" si="36"/>
        <v>315.16435999999999</v>
      </c>
      <c r="H86" s="16">
        <f t="shared" si="36"/>
        <v>252.18360999999999</v>
      </c>
      <c r="I86" s="16">
        <f t="shared" si="36"/>
        <v>206.79056020000004</v>
      </c>
      <c r="J86" s="16"/>
      <c r="K86" s="49"/>
      <c r="L86" s="49"/>
      <c r="M86" s="49"/>
      <c r="N86" s="49"/>
      <c r="O86" s="49"/>
    </row>
    <row r="87" spans="1:15" ht="15" hidden="1" x14ac:dyDescent="0.2">
      <c r="A87" s="25">
        <v>25</v>
      </c>
      <c r="B87" s="41"/>
      <c r="C87" s="16">
        <f t="shared" ref="C87:I87" si="37">C13*$M$2</f>
        <v>823.0932499999999</v>
      </c>
      <c r="D87" s="16">
        <f t="shared" si="37"/>
        <v>586.02502000000004</v>
      </c>
      <c r="E87" s="16">
        <f t="shared" si="37"/>
        <v>482.82346000000007</v>
      </c>
      <c r="F87" s="16">
        <f t="shared" si="37"/>
        <v>418.71339999999992</v>
      </c>
      <c r="G87" s="16">
        <f t="shared" si="37"/>
        <v>319.07351</v>
      </c>
      <c r="H87" s="16">
        <f t="shared" si="37"/>
        <v>255.31092999999998</v>
      </c>
      <c r="I87" s="16">
        <f t="shared" si="37"/>
        <v>209.35496260000002</v>
      </c>
      <c r="J87" s="16"/>
      <c r="K87" s="49"/>
      <c r="L87" s="49"/>
      <c r="M87" s="49"/>
      <c r="N87" s="49"/>
      <c r="O87" s="49"/>
    </row>
    <row r="88" spans="1:15" ht="15" hidden="1" x14ac:dyDescent="0.2">
      <c r="A88" s="25">
        <v>26</v>
      </c>
      <c r="B88" s="41"/>
      <c r="C88" s="16">
        <f t="shared" ref="C88:I88" si="38">C14*$M$2</f>
        <v>840.03289999999993</v>
      </c>
      <c r="D88" s="16">
        <f t="shared" si="38"/>
        <v>597.49185999999997</v>
      </c>
      <c r="E88" s="16">
        <f t="shared" si="38"/>
        <v>491.42358999999999</v>
      </c>
      <c r="F88" s="16">
        <f t="shared" si="38"/>
        <v>426.27109000000002</v>
      </c>
      <c r="G88" s="16">
        <f t="shared" si="38"/>
        <v>324.72006000000005</v>
      </c>
      <c r="H88" s="16">
        <f t="shared" si="38"/>
        <v>259.82817</v>
      </c>
      <c r="I88" s="16">
        <f t="shared" si="38"/>
        <v>213.05909940000006</v>
      </c>
      <c r="J88" s="16"/>
      <c r="K88" s="49"/>
      <c r="L88" s="49"/>
      <c r="M88" s="49"/>
      <c r="N88" s="49"/>
      <c r="O88" s="49"/>
    </row>
    <row r="89" spans="1:15" ht="15" hidden="1" x14ac:dyDescent="0.2">
      <c r="A89" s="25">
        <v>27</v>
      </c>
      <c r="B89" s="41"/>
      <c r="C89" s="16">
        <f t="shared" ref="C89:I89" si="39">C15*$M$2</f>
        <v>857.66750999999999</v>
      </c>
      <c r="D89" s="16">
        <f t="shared" si="39"/>
        <v>609.47991999999999</v>
      </c>
      <c r="E89" s="16">
        <f t="shared" si="39"/>
        <v>500.54493999999994</v>
      </c>
      <c r="F89" s="16">
        <f t="shared" si="39"/>
        <v>433.91564999999997</v>
      </c>
      <c r="G89" s="16">
        <f t="shared" si="39"/>
        <v>330.71409</v>
      </c>
      <c r="H89" s="16">
        <f t="shared" si="39"/>
        <v>264.60602</v>
      </c>
      <c r="I89" s="16">
        <f t="shared" si="39"/>
        <v>216.97693640000003</v>
      </c>
      <c r="J89" s="16"/>
      <c r="K89" s="49"/>
      <c r="L89" s="49"/>
      <c r="M89" s="49"/>
      <c r="N89" s="49"/>
      <c r="O89" s="49"/>
    </row>
    <row r="90" spans="1:15" ht="15" hidden="1" x14ac:dyDescent="0.2">
      <c r="A90" s="25">
        <v>28</v>
      </c>
      <c r="B90" s="41"/>
      <c r="C90" s="16">
        <f t="shared" ref="C90:I90" si="40">C16*$M$2</f>
        <v>875.82333999999992</v>
      </c>
      <c r="D90" s="16">
        <f t="shared" si="40"/>
        <v>621.81546000000003</v>
      </c>
      <c r="E90" s="16">
        <f t="shared" si="40"/>
        <v>509.84003000000001</v>
      </c>
      <c r="F90" s="16">
        <f t="shared" si="40"/>
        <v>442.08142999999995</v>
      </c>
      <c r="G90" s="16">
        <f t="shared" si="40"/>
        <v>336.79498999999998</v>
      </c>
      <c r="H90" s="16">
        <f t="shared" si="40"/>
        <v>269.47073999999998</v>
      </c>
      <c r="I90" s="16">
        <f t="shared" si="40"/>
        <v>220.9660068</v>
      </c>
      <c r="J90" s="16"/>
      <c r="K90" s="49"/>
      <c r="L90" s="49"/>
      <c r="M90" s="49"/>
      <c r="N90" s="49"/>
      <c r="O90" s="49"/>
    </row>
    <row r="91" spans="1:15" ht="15" hidden="1" x14ac:dyDescent="0.2">
      <c r="A91" s="25">
        <v>29</v>
      </c>
      <c r="B91" s="41"/>
      <c r="C91" s="16">
        <f t="shared" ref="C91:I91" si="41">C17*$M$2</f>
        <v>894.84787000000006</v>
      </c>
      <c r="D91" s="16">
        <f t="shared" si="41"/>
        <v>634.67221999999992</v>
      </c>
      <c r="E91" s="16">
        <f t="shared" si="41"/>
        <v>519.65634</v>
      </c>
      <c r="F91" s="16">
        <f t="shared" si="41"/>
        <v>450.59468999999996</v>
      </c>
      <c r="G91" s="16">
        <f t="shared" si="41"/>
        <v>343.39711</v>
      </c>
      <c r="H91" s="16">
        <f t="shared" si="41"/>
        <v>274.76981000000001</v>
      </c>
      <c r="I91" s="16">
        <f t="shared" si="41"/>
        <v>225.31124420000003</v>
      </c>
      <c r="J91" s="16"/>
      <c r="K91" s="49"/>
      <c r="L91" s="49"/>
      <c r="M91" s="49"/>
      <c r="N91" s="49"/>
      <c r="O91" s="49"/>
    </row>
    <row r="92" spans="1:15" ht="15" hidden="1" x14ac:dyDescent="0.2">
      <c r="A92" s="25">
        <v>30</v>
      </c>
      <c r="B92" s="41"/>
      <c r="C92" s="16">
        <f t="shared" ref="C92:I92" si="42">C18*$M$2</f>
        <v>914.39361999999994</v>
      </c>
      <c r="D92" s="16">
        <f t="shared" si="42"/>
        <v>648.31081000000006</v>
      </c>
      <c r="E92" s="16">
        <f t="shared" si="42"/>
        <v>529.99387000000002</v>
      </c>
      <c r="F92" s="16">
        <f t="shared" si="42"/>
        <v>459.54230000000007</v>
      </c>
      <c r="G92" s="16">
        <f t="shared" si="42"/>
        <v>350.17296999999996</v>
      </c>
      <c r="H92" s="16">
        <f t="shared" si="42"/>
        <v>280.15575000000001</v>
      </c>
      <c r="I92" s="16">
        <f t="shared" si="42"/>
        <v>229.72771500000005</v>
      </c>
      <c r="J92" s="16"/>
      <c r="K92" s="49"/>
      <c r="L92" s="49"/>
      <c r="M92" s="49"/>
      <c r="N92" s="49"/>
      <c r="O92" s="49"/>
    </row>
    <row r="93" spans="1:15" ht="15" hidden="1" x14ac:dyDescent="0.2">
      <c r="A93" s="25">
        <v>31</v>
      </c>
      <c r="B93" s="41"/>
      <c r="C93" s="16">
        <f t="shared" ref="C93:I93" si="43">C19*$M$2</f>
        <v>934.63432999999998</v>
      </c>
      <c r="D93" s="16">
        <f t="shared" si="43"/>
        <v>662.12314000000003</v>
      </c>
      <c r="E93" s="16">
        <f t="shared" si="43"/>
        <v>540.67887999999994</v>
      </c>
      <c r="F93" s="16">
        <f t="shared" si="43"/>
        <v>468.75052000000005</v>
      </c>
      <c r="G93" s="16">
        <f t="shared" si="43"/>
        <v>357.29631000000001</v>
      </c>
      <c r="H93" s="16">
        <f t="shared" si="43"/>
        <v>285.88917000000004</v>
      </c>
      <c r="I93" s="16">
        <f t="shared" si="43"/>
        <v>234.42911940000002</v>
      </c>
      <c r="J93" s="16"/>
      <c r="K93" s="49"/>
      <c r="L93" s="49"/>
      <c r="M93" s="49"/>
      <c r="N93" s="49"/>
      <c r="O93" s="49"/>
    </row>
    <row r="94" spans="1:15" ht="15" hidden="1" x14ac:dyDescent="0.2">
      <c r="A94" s="25">
        <v>32</v>
      </c>
      <c r="B94" s="41"/>
      <c r="C94" s="16">
        <f t="shared" ref="C94:I94" si="44">C20*$M$2</f>
        <v>955.39625999999998</v>
      </c>
      <c r="D94" s="16">
        <f t="shared" si="44"/>
        <v>676.54356000000007</v>
      </c>
      <c r="E94" s="16">
        <f t="shared" si="44"/>
        <v>551.45076000000006</v>
      </c>
      <c r="F94" s="16">
        <f t="shared" si="44"/>
        <v>478.13248000000004</v>
      </c>
      <c r="G94" s="16">
        <f t="shared" si="44"/>
        <v>364.24590999999998</v>
      </c>
      <c r="H94" s="16">
        <f t="shared" si="44"/>
        <v>291.44884999999999</v>
      </c>
      <c r="I94" s="16">
        <f t="shared" si="44"/>
        <v>238.98805700000003</v>
      </c>
      <c r="J94" s="16"/>
      <c r="K94" s="49"/>
      <c r="L94" s="49"/>
      <c r="M94" s="49"/>
      <c r="N94" s="49"/>
      <c r="O94" s="49"/>
    </row>
    <row r="95" spans="1:15" ht="15" hidden="1" x14ac:dyDescent="0.2">
      <c r="A95" s="25">
        <v>33</v>
      </c>
      <c r="B95" s="41"/>
      <c r="C95" s="16">
        <f t="shared" ref="C95:I95" si="45">C21*$M$2</f>
        <v>976.94001999999989</v>
      </c>
      <c r="D95" s="16">
        <f t="shared" si="45"/>
        <v>691.31146000000001</v>
      </c>
      <c r="E95" s="16">
        <f t="shared" si="45"/>
        <v>562.91759999999999</v>
      </c>
      <c r="F95" s="16">
        <f t="shared" si="45"/>
        <v>488.03566000000001</v>
      </c>
      <c r="G95" s="16">
        <f t="shared" si="45"/>
        <v>371.97733999999997</v>
      </c>
      <c r="H95" s="16">
        <f t="shared" si="45"/>
        <v>297.61662000000001</v>
      </c>
      <c r="I95" s="16">
        <f t="shared" si="45"/>
        <v>244.0456284</v>
      </c>
      <c r="J95" s="16"/>
      <c r="K95" s="49"/>
      <c r="L95" s="49"/>
      <c r="M95" s="49"/>
      <c r="N95" s="49"/>
      <c r="O95" s="49"/>
    </row>
    <row r="96" spans="1:15" ht="15" hidden="1" x14ac:dyDescent="0.2">
      <c r="A96" s="25">
        <v>34</v>
      </c>
      <c r="B96" s="41"/>
      <c r="C96" s="16">
        <f t="shared" ref="C96:I96" si="46">C22*$M$2</f>
        <v>999.09186999999997</v>
      </c>
      <c r="D96" s="16">
        <f t="shared" si="46"/>
        <v>706.60058000000004</v>
      </c>
      <c r="E96" s="16">
        <f t="shared" si="46"/>
        <v>574.64505000000008</v>
      </c>
      <c r="F96" s="16">
        <f t="shared" si="46"/>
        <v>498.28632000000005</v>
      </c>
      <c r="G96" s="16">
        <f t="shared" si="46"/>
        <v>379.62189999999998</v>
      </c>
      <c r="H96" s="16">
        <f t="shared" si="46"/>
        <v>303.69752</v>
      </c>
      <c r="I96" s="16">
        <f t="shared" si="46"/>
        <v>249.03196640000004</v>
      </c>
      <c r="J96" s="16"/>
      <c r="K96" s="49"/>
      <c r="L96" s="49"/>
      <c r="M96" s="49"/>
      <c r="N96" s="49"/>
      <c r="O96" s="49"/>
    </row>
    <row r="97" spans="1:15" ht="15" hidden="1" x14ac:dyDescent="0.2">
      <c r="A97" s="25">
        <v>35</v>
      </c>
      <c r="B97" s="41"/>
      <c r="C97" s="16">
        <f t="shared" ref="C97:I97" si="47">C23*$M$2</f>
        <v>1021.67807</v>
      </c>
      <c r="D97" s="16">
        <f t="shared" si="47"/>
        <v>722.32404999999994</v>
      </c>
      <c r="E97" s="16">
        <f t="shared" si="47"/>
        <v>586.89372000000003</v>
      </c>
      <c r="F97" s="16">
        <f t="shared" si="47"/>
        <v>508.97132999999997</v>
      </c>
      <c r="G97" s="16">
        <f t="shared" si="47"/>
        <v>387.87455</v>
      </c>
      <c r="H97" s="16">
        <f t="shared" si="47"/>
        <v>310.29964000000001</v>
      </c>
      <c r="I97" s="16">
        <f t="shared" si="47"/>
        <v>254.44570479999999</v>
      </c>
      <c r="J97" s="16"/>
      <c r="K97" s="49"/>
      <c r="L97" s="49"/>
      <c r="M97" s="49"/>
      <c r="N97" s="49"/>
      <c r="O97" s="49"/>
    </row>
    <row r="98" spans="1:15" ht="15" hidden="1" x14ac:dyDescent="0.2">
      <c r="A98" s="25">
        <v>36</v>
      </c>
      <c r="B98" s="41"/>
      <c r="C98" s="16">
        <f t="shared" ref="C98:I98" si="48">C24*$M$2</f>
        <v>1045.0461</v>
      </c>
      <c r="D98" s="16">
        <f t="shared" si="48"/>
        <v>738.56874000000005</v>
      </c>
      <c r="E98" s="16">
        <f t="shared" si="48"/>
        <v>599.40300000000002</v>
      </c>
      <c r="F98" s="16">
        <f t="shared" si="48"/>
        <v>519.65634</v>
      </c>
      <c r="G98" s="16">
        <f t="shared" si="48"/>
        <v>396.04032999999998</v>
      </c>
      <c r="H98" s="16">
        <f t="shared" si="48"/>
        <v>316.90175999999997</v>
      </c>
      <c r="I98" s="16">
        <f t="shared" si="48"/>
        <v>259.85944320000004</v>
      </c>
      <c r="J98" s="16"/>
      <c r="K98" s="49"/>
      <c r="L98" s="49"/>
      <c r="M98" s="49"/>
      <c r="N98" s="49"/>
      <c r="O98" s="49"/>
    </row>
    <row r="99" spans="1:15" ht="15" hidden="1" x14ac:dyDescent="0.2">
      <c r="A99" s="25">
        <v>37</v>
      </c>
      <c r="B99" s="41"/>
      <c r="C99" s="16">
        <f t="shared" ref="C99:I99" si="49">C25*$M$2</f>
        <v>1069.1090899999999</v>
      </c>
      <c r="D99" s="16">
        <f t="shared" si="49"/>
        <v>755.50839000000008</v>
      </c>
      <c r="E99" s="16">
        <f t="shared" si="49"/>
        <v>612.25976000000003</v>
      </c>
      <c r="F99" s="16">
        <f t="shared" si="49"/>
        <v>531.03630999999996</v>
      </c>
      <c r="G99" s="16">
        <f t="shared" si="49"/>
        <v>404.55358999999999</v>
      </c>
      <c r="H99" s="16">
        <f t="shared" si="49"/>
        <v>323.67761999999999</v>
      </c>
      <c r="I99" s="16">
        <f t="shared" si="49"/>
        <v>265.41564840000001</v>
      </c>
      <c r="J99" s="16"/>
      <c r="K99" s="49"/>
      <c r="L99" s="49"/>
      <c r="M99" s="49"/>
      <c r="N99" s="49"/>
      <c r="O99" s="49"/>
    </row>
    <row r="100" spans="1:15" ht="15" hidden="1" x14ac:dyDescent="0.2">
      <c r="A100" s="25">
        <v>38</v>
      </c>
      <c r="B100" s="41"/>
      <c r="C100" s="16">
        <f t="shared" ref="C100:I100" si="50">C26*$M$2</f>
        <v>1093.6933000000001</v>
      </c>
      <c r="D100" s="16">
        <f t="shared" si="50"/>
        <v>772.53490999999997</v>
      </c>
      <c r="E100" s="16">
        <f t="shared" si="50"/>
        <v>625.63774000000001</v>
      </c>
      <c r="F100" s="16">
        <f t="shared" si="50"/>
        <v>542.67688999999996</v>
      </c>
      <c r="G100" s="16">
        <f t="shared" si="50"/>
        <v>413.41432999999995</v>
      </c>
      <c r="H100" s="16">
        <f t="shared" si="50"/>
        <v>330.80096000000003</v>
      </c>
      <c r="I100" s="16">
        <f t="shared" si="50"/>
        <v>271.25678720000002</v>
      </c>
      <c r="J100" s="16"/>
      <c r="K100" s="49"/>
      <c r="L100" s="49"/>
      <c r="M100" s="49"/>
      <c r="N100" s="49"/>
      <c r="O100" s="49"/>
    </row>
    <row r="101" spans="1:15" ht="15" hidden="1" x14ac:dyDescent="0.2">
      <c r="A101" s="25">
        <v>39</v>
      </c>
      <c r="B101" s="41"/>
      <c r="C101" s="16">
        <f t="shared" ref="C101:I101" si="51">C27*$M$2</f>
        <v>1119.05934</v>
      </c>
      <c r="D101" s="16">
        <f t="shared" si="51"/>
        <v>790.34325999999999</v>
      </c>
      <c r="E101" s="16">
        <f t="shared" si="51"/>
        <v>639.36320000000001</v>
      </c>
      <c r="F101" s="16">
        <f t="shared" si="51"/>
        <v>554.40433999999993</v>
      </c>
      <c r="G101" s="16">
        <f t="shared" si="51"/>
        <v>422.36194</v>
      </c>
      <c r="H101" s="16">
        <f t="shared" si="51"/>
        <v>337.92430000000002</v>
      </c>
      <c r="I101" s="16">
        <f t="shared" si="51"/>
        <v>277.09792600000003</v>
      </c>
      <c r="J101" s="16"/>
      <c r="K101" s="49"/>
      <c r="L101" s="49"/>
      <c r="M101" s="49"/>
      <c r="N101" s="49"/>
      <c r="O101" s="49"/>
    </row>
    <row r="102" spans="1:15" ht="15" hidden="1" x14ac:dyDescent="0.2">
      <c r="A102" s="25">
        <v>40</v>
      </c>
      <c r="B102" s="41"/>
      <c r="C102" s="16">
        <f t="shared" ref="C102:I102" si="52">C28*$M$2</f>
        <v>1144.9466</v>
      </c>
      <c r="D102" s="16">
        <f t="shared" si="52"/>
        <v>808.49908999999991</v>
      </c>
      <c r="E102" s="16">
        <f t="shared" si="52"/>
        <v>653.43614000000002</v>
      </c>
      <c r="F102" s="16">
        <f t="shared" si="52"/>
        <v>566.56614000000002</v>
      </c>
      <c r="G102" s="16">
        <f t="shared" si="52"/>
        <v>431.83077000000003</v>
      </c>
      <c r="H102" s="16">
        <f t="shared" si="52"/>
        <v>345.48198999999994</v>
      </c>
      <c r="I102" s="16">
        <f t="shared" si="52"/>
        <v>283.29523180000001</v>
      </c>
      <c r="J102" s="16"/>
      <c r="K102" s="49"/>
      <c r="L102" s="49"/>
      <c r="M102" s="49"/>
      <c r="N102" s="49"/>
      <c r="O102" s="49"/>
    </row>
    <row r="103" spans="1:15" ht="15" hidden="1" x14ac:dyDescent="0.2">
      <c r="A103" s="25">
        <v>41</v>
      </c>
      <c r="B103" s="41"/>
      <c r="C103" s="16">
        <f t="shared" ref="C103:I103" si="53">C29*$M$2</f>
        <v>1171.6156899999999</v>
      </c>
      <c r="D103" s="16">
        <f t="shared" si="53"/>
        <v>827.17614000000015</v>
      </c>
      <c r="E103" s="16">
        <f t="shared" si="53"/>
        <v>668.0302999999999</v>
      </c>
      <c r="F103" s="16">
        <f t="shared" si="53"/>
        <v>579.24916000000007</v>
      </c>
      <c r="G103" s="16">
        <f t="shared" si="53"/>
        <v>441.47334000000001</v>
      </c>
      <c r="H103" s="16">
        <f t="shared" si="53"/>
        <v>353.21341999999993</v>
      </c>
      <c r="I103" s="16">
        <f t="shared" si="53"/>
        <v>289.63500440000001</v>
      </c>
      <c r="J103" s="16"/>
      <c r="K103" s="49"/>
      <c r="L103" s="49"/>
      <c r="M103" s="49"/>
      <c r="N103" s="49"/>
      <c r="O103" s="49"/>
    </row>
    <row r="104" spans="1:15" ht="15" hidden="1" x14ac:dyDescent="0.2">
      <c r="A104" s="25">
        <v>42</v>
      </c>
      <c r="B104" s="41"/>
      <c r="C104" s="16">
        <f t="shared" ref="C104:I104" si="54">C30*$M$2</f>
        <v>1198.71913</v>
      </c>
      <c r="D104" s="16">
        <f t="shared" si="54"/>
        <v>846.20067000000006</v>
      </c>
      <c r="E104" s="16">
        <f t="shared" si="54"/>
        <v>682.97194000000002</v>
      </c>
      <c r="F104" s="16">
        <f t="shared" si="54"/>
        <v>592.19278999999995</v>
      </c>
      <c r="G104" s="16">
        <f t="shared" si="54"/>
        <v>451.28964999999994</v>
      </c>
      <c r="H104" s="16">
        <f t="shared" si="54"/>
        <v>361.03172000000001</v>
      </c>
      <c r="I104" s="16">
        <f t="shared" si="54"/>
        <v>296.0460104</v>
      </c>
      <c r="J104" s="16"/>
      <c r="K104" s="49"/>
      <c r="L104" s="49"/>
      <c r="M104" s="49"/>
      <c r="N104" s="49"/>
      <c r="O104" s="49"/>
    </row>
    <row r="105" spans="1:15" ht="15" hidden="1" x14ac:dyDescent="0.2">
      <c r="A105" s="25">
        <v>43</v>
      </c>
      <c r="B105" s="41"/>
      <c r="C105" s="16">
        <f t="shared" ref="C105:I105" si="55">C31*$M$2</f>
        <v>1226.43066</v>
      </c>
      <c r="D105" s="16">
        <f t="shared" si="55"/>
        <v>865.9201599999999</v>
      </c>
      <c r="E105" s="16">
        <f t="shared" si="55"/>
        <v>698.34793000000002</v>
      </c>
      <c r="F105" s="16">
        <f t="shared" si="55"/>
        <v>605.48389999999995</v>
      </c>
      <c r="G105" s="16">
        <f t="shared" si="55"/>
        <v>461.45343999999994</v>
      </c>
      <c r="H105" s="16">
        <f t="shared" si="55"/>
        <v>369.19749999999999</v>
      </c>
      <c r="I105" s="16">
        <f t="shared" si="55"/>
        <v>302.74195000000003</v>
      </c>
      <c r="J105" s="16"/>
      <c r="K105" s="49"/>
      <c r="L105" s="49"/>
      <c r="M105" s="49"/>
      <c r="N105" s="49"/>
      <c r="O105" s="49"/>
    </row>
    <row r="106" spans="1:15" ht="15" hidden="1" x14ac:dyDescent="0.2">
      <c r="A106" s="25">
        <v>44</v>
      </c>
      <c r="B106" s="41"/>
      <c r="C106" s="16">
        <f t="shared" ref="C106:I106" si="56">C32*$M$2</f>
        <v>1254.9240199999999</v>
      </c>
      <c r="D106" s="16">
        <f t="shared" si="56"/>
        <v>885.81338999999991</v>
      </c>
      <c r="E106" s="16">
        <f t="shared" si="56"/>
        <v>713.89765999999997</v>
      </c>
      <c r="F106" s="16">
        <f t="shared" si="56"/>
        <v>619.12248999999997</v>
      </c>
      <c r="G106" s="16">
        <f t="shared" si="56"/>
        <v>471.79096999999996</v>
      </c>
      <c r="H106" s="16">
        <f t="shared" si="56"/>
        <v>377.45014999999995</v>
      </c>
      <c r="I106" s="16">
        <f t="shared" si="56"/>
        <v>309.50912299999999</v>
      </c>
      <c r="J106" s="16"/>
      <c r="K106" s="49"/>
      <c r="L106" s="49"/>
      <c r="M106" s="49"/>
      <c r="N106" s="49"/>
      <c r="O106" s="49"/>
    </row>
    <row r="107" spans="1:15" ht="15" hidden="1" x14ac:dyDescent="0.2">
      <c r="A107" s="25">
        <v>45</v>
      </c>
      <c r="B107" s="41"/>
      <c r="C107" s="16">
        <f t="shared" ref="C107:I107" si="57">C33*$M$2</f>
        <v>1284.02547</v>
      </c>
      <c r="D107" s="16">
        <f t="shared" si="57"/>
        <v>906.48844999999994</v>
      </c>
      <c r="E107" s="16">
        <f t="shared" si="57"/>
        <v>730.14234999999996</v>
      </c>
      <c r="F107" s="16">
        <f t="shared" si="57"/>
        <v>632.93481999999995</v>
      </c>
      <c r="G107" s="16">
        <f t="shared" si="57"/>
        <v>482.30223999999998</v>
      </c>
      <c r="H107" s="16">
        <f t="shared" si="57"/>
        <v>385.87653999999998</v>
      </c>
      <c r="I107" s="16">
        <f t="shared" si="57"/>
        <v>316.41876280000002</v>
      </c>
      <c r="J107" s="16"/>
      <c r="K107" s="49"/>
      <c r="L107" s="49"/>
      <c r="M107" s="49"/>
      <c r="N107" s="49"/>
      <c r="O107" s="49"/>
    </row>
    <row r="108" spans="1:15" ht="15" hidden="1" x14ac:dyDescent="0.2">
      <c r="A108" s="25">
        <v>46</v>
      </c>
      <c r="B108" s="41"/>
      <c r="C108" s="16">
        <f t="shared" ref="C108:I108" si="58">C34*$M$2</f>
        <v>1313.7350100000001</v>
      </c>
      <c r="D108" s="16">
        <f t="shared" si="58"/>
        <v>927.42412000000002</v>
      </c>
      <c r="E108" s="16">
        <f t="shared" si="58"/>
        <v>746.64765</v>
      </c>
      <c r="F108" s="16">
        <f t="shared" si="58"/>
        <v>647.52898000000005</v>
      </c>
      <c r="G108" s="16">
        <f t="shared" si="58"/>
        <v>493.24786</v>
      </c>
      <c r="H108" s="16">
        <f t="shared" si="58"/>
        <v>394.65041000000002</v>
      </c>
      <c r="I108" s="16">
        <f t="shared" si="58"/>
        <v>323.61333620000005</v>
      </c>
      <c r="J108" s="16"/>
      <c r="K108" s="49"/>
      <c r="L108" s="49"/>
      <c r="M108" s="49"/>
      <c r="N108" s="49"/>
      <c r="O108" s="49"/>
    </row>
    <row r="109" spans="1:15" ht="15" hidden="1" x14ac:dyDescent="0.2">
      <c r="A109" s="25">
        <v>47</v>
      </c>
      <c r="B109" s="41"/>
      <c r="C109" s="16">
        <f t="shared" ref="C109:I109" si="59">C35*$M$2</f>
        <v>1344.13951</v>
      </c>
      <c r="D109" s="16">
        <f t="shared" si="59"/>
        <v>949.05475000000013</v>
      </c>
      <c r="E109" s="16">
        <f t="shared" si="59"/>
        <v>763.41356000000007</v>
      </c>
      <c r="F109" s="16">
        <f t="shared" si="59"/>
        <v>661.86252999999999</v>
      </c>
      <c r="G109" s="16">
        <f t="shared" si="59"/>
        <v>504.45409000000001</v>
      </c>
      <c r="H109" s="16">
        <f t="shared" si="59"/>
        <v>403.59802000000002</v>
      </c>
      <c r="I109" s="16">
        <f t="shared" si="59"/>
        <v>330.95037640000004</v>
      </c>
      <c r="J109" s="16"/>
      <c r="K109" s="49"/>
      <c r="L109" s="49"/>
      <c r="M109" s="49"/>
      <c r="N109" s="49"/>
      <c r="O109" s="49"/>
    </row>
    <row r="110" spans="1:15" ht="15" hidden="1" x14ac:dyDescent="0.2">
      <c r="A110" s="25">
        <v>48</v>
      </c>
      <c r="B110" s="41"/>
      <c r="C110" s="16">
        <f t="shared" ref="C110:I110" si="60">C36*$M$2</f>
        <v>1375.1521</v>
      </c>
      <c r="D110" s="16">
        <f t="shared" si="60"/>
        <v>970.85912000000008</v>
      </c>
      <c r="E110" s="16">
        <f t="shared" si="60"/>
        <v>780.61381999999992</v>
      </c>
      <c r="F110" s="16">
        <f t="shared" si="60"/>
        <v>676.80417</v>
      </c>
      <c r="G110" s="16">
        <f t="shared" si="60"/>
        <v>515.66031999999996</v>
      </c>
      <c r="H110" s="16">
        <f t="shared" si="60"/>
        <v>412.54562999999996</v>
      </c>
      <c r="I110" s="16">
        <f t="shared" si="60"/>
        <v>338.28741659999997</v>
      </c>
      <c r="J110" s="16"/>
      <c r="K110" s="49"/>
      <c r="L110" s="49"/>
      <c r="M110" s="49"/>
      <c r="N110" s="49"/>
      <c r="O110" s="49"/>
    </row>
    <row r="111" spans="1:15" ht="15" hidden="1" x14ac:dyDescent="0.2">
      <c r="A111" s="25">
        <v>49</v>
      </c>
      <c r="B111" s="41"/>
      <c r="C111" s="16">
        <f t="shared" ref="C111:I111" si="61">C37*$M$2</f>
        <v>1406.8596499999999</v>
      </c>
      <c r="D111" s="16">
        <f t="shared" si="61"/>
        <v>993.44531999999992</v>
      </c>
      <c r="E111" s="16">
        <f t="shared" si="61"/>
        <v>798.33529999999996</v>
      </c>
      <c r="F111" s="16">
        <f t="shared" si="61"/>
        <v>692.26702999999998</v>
      </c>
      <c r="G111" s="16">
        <f t="shared" si="61"/>
        <v>527.38777000000005</v>
      </c>
      <c r="H111" s="16">
        <f t="shared" si="61"/>
        <v>421.92759000000001</v>
      </c>
      <c r="I111" s="16">
        <f t="shared" si="61"/>
        <v>345.98062379999999</v>
      </c>
      <c r="J111" s="16"/>
      <c r="K111" s="49"/>
      <c r="L111" s="49"/>
      <c r="M111" s="49"/>
      <c r="N111" s="49"/>
      <c r="O111" s="49"/>
    </row>
    <row r="112" spans="1:15" ht="15" hidden="1" x14ac:dyDescent="0.2">
      <c r="A112" s="25">
        <v>50</v>
      </c>
      <c r="B112" s="41"/>
      <c r="C112" s="16">
        <f t="shared" ref="C112:I112" si="62">C38*$M$2</f>
        <v>1439.00155</v>
      </c>
      <c r="D112" s="16">
        <f t="shared" si="62"/>
        <v>1016.20526</v>
      </c>
      <c r="E112" s="16">
        <f t="shared" si="62"/>
        <v>816.49113</v>
      </c>
      <c r="F112" s="16">
        <f t="shared" si="62"/>
        <v>707.9905</v>
      </c>
      <c r="G112" s="16">
        <f t="shared" si="62"/>
        <v>539.46269999999993</v>
      </c>
      <c r="H112" s="16">
        <f t="shared" si="62"/>
        <v>431.57016000000004</v>
      </c>
      <c r="I112" s="16">
        <f t="shared" si="62"/>
        <v>353.88753120000001</v>
      </c>
      <c r="J112" s="16"/>
      <c r="K112" s="49"/>
      <c r="L112" s="49"/>
      <c r="M112" s="49"/>
      <c r="N112" s="49"/>
      <c r="O112" s="49"/>
    </row>
    <row r="113" spans="1:15" ht="15" hidden="1" x14ac:dyDescent="0.2">
      <c r="A113" s="25">
        <v>51</v>
      </c>
      <c r="B113" s="41"/>
      <c r="C113" s="16">
        <f t="shared" ref="C113:I113" si="63">C39*$M$2</f>
        <v>1472.01215</v>
      </c>
      <c r="D113" s="16">
        <f t="shared" si="63"/>
        <v>1039.57329</v>
      </c>
      <c r="E113" s="16">
        <f t="shared" si="63"/>
        <v>835.08131000000003</v>
      </c>
      <c r="F113" s="16">
        <f t="shared" si="63"/>
        <v>724.06144999999992</v>
      </c>
      <c r="G113" s="16">
        <f t="shared" si="63"/>
        <v>551.62450000000001</v>
      </c>
      <c r="H113" s="16">
        <f t="shared" si="63"/>
        <v>441.29959999999994</v>
      </c>
      <c r="I113" s="16">
        <f t="shared" si="63"/>
        <v>361.86567200000002</v>
      </c>
      <c r="J113" s="16"/>
      <c r="K113" s="49"/>
      <c r="L113" s="49"/>
      <c r="M113" s="49"/>
      <c r="N113" s="49"/>
      <c r="O113" s="49"/>
    </row>
    <row r="114" spans="1:15" ht="15" hidden="1" x14ac:dyDescent="0.2">
      <c r="A114" s="25">
        <v>52</v>
      </c>
      <c r="B114" s="41"/>
      <c r="C114" s="16">
        <f t="shared" ref="C114:I114" si="64">C40*$M$2</f>
        <v>1505.4571000000001</v>
      </c>
      <c r="D114" s="16">
        <f t="shared" si="64"/>
        <v>1063.46254</v>
      </c>
      <c r="E114" s="16">
        <f t="shared" si="64"/>
        <v>853.58461999999997</v>
      </c>
      <c r="F114" s="16">
        <f t="shared" si="64"/>
        <v>740.13239999999996</v>
      </c>
      <c r="G114" s="16">
        <f t="shared" si="64"/>
        <v>564.04691000000003</v>
      </c>
      <c r="H114" s="16">
        <f t="shared" si="64"/>
        <v>451.28964999999994</v>
      </c>
      <c r="I114" s="16">
        <f t="shared" si="64"/>
        <v>370.05751300000003</v>
      </c>
      <c r="J114" s="16"/>
      <c r="K114" s="49"/>
      <c r="L114" s="49"/>
      <c r="M114" s="49"/>
      <c r="N114" s="49"/>
      <c r="O114" s="49"/>
    </row>
    <row r="115" spans="1:15" ht="15" hidden="1" x14ac:dyDescent="0.2">
      <c r="A115" s="25">
        <v>53</v>
      </c>
      <c r="B115" s="41"/>
      <c r="C115" s="16">
        <f t="shared" ref="C115:I115" si="65">C41*$M$2</f>
        <v>1539.6838799999998</v>
      </c>
      <c r="D115" s="16">
        <f t="shared" si="65"/>
        <v>1088.04675</v>
      </c>
      <c r="E115" s="16">
        <f t="shared" si="65"/>
        <v>873.04350000000011</v>
      </c>
      <c r="F115" s="16">
        <f t="shared" si="65"/>
        <v>756.98518000000001</v>
      </c>
      <c r="G115" s="16">
        <f t="shared" si="65"/>
        <v>576.81680000000006</v>
      </c>
      <c r="H115" s="16">
        <f t="shared" si="65"/>
        <v>461.45343999999994</v>
      </c>
      <c r="I115" s="16">
        <f t="shared" si="65"/>
        <v>378.3918208</v>
      </c>
      <c r="J115" s="16"/>
      <c r="K115" s="49"/>
      <c r="L115" s="49"/>
      <c r="M115" s="49"/>
      <c r="N115" s="49"/>
      <c r="O115" s="49"/>
    </row>
    <row r="116" spans="1:15" ht="15" hidden="1" x14ac:dyDescent="0.2">
      <c r="A116" s="25">
        <v>54</v>
      </c>
      <c r="B116" s="41"/>
      <c r="C116" s="16">
        <f t="shared" ref="C116:I116" si="66">C42*$M$2</f>
        <v>1574.5187500000002</v>
      </c>
      <c r="D116" s="16">
        <f t="shared" si="66"/>
        <v>1112.8046999999999</v>
      </c>
      <c r="E116" s="16">
        <f t="shared" si="66"/>
        <v>892.5023799999999</v>
      </c>
      <c r="F116" s="16">
        <f t="shared" si="66"/>
        <v>773.83795999999995</v>
      </c>
      <c r="G116" s="16">
        <f t="shared" si="66"/>
        <v>589.76043000000004</v>
      </c>
      <c r="H116" s="16">
        <f t="shared" si="66"/>
        <v>471.87783999999999</v>
      </c>
      <c r="I116" s="16">
        <f t="shared" si="66"/>
        <v>386.93982879999999</v>
      </c>
      <c r="J116" s="16"/>
      <c r="K116" s="49"/>
      <c r="L116" s="49"/>
      <c r="M116" s="49"/>
      <c r="N116" s="49"/>
      <c r="O116" s="49"/>
    </row>
    <row r="117" spans="1:15" ht="15" hidden="1" x14ac:dyDescent="0.2">
      <c r="A117" s="25">
        <v>55</v>
      </c>
      <c r="B117" s="41"/>
      <c r="C117" s="16">
        <f t="shared" ref="C117:I117" si="67">C43*$M$2</f>
        <v>1610.0485799999999</v>
      </c>
      <c r="D117" s="16">
        <f t="shared" si="67"/>
        <v>1137.9969999999998</v>
      </c>
      <c r="E117" s="16">
        <f t="shared" si="67"/>
        <v>912.65621999999996</v>
      </c>
      <c r="F117" s="16">
        <f t="shared" si="67"/>
        <v>791.29883000000007</v>
      </c>
      <c r="G117" s="16">
        <f t="shared" si="67"/>
        <v>602.96466999999996</v>
      </c>
      <c r="H117" s="16">
        <f t="shared" si="67"/>
        <v>482.38911000000002</v>
      </c>
      <c r="I117" s="16">
        <f t="shared" si="67"/>
        <v>395.55907020000001</v>
      </c>
      <c r="J117" s="16"/>
      <c r="K117" s="49"/>
      <c r="L117" s="49"/>
      <c r="M117" s="49"/>
      <c r="N117" s="49"/>
      <c r="O117" s="49"/>
    </row>
    <row r="118" spans="1:15" ht="15" hidden="1" x14ac:dyDescent="0.2">
      <c r="A118" s="25">
        <v>56</v>
      </c>
      <c r="B118" s="41"/>
      <c r="C118" s="16">
        <f t="shared" ref="C118:I118" si="68">C44*$M$2</f>
        <v>1645.92589</v>
      </c>
      <c r="D118" s="16">
        <f t="shared" si="68"/>
        <v>1163.7105200000001</v>
      </c>
      <c r="E118" s="16">
        <f t="shared" si="68"/>
        <v>932.98379999999997</v>
      </c>
      <c r="F118" s="16">
        <f t="shared" si="68"/>
        <v>809.02030999999999</v>
      </c>
      <c r="G118" s="16">
        <f t="shared" si="68"/>
        <v>616.51639</v>
      </c>
      <c r="H118" s="16">
        <f t="shared" si="68"/>
        <v>493.24786</v>
      </c>
      <c r="I118" s="16">
        <f t="shared" si="68"/>
        <v>404.46324520000002</v>
      </c>
      <c r="J118" s="16"/>
      <c r="K118" s="49"/>
      <c r="L118" s="49"/>
      <c r="M118" s="49"/>
      <c r="N118" s="49"/>
      <c r="O118" s="49"/>
    </row>
    <row r="119" spans="1:15" ht="15" hidden="1" x14ac:dyDescent="0.2">
      <c r="A119" s="25">
        <v>57</v>
      </c>
      <c r="B119" s="41"/>
      <c r="C119" s="16">
        <f t="shared" ref="C119:I119" si="69">C45*$M$2</f>
        <v>1682.7587699999999</v>
      </c>
      <c r="D119" s="16">
        <f t="shared" si="69"/>
        <v>1189.94526</v>
      </c>
      <c r="E119" s="16">
        <f t="shared" si="69"/>
        <v>953.83260000000007</v>
      </c>
      <c r="F119" s="16">
        <f t="shared" si="69"/>
        <v>826.9155300000001</v>
      </c>
      <c r="G119" s="16">
        <f t="shared" si="69"/>
        <v>630.15498000000002</v>
      </c>
      <c r="H119" s="16">
        <f t="shared" si="69"/>
        <v>504.19348000000008</v>
      </c>
      <c r="I119" s="16">
        <f t="shared" si="69"/>
        <v>413.43865360000007</v>
      </c>
      <c r="J119" s="16"/>
      <c r="K119" s="49"/>
      <c r="L119" s="49"/>
      <c r="M119" s="49"/>
      <c r="N119" s="49"/>
      <c r="O119" s="49"/>
    </row>
    <row r="120" spans="1:15" ht="15" hidden="1" x14ac:dyDescent="0.2">
      <c r="A120" s="25">
        <v>58</v>
      </c>
      <c r="B120" s="41"/>
      <c r="C120" s="16">
        <f t="shared" ref="C120:I120" si="70">C46*$M$2</f>
        <v>1720.1997399999998</v>
      </c>
      <c r="D120" s="16">
        <f t="shared" si="70"/>
        <v>1216.6143500000001</v>
      </c>
      <c r="E120" s="16">
        <f t="shared" si="70"/>
        <v>975.02887999999996</v>
      </c>
      <c r="F120" s="16">
        <f t="shared" si="70"/>
        <v>845.41883999999993</v>
      </c>
      <c r="G120" s="16">
        <f t="shared" si="70"/>
        <v>644.14104999999995</v>
      </c>
      <c r="H120" s="16">
        <f t="shared" si="70"/>
        <v>515.31284000000005</v>
      </c>
      <c r="I120" s="16">
        <f t="shared" si="70"/>
        <v>422.55652880000002</v>
      </c>
      <c r="J120" s="16"/>
      <c r="K120" s="49"/>
      <c r="L120" s="49"/>
      <c r="M120" s="49"/>
      <c r="N120" s="49"/>
      <c r="O120" s="49"/>
    </row>
    <row r="121" spans="1:15" ht="15" hidden="1" x14ac:dyDescent="0.2">
      <c r="A121" s="25">
        <v>59</v>
      </c>
      <c r="B121" s="41"/>
      <c r="C121" s="16">
        <f t="shared" ref="C121:I121" si="71">C47*$M$2</f>
        <v>1758.0750599999999</v>
      </c>
      <c r="D121" s="16">
        <f t="shared" si="71"/>
        <v>1243.80466</v>
      </c>
      <c r="E121" s="16">
        <f t="shared" si="71"/>
        <v>996.48577</v>
      </c>
      <c r="F121" s="16">
        <f t="shared" si="71"/>
        <v>864.09588999999994</v>
      </c>
      <c r="G121" s="16">
        <f t="shared" si="71"/>
        <v>658.30086000000006</v>
      </c>
      <c r="H121" s="16">
        <f t="shared" si="71"/>
        <v>526.69281000000001</v>
      </c>
      <c r="I121" s="16">
        <f t="shared" si="71"/>
        <v>431.88810420000004</v>
      </c>
      <c r="J121" s="16"/>
      <c r="K121" s="49"/>
      <c r="L121" s="49"/>
      <c r="M121" s="49"/>
      <c r="N121" s="49"/>
      <c r="O121" s="49"/>
    </row>
    <row r="122" spans="1:15" ht="15" hidden="1" x14ac:dyDescent="0.2">
      <c r="A122" s="25">
        <v>60</v>
      </c>
      <c r="B122" s="41"/>
      <c r="C122" s="16">
        <f t="shared" ref="C122:I122" si="72">C48*$M$2</f>
        <v>1796.64534</v>
      </c>
      <c r="D122" s="16">
        <f t="shared" si="72"/>
        <v>1271.5161900000001</v>
      </c>
      <c r="E122" s="16">
        <f t="shared" si="72"/>
        <v>1018.55075</v>
      </c>
      <c r="F122" s="16">
        <f t="shared" si="72"/>
        <v>883.12042000000008</v>
      </c>
      <c r="G122" s="16">
        <f t="shared" si="72"/>
        <v>672.89501999999993</v>
      </c>
      <c r="H122" s="16">
        <f t="shared" si="72"/>
        <v>538.33339000000001</v>
      </c>
      <c r="I122" s="16">
        <f t="shared" si="72"/>
        <v>441.43337980000001</v>
      </c>
      <c r="J122" s="16"/>
      <c r="K122" s="49"/>
      <c r="L122" s="49"/>
      <c r="M122" s="49"/>
      <c r="N122" s="49"/>
      <c r="O122" s="49"/>
    </row>
    <row r="123" spans="1:15" ht="15" hidden="1" x14ac:dyDescent="0.2">
      <c r="A123" s="25">
        <v>61</v>
      </c>
      <c r="B123" s="41"/>
      <c r="C123" s="16">
        <f t="shared" ref="C123:I123" si="73">C49*$M$2</f>
        <v>1999.4867899999999</v>
      </c>
      <c r="D123" s="16">
        <f t="shared" si="73"/>
        <v>1416.9365699999998</v>
      </c>
      <c r="E123" s="16">
        <f t="shared" si="73"/>
        <v>1134.3484600000002</v>
      </c>
      <c r="F123" s="16">
        <f t="shared" si="73"/>
        <v>983.62900999999988</v>
      </c>
      <c r="G123" s="16">
        <f t="shared" si="73"/>
        <v>749.60122999999999</v>
      </c>
      <c r="H123" s="16">
        <f t="shared" si="73"/>
        <v>599.75048000000004</v>
      </c>
      <c r="I123" s="16">
        <f t="shared" si="73"/>
        <v>491.79539360000007</v>
      </c>
      <c r="J123" s="16"/>
      <c r="K123" s="49"/>
      <c r="L123" s="49"/>
      <c r="M123" s="49"/>
      <c r="N123" s="49"/>
      <c r="O123" s="49"/>
    </row>
    <row r="124" spans="1:15" ht="15" hidden="1" x14ac:dyDescent="0.2">
      <c r="A124" s="25">
        <v>62</v>
      </c>
      <c r="B124" s="41"/>
      <c r="C124" s="16">
        <f t="shared" ref="C124:I124" si="74">C50*$M$2</f>
        <v>2218.0517100000002</v>
      </c>
      <c r="D124" s="16">
        <f t="shared" si="74"/>
        <v>1574.4318799999999</v>
      </c>
      <c r="E124" s="16">
        <f t="shared" si="74"/>
        <v>1260.1362199999999</v>
      </c>
      <c r="F124" s="16">
        <f t="shared" si="74"/>
        <v>1092.65086</v>
      </c>
      <c r="G124" s="16">
        <f t="shared" si="74"/>
        <v>832.47520999999995</v>
      </c>
      <c r="H124" s="16">
        <f t="shared" si="74"/>
        <v>666.03228999999999</v>
      </c>
      <c r="I124" s="16">
        <f t="shared" si="74"/>
        <v>546.14647780000007</v>
      </c>
      <c r="J124" s="16"/>
      <c r="K124" s="49"/>
      <c r="L124" s="49"/>
      <c r="M124" s="49"/>
      <c r="N124" s="49"/>
      <c r="O124" s="49"/>
    </row>
    <row r="125" spans="1:15" ht="15" hidden="1" x14ac:dyDescent="0.2">
      <c r="A125" s="25">
        <v>63</v>
      </c>
      <c r="B125" s="41"/>
      <c r="C125" s="16">
        <f t="shared" ref="C125:I125" si="75">C51*$M$2</f>
        <v>2452.6875800000003</v>
      </c>
      <c r="D125" s="16">
        <f t="shared" si="75"/>
        <v>1743.5677700000001</v>
      </c>
      <c r="E125" s="16">
        <f t="shared" si="75"/>
        <v>1395.4796799999999</v>
      </c>
      <c r="F125" s="16">
        <f t="shared" si="75"/>
        <v>1210.0122299999998</v>
      </c>
      <c r="G125" s="16">
        <f t="shared" si="75"/>
        <v>922.03818000000001</v>
      </c>
      <c r="H125" s="16">
        <f t="shared" si="75"/>
        <v>737.70003999999994</v>
      </c>
      <c r="I125" s="16">
        <f t="shared" si="75"/>
        <v>604.91403279999997</v>
      </c>
      <c r="J125" s="16"/>
      <c r="K125" s="49"/>
      <c r="L125" s="49"/>
      <c r="M125" s="49"/>
      <c r="N125" s="49"/>
      <c r="O125" s="49"/>
    </row>
    <row r="126" spans="1:15" ht="15" hidden="1" x14ac:dyDescent="0.2">
      <c r="A126" s="25">
        <v>64</v>
      </c>
      <c r="B126" s="41"/>
      <c r="C126" s="16">
        <f t="shared" ref="C126:I126" si="76">C52*$M$2</f>
        <v>2703.0469199999998</v>
      </c>
      <c r="D126" s="16">
        <f t="shared" si="76"/>
        <v>1924.69172</v>
      </c>
      <c r="E126" s="16">
        <f t="shared" si="76"/>
        <v>1540.6394500000001</v>
      </c>
      <c r="F126" s="16">
        <f t="shared" si="76"/>
        <v>1335.9737300000002</v>
      </c>
      <c r="G126" s="16">
        <f t="shared" si="76"/>
        <v>1018.02953</v>
      </c>
      <c r="H126" s="16">
        <f t="shared" si="76"/>
        <v>814.49311999999998</v>
      </c>
      <c r="I126" s="16">
        <f t="shared" si="76"/>
        <v>667.8843584</v>
      </c>
      <c r="J126" s="16"/>
      <c r="K126" s="49"/>
      <c r="L126" s="49"/>
      <c r="M126" s="49"/>
      <c r="N126" s="49"/>
      <c r="O126" s="49"/>
    </row>
    <row r="127" spans="1:15" ht="15" hidden="1" x14ac:dyDescent="0.2">
      <c r="A127" s="25">
        <v>65</v>
      </c>
      <c r="B127" s="41"/>
      <c r="C127" s="16">
        <f t="shared" ref="C127:I127" si="77">C53*$M$2</f>
        <v>2969.3034700000003</v>
      </c>
      <c r="D127" s="16">
        <f t="shared" si="77"/>
        <v>2117.71686</v>
      </c>
      <c r="E127" s="16">
        <f t="shared" si="77"/>
        <v>1695.7892699999998</v>
      </c>
      <c r="F127" s="16">
        <f t="shared" si="77"/>
        <v>1470.3616200000001</v>
      </c>
      <c r="G127" s="16">
        <f t="shared" si="77"/>
        <v>1120.36239</v>
      </c>
      <c r="H127" s="16">
        <f t="shared" si="77"/>
        <v>896.32465999999999</v>
      </c>
      <c r="I127" s="16">
        <f t="shared" si="77"/>
        <v>734.98622120000005</v>
      </c>
      <c r="J127" s="16"/>
      <c r="K127" s="49"/>
      <c r="L127" s="49"/>
      <c r="M127" s="49"/>
      <c r="N127" s="49"/>
      <c r="O127" s="49"/>
    </row>
    <row r="128" spans="1:15" ht="15" hidden="1" x14ac:dyDescent="0.2">
      <c r="A128" s="25">
        <v>66</v>
      </c>
      <c r="B128" s="41"/>
      <c r="C128" s="16">
        <f t="shared" ref="C128:I128" si="78">C54*$M$2</f>
        <v>3251.5440999999996</v>
      </c>
      <c r="D128" s="16">
        <f t="shared" si="78"/>
        <v>2322.4694500000001</v>
      </c>
      <c r="E128" s="16">
        <f t="shared" si="78"/>
        <v>1860.7553999999998</v>
      </c>
      <c r="F128" s="16">
        <f t="shared" si="78"/>
        <v>1613.61025</v>
      </c>
      <c r="G128" s="16">
        <f t="shared" si="78"/>
        <v>1229.47111</v>
      </c>
      <c r="H128" s="16">
        <f t="shared" si="78"/>
        <v>983.62900999999988</v>
      </c>
      <c r="I128" s="16">
        <f t="shared" si="78"/>
        <v>806.57578820000015</v>
      </c>
      <c r="J128" s="16"/>
      <c r="K128" s="49"/>
      <c r="L128" s="49"/>
      <c r="M128" s="49"/>
      <c r="N128" s="49"/>
      <c r="O128" s="49"/>
    </row>
    <row r="129" spans="1:15" ht="15" hidden="1" x14ac:dyDescent="0.2">
      <c r="A129" s="25">
        <v>67</v>
      </c>
      <c r="B129" s="41"/>
      <c r="C129" s="16">
        <f t="shared" ref="C129:I129" si="79">C55*$M$2</f>
        <v>3549.76881</v>
      </c>
      <c r="D129" s="16">
        <f t="shared" si="79"/>
        <v>2539.1232300000001</v>
      </c>
      <c r="E129" s="16">
        <f t="shared" si="79"/>
        <v>2035.4509700000001</v>
      </c>
      <c r="F129" s="16">
        <f t="shared" si="79"/>
        <v>1765.0246599999998</v>
      </c>
      <c r="G129" s="16">
        <f t="shared" si="79"/>
        <v>1344.83447</v>
      </c>
      <c r="H129" s="16">
        <f t="shared" si="79"/>
        <v>1075.8849499999999</v>
      </c>
      <c r="I129" s="16">
        <f t="shared" si="79"/>
        <v>882.22565900000006</v>
      </c>
      <c r="J129" s="16"/>
      <c r="K129" s="49"/>
      <c r="L129" s="49"/>
      <c r="M129" s="49"/>
      <c r="N129" s="49"/>
      <c r="O129" s="49"/>
    </row>
    <row r="130" spans="1:15" ht="15" hidden="1" x14ac:dyDescent="0.2">
      <c r="A130" s="25">
        <v>68</v>
      </c>
      <c r="B130" s="41"/>
      <c r="C130" s="16">
        <f t="shared" ref="C130:I130" si="80">C56*$M$2</f>
        <v>3863.80386</v>
      </c>
      <c r="D130" s="16">
        <f t="shared" si="80"/>
        <v>2767.7650699999999</v>
      </c>
      <c r="E130" s="16">
        <f t="shared" si="80"/>
        <v>2219.8759800000003</v>
      </c>
      <c r="F130" s="16">
        <f t="shared" si="80"/>
        <v>1924.86546</v>
      </c>
      <c r="G130" s="16">
        <f t="shared" si="80"/>
        <v>1466.6262099999999</v>
      </c>
      <c r="H130" s="16">
        <f t="shared" si="80"/>
        <v>1173.3530899999998</v>
      </c>
      <c r="I130" s="16">
        <f t="shared" si="80"/>
        <v>962.14953380000009</v>
      </c>
      <c r="J130" s="16"/>
      <c r="K130" s="49"/>
      <c r="L130" s="49"/>
      <c r="M130" s="49"/>
      <c r="N130" s="49"/>
      <c r="O130" s="49"/>
    </row>
    <row r="131" spans="1:15" ht="15" hidden="1" x14ac:dyDescent="0.2">
      <c r="A131" s="25">
        <v>69</v>
      </c>
      <c r="B131" s="41"/>
      <c r="C131" s="16">
        <f t="shared" ref="C131:I131" si="81">C57*$M$2</f>
        <v>4193.6492499999995</v>
      </c>
      <c r="D131" s="16">
        <f t="shared" si="81"/>
        <v>3008.2212300000001</v>
      </c>
      <c r="E131" s="16">
        <f t="shared" si="81"/>
        <v>2414.3779100000002</v>
      </c>
      <c r="F131" s="16">
        <f t="shared" si="81"/>
        <v>2093.4801299999999</v>
      </c>
      <c r="G131" s="16">
        <f t="shared" si="81"/>
        <v>1595.1069399999999</v>
      </c>
      <c r="H131" s="16">
        <f t="shared" si="81"/>
        <v>1276.1203</v>
      </c>
      <c r="I131" s="16">
        <f t="shared" si="81"/>
        <v>1046.4186459999999</v>
      </c>
      <c r="J131" s="16"/>
      <c r="K131" s="49"/>
      <c r="L131" s="49"/>
      <c r="M131" s="49"/>
      <c r="N131" s="49"/>
      <c r="O131" s="49"/>
    </row>
    <row r="132" spans="1:15" ht="15" hidden="1" x14ac:dyDescent="0.2">
      <c r="A132" s="25">
        <v>70</v>
      </c>
      <c r="B132" s="41"/>
      <c r="C132" s="16">
        <f t="shared" ref="C132:I132" si="82">C58*$M$2</f>
        <v>4539.5655900000002</v>
      </c>
      <c r="D132" s="16">
        <f t="shared" si="82"/>
        <v>3260.66545</v>
      </c>
      <c r="E132" s="16">
        <f t="shared" si="82"/>
        <v>2618.52241</v>
      </c>
      <c r="F132" s="16">
        <f t="shared" si="82"/>
        <v>2270.5211899999999</v>
      </c>
      <c r="G132" s="16">
        <f t="shared" si="82"/>
        <v>1730.10292</v>
      </c>
      <c r="H132" s="16">
        <f t="shared" si="82"/>
        <v>1384.09971</v>
      </c>
      <c r="I132" s="16">
        <f t="shared" si="82"/>
        <v>1134.9617622000001</v>
      </c>
      <c r="J132" s="16"/>
      <c r="K132" s="49"/>
      <c r="L132" s="49"/>
      <c r="M132" s="49"/>
      <c r="N132" s="49"/>
      <c r="O132" s="49"/>
    </row>
    <row r="133" spans="1:15" ht="15" hidden="1" x14ac:dyDescent="0.2">
      <c r="A133" s="25">
        <v>71</v>
      </c>
      <c r="B133" s="41"/>
      <c r="C133" s="16">
        <f t="shared" ref="C133:I133" si="83">C59*$M$2</f>
        <v>4901.4660100000001</v>
      </c>
      <c r="D133" s="16">
        <f t="shared" si="83"/>
        <v>3524.8371200000001</v>
      </c>
      <c r="E133" s="16">
        <f t="shared" si="83"/>
        <v>2832.5700900000002</v>
      </c>
      <c r="F133" s="16">
        <f t="shared" si="83"/>
        <v>2456.1623800000002</v>
      </c>
      <c r="G133" s="16">
        <f t="shared" si="83"/>
        <v>1871.5272800000002</v>
      </c>
      <c r="H133" s="16">
        <f t="shared" si="83"/>
        <v>1497.2913199999998</v>
      </c>
      <c r="I133" s="16">
        <f t="shared" si="83"/>
        <v>1227.7788824000002</v>
      </c>
      <c r="J133" s="16"/>
      <c r="K133" s="49"/>
      <c r="L133" s="49"/>
      <c r="M133" s="49"/>
      <c r="N133" s="49"/>
      <c r="O133" s="49"/>
    </row>
    <row r="134" spans="1:15" ht="15" hidden="1" x14ac:dyDescent="0.2">
      <c r="A134" s="25">
        <v>72</v>
      </c>
      <c r="B134" s="41"/>
      <c r="C134" s="16">
        <f t="shared" ref="C134:I134" si="84">C60*$M$2</f>
        <v>5279.0030299999999</v>
      </c>
      <c r="D134" s="16">
        <f t="shared" si="84"/>
        <v>3801.1705899999997</v>
      </c>
      <c r="E134" s="16">
        <f t="shared" si="84"/>
        <v>3056.3472100000004</v>
      </c>
      <c r="F134" s="16">
        <f t="shared" si="84"/>
        <v>2650.14309</v>
      </c>
      <c r="G134" s="16">
        <f t="shared" si="84"/>
        <v>2019.29315</v>
      </c>
      <c r="H134" s="16">
        <f t="shared" si="84"/>
        <v>1615.43452</v>
      </c>
      <c r="I134" s="16">
        <f t="shared" si="84"/>
        <v>1324.6563063999999</v>
      </c>
      <c r="J134" s="16"/>
      <c r="K134" s="49"/>
      <c r="L134" s="49"/>
      <c r="M134" s="49"/>
      <c r="N134" s="49"/>
      <c r="O134" s="49"/>
    </row>
    <row r="135" spans="1:15" ht="15" hidden="1" x14ac:dyDescent="0.2">
      <c r="A135" s="25">
        <v>73</v>
      </c>
      <c r="B135" s="41"/>
      <c r="C135" s="16">
        <f t="shared" ref="C135:I135" si="85">C61*$M$2</f>
        <v>5672.5241299999998</v>
      </c>
      <c r="D135" s="16">
        <f t="shared" si="85"/>
        <v>4089.0577699999999</v>
      </c>
      <c r="E135" s="16">
        <f t="shared" si="85"/>
        <v>3289.8537700000002</v>
      </c>
      <c r="F135" s="16">
        <f t="shared" si="85"/>
        <v>2852.63706</v>
      </c>
      <c r="G135" s="16">
        <f t="shared" si="85"/>
        <v>2173.5742700000001</v>
      </c>
      <c r="H135" s="16">
        <f t="shared" si="85"/>
        <v>1738.87679</v>
      </c>
      <c r="I135" s="16">
        <f t="shared" si="85"/>
        <v>1425.8789678000001</v>
      </c>
      <c r="J135" s="16"/>
      <c r="K135" s="49"/>
      <c r="L135" s="49"/>
      <c r="M135" s="49"/>
      <c r="N135" s="49"/>
      <c r="O135" s="49"/>
    </row>
    <row r="136" spans="1:15" ht="15" hidden="1" x14ac:dyDescent="0.2">
      <c r="A136" s="25">
        <v>74</v>
      </c>
      <c r="B136" s="41"/>
      <c r="C136" s="16">
        <f t="shared" ref="C136:I136" si="86">C62*$M$2</f>
        <v>6082.0293100000008</v>
      </c>
      <c r="D136" s="16">
        <f t="shared" si="86"/>
        <v>4388.9330099999997</v>
      </c>
      <c r="E136" s="16">
        <f t="shared" si="86"/>
        <v>3533.4372499999999</v>
      </c>
      <c r="F136" s="16">
        <f t="shared" si="86"/>
        <v>3063.9049</v>
      </c>
      <c r="G136" s="16">
        <f t="shared" si="86"/>
        <v>2334.5443799999998</v>
      </c>
      <c r="H136" s="16">
        <f t="shared" si="86"/>
        <v>1867.7050000000002</v>
      </c>
      <c r="I136" s="16">
        <f t="shared" si="86"/>
        <v>1531.5181000000002</v>
      </c>
      <c r="J136" s="16"/>
      <c r="K136" s="49"/>
      <c r="L136" s="49"/>
      <c r="M136" s="49"/>
      <c r="N136" s="49"/>
      <c r="O136" s="49"/>
    </row>
    <row r="137" spans="1:15" ht="15" hidden="1" x14ac:dyDescent="0.2">
      <c r="A137" s="25">
        <v>75</v>
      </c>
      <c r="B137" s="41"/>
      <c r="C137" s="16">
        <f t="shared" ref="C137:I137" si="87">C63*$M$2</f>
        <v>6507.4317000000001</v>
      </c>
      <c r="D137" s="16">
        <f t="shared" si="87"/>
        <v>4700.7963099999997</v>
      </c>
      <c r="E137" s="16">
        <f t="shared" si="87"/>
        <v>3786.7501699999998</v>
      </c>
      <c r="F137" s="16">
        <f t="shared" si="87"/>
        <v>3283.4253899999994</v>
      </c>
      <c r="G137" s="16">
        <f t="shared" si="87"/>
        <v>2501.7691300000001</v>
      </c>
      <c r="H137" s="16">
        <f t="shared" si="87"/>
        <v>2001.4848</v>
      </c>
      <c r="I137" s="16">
        <f t="shared" si="87"/>
        <v>1641.2175360000001</v>
      </c>
      <c r="J137" s="16"/>
      <c r="K137" s="49"/>
      <c r="L137" s="49"/>
      <c r="M137" s="49"/>
      <c r="N137" s="49"/>
      <c r="O137" s="49"/>
    </row>
    <row r="138" spans="1:15" ht="15" hidden="1" x14ac:dyDescent="0.2">
      <c r="A138" s="25">
        <v>76</v>
      </c>
      <c r="B138" s="41"/>
      <c r="C138" s="16">
        <f t="shared" ref="C138:I138" si="88">C64*$M$2</f>
        <v>6507.4317000000001</v>
      </c>
      <c r="D138" s="16">
        <f t="shared" si="88"/>
        <v>4700.7963099999997</v>
      </c>
      <c r="E138" s="16">
        <f t="shared" si="88"/>
        <v>3786.7501699999998</v>
      </c>
      <c r="F138" s="16">
        <f t="shared" si="88"/>
        <v>3283.4253899999994</v>
      </c>
      <c r="G138" s="16">
        <f t="shared" si="88"/>
        <v>2501.7691300000001</v>
      </c>
      <c r="H138" s="16">
        <f t="shared" si="88"/>
        <v>2001.4848</v>
      </c>
      <c r="I138" s="16">
        <f t="shared" si="88"/>
        <v>1641.2175360000001</v>
      </c>
      <c r="J138" s="16"/>
      <c r="K138" s="49"/>
      <c r="L138" s="49"/>
      <c r="M138" s="49"/>
      <c r="N138" s="49"/>
      <c r="O138" s="49"/>
    </row>
    <row r="139" spans="1:15" ht="15" hidden="1" x14ac:dyDescent="0.2">
      <c r="A139" s="25">
        <v>77</v>
      </c>
      <c r="B139" s="41"/>
      <c r="C139" s="16">
        <f t="shared" ref="C139:I139" si="89">C65*$M$2</f>
        <v>6507.4317000000001</v>
      </c>
      <c r="D139" s="16">
        <f t="shared" si="89"/>
        <v>4700.7963099999997</v>
      </c>
      <c r="E139" s="16">
        <f t="shared" si="89"/>
        <v>3786.7501699999998</v>
      </c>
      <c r="F139" s="16">
        <f t="shared" si="89"/>
        <v>3283.4253899999994</v>
      </c>
      <c r="G139" s="16">
        <f t="shared" si="89"/>
        <v>2501.7691300000001</v>
      </c>
      <c r="H139" s="16">
        <f t="shared" si="89"/>
        <v>2001.4848</v>
      </c>
      <c r="I139" s="16">
        <f t="shared" si="89"/>
        <v>1641.2175360000001</v>
      </c>
      <c r="J139" s="16"/>
      <c r="K139" s="49"/>
      <c r="L139" s="49"/>
      <c r="M139" s="49"/>
      <c r="N139" s="49"/>
      <c r="O139" s="49"/>
    </row>
    <row r="140" spans="1:15" ht="15" hidden="1" x14ac:dyDescent="0.2">
      <c r="A140" s="25">
        <v>78</v>
      </c>
      <c r="B140" s="41"/>
      <c r="C140" s="16">
        <f t="shared" ref="C140:I140" si="90">C66*$M$2</f>
        <v>6507.4317000000001</v>
      </c>
      <c r="D140" s="16">
        <f t="shared" si="90"/>
        <v>4700.7963099999997</v>
      </c>
      <c r="E140" s="16">
        <f t="shared" si="90"/>
        <v>3786.7501699999998</v>
      </c>
      <c r="F140" s="16">
        <f t="shared" si="90"/>
        <v>3283.4253899999994</v>
      </c>
      <c r="G140" s="16">
        <f t="shared" si="90"/>
        <v>2501.7691300000001</v>
      </c>
      <c r="H140" s="16">
        <f t="shared" si="90"/>
        <v>2001.4848</v>
      </c>
      <c r="I140" s="16">
        <f t="shared" si="90"/>
        <v>1641.2175360000001</v>
      </c>
      <c r="J140" s="16"/>
      <c r="K140" s="49"/>
      <c r="L140" s="49"/>
      <c r="M140" s="49"/>
      <c r="N140" s="49"/>
      <c r="O140" s="49"/>
    </row>
    <row r="141" spans="1:15" ht="15" hidden="1" x14ac:dyDescent="0.2">
      <c r="A141" s="25">
        <v>79</v>
      </c>
      <c r="B141" s="41"/>
      <c r="C141" s="16">
        <f t="shared" ref="C141:I141" si="91">C67*$M$2</f>
        <v>6507.4317000000001</v>
      </c>
      <c r="D141" s="16">
        <f t="shared" si="91"/>
        <v>4700.7963099999997</v>
      </c>
      <c r="E141" s="16">
        <f t="shared" si="91"/>
        <v>3786.7501699999998</v>
      </c>
      <c r="F141" s="16">
        <f t="shared" si="91"/>
        <v>3283.4253899999994</v>
      </c>
      <c r="G141" s="16">
        <f t="shared" si="91"/>
        <v>2501.7691300000001</v>
      </c>
      <c r="H141" s="16">
        <f t="shared" si="91"/>
        <v>2001.4848</v>
      </c>
      <c r="I141" s="16">
        <f t="shared" si="91"/>
        <v>1641.2175360000001</v>
      </c>
      <c r="J141" s="16"/>
      <c r="K141" s="49"/>
      <c r="L141" s="49"/>
      <c r="M141" s="49"/>
      <c r="N141" s="49"/>
      <c r="O141" s="49"/>
    </row>
    <row r="142" spans="1:15" ht="15" hidden="1" x14ac:dyDescent="0.2">
      <c r="A142" s="25">
        <v>80</v>
      </c>
      <c r="B142" s="41"/>
      <c r="C142" s="16">
        <f t="shared" ref="C142:I142" si="92">C68*$M$2</f>
        <v>6507.4317000000001</v>
      </c>
      <c r="D142" s="16">
        <f t="shared" si="92"/>
        <v>4700.7963099999997</v>
      </c>
      <c r="E142" s="16">
        <f t="shared" si="92"/>
        <v>3786.7501699999998</v>
      </c>
      <c r="F142" s="16">
        <f t="shared" si="92"/>
        <v>3283.4253899999994</v>
      </c>
      <c r="G142" s="16">
        <f t="shared" si="92"/>
        <v>2501.7691300000001</v>
      </c>
      <c r="H142" s="16">
        <f t="shared" si="92"/>
        <v>2001.4848</v>
      </c>
      <c r="I142" s="16">
        <f t="shared" si="92"/>
        <v>1641.2175360000001</v>
      </c>
      <c r="J142" s="16"/>
      <c r="K142" s="49"/>
      <c r="L142" s="49"/>
      <c r="M142" s="49"/>
      <c r="N142" s="49"/>
      <c r="O142" s="49"/>
    </row>
    <row r="143" spans="1:15" ht="15" hidden="1" x14ac:dyDescent="0.2">
      <c r="A143" s="25">
        <v>81</v>
      </c>
      <c r="B143" s="41"/>
      <c r="C143" s="16">
        <f t="shared" ref="C143:I143" si="93">C69*$M$2</f>
        <v>6507.4317000000001</v>
      </c>
      <c r="D143" s="16">
        <f t="shared" si="93"/>
        <v>4700.7963099999997</v>
      </c>
      <c r="E143" s="16">
        <f t="shared" si="93"/>
        <v>3786.7501699999998</v>
      </c>
      <c r="F143" s="16">
        <f t="shared" si="93"/>
        <v>3283.4253899999994</v>
      </c>
      <c r="G143" s="16">
        <f t="shared" si="93"/>
        <v>2501.7691300000001</v>
      </c>
      <c r="H143" s="16">
        <f t="shared" si="93"/>
        <v>2001.4848</v>
      </c>
      <c r="I143" s="16">
        <f t="shared" si="93"/>
        <v>1641.2175360000001</v>
      </c>
      <c r="J143" s="16"/>
      <c r="K143" s="49"/>
      <c r="L143" s="49"/>
      <c r="M143" s="49"/>
      <c r="N143" s="49"/>
      <c r="O143" s="49"/>
    </row>
    <row r="144" spans="1:15" ht="15" hidden="1" x14ac:dyDescent="0.2">
      <c r="A144" s="25">
        <v>82</v>
      </c>
      <c r="B144" s="41"/>
      <c r="C144" s="16">
        <f t="shared" ref="C144:I144" si="94">C70*$M$2</f>
        <v>6507.4317000000001</v>
      </c>
      <c r="D144" s="16">
        <f t="shared" si="94"/>
        <v>4700.7963099999997</v>
      </c>
      <c r="E144" s="16">
        <f t="shared" si="94"/>
        <v>3786.7501699999998</v>
      </c>
      <c r="F144" s="16">
        <f t="shared" si="94"/>
        <v>3283.4253899999994</v>
      </c>
      <c r="G144" s="16">
        <f t="shared" si="94"/>
        <v>2501.7691300000001</v>
      </c>
      <c r="H144" s="16">
        <f t="shared" si="94"/>
        <v>2001.4848</v>
      </c>
      <c r="I144" s="16">
        <f t="shared" si="94"/>
        <v>1641.2175360000001</v>
      </c>
      <c r="J144" s="16"/>
      <c r="K144" s="49"/>
      <c r="L144" s="49"/>
      <c r="M144" s="49"/>
      <c r="N144" s="49"/>
      <c r="O144" s="49"/>
    </row>
    <row r="145" spans="1:24" ht="15" hidden="1" x14ac:dyDescent="0.2">
      <c r="A145" s="25">
        <v>83</v>
      </c>
      <c r="B145" s="41"/>
      <c r="C145" s="16">
        <f t="shared" ref="C145:I145" si="95">C71*$M$2</f>
        <v>6507.4317000000001</v>
      </c>
      <c r="D145" s="16">
        <f t="shared" si="95"/>
        <v>4700.7963099999997</v>
      </c>
      <c r="E145" s="16">
        <f t="shared" si="95"/>
        <v>3786.7501699999998</v>
      </c>
      <c r="F145" s="16">
        <f t="shared" si="95"/>
        <v>3283.4253899999994</v>
      </c>
      <c r="G145" s="16">
        <f t="shared" si="95"/>
        <v>2501.7691300000001</v>
      </c>
      <c r="H145" s="16">
        <f t="shared" si="95"/>
        <v>2001.4848</v>
      </c>
      <c r="I145" s="16">
        <f t="shared" si="95"/>
        <v>1641.2175360000001</v>
      </c>
      <c r="J145" s="16"/>
      <c r="K145" s="49"/>
      <c r="L145" s="49"/>
      <c r="M145" s="49"/>
      <c r="N145" s="49"/>
      <c r="O145" s="49"/>
    </row>
    <row r="146" spans="1:24" s="44" customFormat="1" ht="15" hidden="1" x14ac:dyDescent="0.2">
      <c r="A146" s="42">
        <v>84</v>
      </c>
      <c r="B146" s="43" t="s">
        <v>153</v>
      </c>
      <c r="C146" s="16">
        <f t="shared" ref="C146:I146" si="96">C72*$M$2</f>
        <v>6507.4317000000001</v>
      </c>
      <c r="D146" s="16">
        <f t="shared" si="96"/>
        <v>4700.7963099999997</v>
      </c>
      <c r="E146" s="16">
        <f t="shared" si="96"/>
        <v>3786.7501699999998</v>
      </c>
      <c r="F146" s="16">
        <f t="shared" si="96"/>
        <v>3283.4253899999994</v>
      </c>
      <c r="G146" s="16">
        <f t="shared" si="96"/>
        <v>2501.7691300000001</v>
      </c>
      <c r="H146" s="16">
        <f t="shared" si="96"/>
        <v>2001.4848</v>
      </c>
      <c r="I146" s="16">
        <f t="shared" si="96"/>
        <v>1641.2175360000001</v>
      </c>
      <c r="J146" s="16"/>
      <c r="K146" s="50"/>
      <c r="L146" s="50"/>
      <c r="M146" s="50"/>
      <c r="N146" s="50"/>
      <c r="O146" s="50"/>
    </row>
    <row r="147" spans="1:24" ht="15" hidden="1" x14ac:dyDescent="0.2">
      <c r="A147" s="25">
        <v>1</v>
      </c>
      <c r="B147" s="41" t="s">
        <v>154</v>
      </c>
      <c r="C147" s="16">
        <f t="shared" ref="C147:I147" si="97">C73*$M$2</f>
        <v>336.53438</v>
      </c>
      <c r="D147" s="16">
        <f t="shared" si="97"/>
        <v>240.97737999999998</v>
      </c>
      <c r="E147" s="16">
        <f t="shared" si="97"/>
        <v>200.58283</v>
      </c>
      <c r="F147" s="16">
        <f t="shared" si="97"/>
        <v>173.91374000000002</v>
      </c>
      <c r="G147" s="16">
        <f t="shared" si="97"/>
        <v>132.65048999999999</v>
      </c>
      <c r="H147" s="16">
        <f t="shared" si="97"/>
        <v>106.15513999999999</v>
      </c>
      <c r="I147" s="16">
        <f t="shared" si="97"/>
        <v>87.047214800000006</v>
      </c>
      <c r="J147" s="16"/>
      <c r="K147" s="49"/>
      <c r="L147" s="49"/>
      <c r="M147" s="49"/>
      <c r="N147" s="49"/>
      <c r="O147" s="49"/>
    </row>
    <row r="148" spans="1:24" ht="15" hidden="1" x14ac:dyDescent="0.2">
      <c r="A148" s="25">
        <v>2</v>
      </c>
      <c r="B148" s="41" t="s">
        <v>155</v>
      </c>
      <c r="C148" s="16">
        <f t="shared" ref="C148:I148" si="98">C74*$M$2</f>
        <v>571.86521000000005</v>
      </c>
      <c r="D148" s="16">
        <f t="shared" si="98"/>
        <v>409.67891999999995</v>
      </c>
      <c r="E148" s="16">
        <f t="shared" si="98"/>
        <v>340.87787999999995</v>
      </c>
      <c r="F148" s="16">
        <f t="shared" si="98"/>
        <v>295.53174000000001</v>
      </c>
      <c r="G148" s="16">
        <f t="shared" si="98"/>
        <v>225.34078</v>
      </c>
      <c r="H148" s="16">
        <f t="shared" si="98"/>
        <v>180.34211999999999</v>
      </c>
      <c r="I148" s="16">
        <f t="shared" si="98"/>
        <v>147.88053840000001</v>
      </c>
      <c r="J148" s="16"/>
      <c r="K148" s="49"/>
      <c r="L148" s="49"/>
      <c r="M148" s="49"/>
      <c r="N148" s="49"/>
      <c r="O148" s="49"/>
    </row>
    <row r="149" spans="1:24" ht="15" hidden="1" x14ac:dyDescent="0.2">
      <c r="A149" s="42">
        <v>3</v>
      </c>
      <c r="B149" s="43" t="s">
        <v>156</v>
      </c>
      <c r="C149" s="16">
        <f t="shared" ref="C149:I149" si="99">C75*$M$2</f>
        <v>807.2829099999999</v>
      </c>
      <c r="D149" s="16">
        <f t="shared" si="99"/>
        <v>578.29358999999999</v>
      </c>
      <c r="E149" s="16">
        <f t="shared" si="99"/>
        <v>481.34666999999996</v>
      </c>
      <c r="F149" s="16">
        <f t="shared" si="99"/>
        <v>417.23660999999998</v>
      </c>
      <c r="G149" s="16">
        <f t="shared" si="99"/>
        <v>318.03107</v>
      </c>
      <c r="H149" s="16">
        <f t="shared" si="99"/>
        <v>254.44223</v>
      </c>
      <c r="I149" s="16">
        <f t="shared" si="99"/>
        <v>208.64262860000002</v>
      </c>
      <c r="J149" s="16"/>
      <c r="K149" s="49"/>
      <c r="L149" s="49"/>
      <c r="M149" s="49"/>
      <c r="N149" s="49"/>
      <c r="O149" s="49"/>
    </row>
    <row r="150" spans="1:24" s="53" customFormat="1" ht="16" hidden="1" thickBot="1" x14ac:dyDescent="0.25">
      <c r="A150" s="51"/>
      <c r="B150" s="52"/>
      <c r="C150" s="20"/>
      <c r="D150" s="20"/>
      <c r="E150" s="20"/>
      <c r="F150" s="20"/>
      <c r="G150" s="20"/>
      <c r="K150" s="54"/>
      <c r="L150" s="54"/>
      <c r="M150" s="54"/>
      <c r="N150" s="54"/>
      <c r="O150" s="54"/>
    </row>
    <row r="151" spans="1:24" ht="15" hidden="1" x14ac:dyDescent="0.2">
      <c r="H151" s="39"/>
      <c r="I151" s="39"/>
      <c r="J151" s="39"/>
      <c r="K151" s="49"/>
      <c r="L151" s="49"/>
      <c r="M151" s="49"/>
      <c r="N151" s="49"/>
      <c r="O151" s="49"/>
    </row>
    <row r="152" spans="1:24" ht="18" hidden="1" x14ac:dyDescent="0.2">
      <c r="A152" s="472" t="s">
        <v>158</v>
      </c>
      <c r="B152" s="473"/>
      <c r="C152" s="473"/>
      <c r="D152" s="473"/>
      <c r="E152" s="473"/>
      <c r="F152" s="473"/>
      <c r="G152" s="474"/>
    </row>
    <row r="153" spans="1:24" ht="18" hidden="1" x14ac:dyDescent="0.2">
      <c r="A153" s="461" t="s">
        <v>94</v>
      </c>
      <c r="B153" s="462"/>
      <c r="C153" s="462"/>
      <c r="D153" s="462"/>
      <c r="E153" s="462"/>
      <c r="F153" s="462"/>
      <c r="G153" s="463"/>
    </row>
    <row r="154" spans="1:24" hidden="1" x14ac:dyDescent="0.15">
      <c r="C154" s="35"/>
      <c r="D154" s="35"/>
      <c r="E154" s="35"/>
      <c r="F154" s="35"/>
      <c r="G154" s="464"/>
    </row>
    <row r="155" spans="1:24" hidden="1" x14ac:dyDescent="0.15">
      <c r="A155" s="699" t="s">
        <v>150</v>
      </c>
      <c r="B155" s="700"/>
      <c r="C155" s="379">
        <v>2000</v>
      </c>
      <c r="D155" s="379">
        <v>3500</v>
      </c>
      <c r="E155" s="379">
        <v>5000</v>
      </c>
      <c r="F155" s="379">
        <v>10000</v>
      </c>
      <c r="G155" s="380">
        <v>20000</v>
      </c>
      <c r="H155" s="380">
        <v>30000</v>
      </c>
      <c r="K155" s="455" t="s">
        <v>151</v>
      </c>
      <c r="L155" s="455"/>
      <c r="M155" s="455"/>
      <c r="N155" s="455"/>
      <c r="O155" s="455"/>
      <c r="P155" s="455"/>
      <c r="Q155" s="455"/>
      <c r="R155" s="39"/>
      <c r="S155" s="455" t="s">
        <v>159</v>
      </c>
      <c r="T155" s="455"/>
      <c r="U155" s="455"/>
      <c r="V155" s="455"/>
      <c r="W155" s="455"/>
      <c r="X155" s="455"/>
    </row>
    <row r="156" spans="1:24" ht="14" hidden="1" x14ac:dyDescent="0.2">
      <c r="A156" s="381">
        <v>18</v>
      </c>
      <c r="B156" s="382"/>
      <c r="C156" s="55">
        <f>S156</f>
        <v>4639.7887499999997</v>
      </c>
      <c r="D156" s="55">
        <f t="shared" ref="D156:G156" si="100">T156</f>
        <v>3870.9892499999996</v>
      </c>
      <c r="E156" s="55">
        <f t="shared" si="100"/>
        <v>3357.2152499999997</v>
      </c>
      <c r="F156" s="55">
        <f t="shared" si="100"/>
        <v>2453.4569999999999</v>
      </c>
      <c r="G156" s="55">
        <f t="shared" si="100"/>
        <v>1962.9517499999999</v>
      </c>
      <c r="H156" s="55">
        <f>X156</f>
        <v>1609.6204350000003</v>
      </c>
      <c r="K156">
        <v>5458.5749999999998</v>
      </c>
      <c r="L156">
        <v>4554.1049999999996</v>
      </c>
      <c r="M156">
        <v>3949.665</v>
      </c>
      <c r="N156">
        <v>2886.42</v>
      </c>
      <c r="O156">
        <v>2309.355</v>
      </c>
      <c r="P156">
        <v>1893.6711000000003</v>
      </c>
      <c r="Q156" s="386"/>
      <c r="S156" s="39">
        <f>K156*$U$4</f>
        <v>4639.7887499999997</v>
      </c>
      <c r="T156" s="39">
        <f t="shared" ref="T156:X156" si="101">L156*$U$4</f>
        <v>3870.9892499999996</v>
      </c>
      <c r="U156" s="39">
        <f t="shared" si="101"/>
        <v>3357.2152499999997</v>
      </c>
      <c r="V156" s="39">
        <f t="shared" si="101"/>
        <v>2453.4569999999999</v>
      </c>
      <c r="W156" s="39">
        <f t="shared" si="101"/>
        <v>1962.9517499999999</v>
      </c>
      <c r="X156" s="39">
        <f t="shared" si="101"/>
        <v>1609.6204350000003</v>
      </c>
    </row>
    <row r="157" spans="1:24" ht="14" hidden="1" x14ac:dyDescent="0.2">
      <c r="A157" s="383">
        <v>19</v>
      </c>
      <c r="B157" s="41"/>
      <c r="C157" s="55">
        <f t="shared" ref="C157:C220" si="102">S157</f>
        <v>4698.4259999999995</v>
      </c>
      <c r="D157" s="55">
        <f t="shared" ref="D157:D220" si="103">T157</f>
        <v>3912.873</v>
      </c>
      <c r="E157" s="55">
        <f t="shared" ref="E157:E220" si="104">U157</f>
        <v>3389.7914999999998</v>
      </c>
      <c r="F157" s="55">
        <f t="shared" ref="F157:F220" si="105">V157</f>
        <v>2478.58725</v>
      </c>
      <c r="G157" s="55">
        <f t="shared" ref="G157:G220" si="106">W157</f>
        <v>1983.4282500000002</v>
      </c>
      <c r="H157" s="55">
        <f t="shared" ref="H157:H220" si="107">X157</f>
        <v>1626.4111650000002</v>
      </c>
      <c r="K157">
        <v>5527.5599999999995</v>
      </c>
      <c r="L157">
        <v>4603.38</v>
      </c>
      <c r="M157">
        <v>3987.99</v>
      </c>
      <c r="N157">
        <v>2915.9850000000001</v>
      </c>
      <c r="O157">
        <v>2333.4450000000002</v>
      </c>
      <c r="P157">
        <v>1913.4249000000002</v>
      </c>
      <c r="Q157" s="39"/>
      <c r="S157" s="39">
        <f t="shared" ref="S157:S220" si="108">K157*$U$4</f>
        <v>4698.4259999999995</v>
      </c>
      <c r="T157" s="39">
        <f t="shared" ref="T157:T220" si="109">L157*$U$4</f>
        <v>3912.873</v>
      </c>
      <c r="U157" s="39">
        <f t="shared" ref="U157:U220" si="110">M157*$U$4</f>
        <v>3389.7914999999998</v>
      </c>
      <c r="V157" s="39">
        <f t="shared" ref="V157:V220" si="111">N157*$U$4</f>
        <v>2478.58725</v>
      </c>
      <c r="W157" s="39">
        <f t="shared" ref="W157:W220" si="112">O157*$U$4</f>
        <v>1983.4282500000002</v>
      </c>
      <c r="X157" s="39">
        <f t="shared" ref="X157:X220" si="113">P157*$U$4</f>
        <v>1626.4111650000002</v>
      </c>
    </row>
    <row r="158" spans="1:24" ht="14" hidden="1" x14ac:dyDescent="0.2">
      <c r="A158" s="383">
        <v>20</v>
      </c>
      <c r="B158" s="41"/>
      <c r="C158" s="55">
        <f t="shared" si="102"/>
        <v>4756.1324999999997</v>
      </c>
      <c r="D158" s="55">
        <f t="shared" si="103"/>
        <v>3954.7567499999996</v>
      </c>
      <c r="E158" s="55">
        <f t="shared" si="104"/>
        <v>3423.2984999999999</v>
      </c>
      <c r="F158" s="55">
        <f t="shared" si="105"/>
        <v>2501.8560000000002</v>
      </c>
      <c r="G158" s="55">
        <f t="shared" si="106"/>
        <v>2002.0432499999997</v>
      </c>
      <c r="H158" s="55">
        <f t="shared" si="107"/>
        <v>1641.675465</v>
      </c>
      <c r="K158">
        <v>5595.45</v>
      </c>
      <c r="L158">
        <v>4652.6549999999997</v>
      </c>
      <c r="M158">
        <v>4027.41</v>
      </c>
      <c r="N158">
        <v>2943.36</v>
      </c>
      <c r="O158">
        <v>2355.3449999999998</v>
      </c>
      <c r="P158">
        <v>1931.3829000000001</v>
      </c>
      <c r="Q158" s="39"/>
      <c r="S158" s="39">
        <f t="shared" si="108"/>
        <v>4756.1324999999997</v>
      </c>
      <c r="T158" s="39">
        <f t="shared" si="109"/>
        <v>3954.7567499999996</v>
      </c>
      <c r="U158" s="39">
        <f t="shared" si="110"/>
        <v>3423.2984999999999</v>
      </c>
      <c r="V158" s="39">
        <f t="shared" si="111"/>
        <v>2501.8560000000002</v>
      </c>
      <c r="W158" s="39">
        <f t="shared" si="112"/>
        <v>2002.0432499999997</v>
      </c>
      <c r="X158" s="39">
        <f t="shared" si="113"/>
        <v>1641.675465</v>
      </c>
    </row>
    <row r="159" spans="1:24" ht="14" hidden="1" x14ac:dyDescent="0.2">
      <c r="A159" s="383">
        <v>21</v>
      </c>
      <c r="B159" s="41"/>
      <c r="C159" s="55">
        <f t="shared" si="102"/>
        <v>4815.7004999999999</v>
      </c>
      <c r="D159" s="55">
        <f t="shared" si="103"/>
        <v>3999.4327499999999</v>
      </c>
      <c r="E159" s="55">
        <f t="shared" si="104"/>
        <v>3458.6669999999999</v>
      </c>
      <c r="F159" s="55">
        <f t="shared" si="105"/>
        <v>2527.9169999999999</v>
      </c>
      <c r="G159" s="55">
        <f t="shared" si="106"/>
        <v>2022.5197499999999</v>
      </c>
      <c r="H159" s="55">
        <f t="shared" si="107"/>
        <v>1658.466195</v>
      </c>
      <c r="K159">
        <v>5665.53</v>
      </c>
      <c r="L159">
        <v>4705.2150000000001</v>
      </c>
      <c r="M159">
        <v>4069.02</v>
      </c>
      <c r="N159">
        <v>2974.02</v>
      </c>
      <c r="O159">
        <v>2379.4349999999999</v>
      </c>
      <c r="P159">
        <v>1951.1367</v>
      </c>
      <c r="Q159" s="39"/>
      <c r="S159" s="39">
        <f t="shared" si="108"/>
        <v>4815.7004999999999</v>
      </c>
      <c r="T159" s="39">
        <f t="shared" si="109"/>
        <v>3999.4327499999999</v>
      </c>
      <c r="U159" s="39">
        <f t="shared" si="110"/>
        <v>3458.6669999999999</v>
      </c>
      <c r="V159" s="39">
        <f t="shared" si="111"/>
        <v>2527.9169999999999</v>
      </c>
      <c r="W159" s="39">
        <f t="shared" si="112"/>
        <v>2022.5197499999999</v>
      </c>
      <c r="X159" s="39">
        <f t="shared" si="113"/>
        <v>1658.466195</v>
      </c>
    </row>
    <row r="160" spans="1:24" ht="14" hidden="1" x14ac:dyDescent="0.2">
      <c r="A160" s="383">
        <v>22</v>
      </c>
      <c r="B160" s="41"/>
      <c r="C160" s="55">
        <f t="shared" si="102"/>
        <v>4877.13</v>
      </c>
      <c r="D160" s="55">
        <f t="shared" si="103"/>
        <v>4045.0394999999999</v>
      </c>
      <c r="E160" s="55">
        <f t="shared" si="104"/>
        <v>3494.9662499999995</v>
      </c>
      <c r="F160" s="55">
        <f t="shared" si="105"/>
        <v>2553.0472500000001</v>
      </c>
      <c r="G160" s="55">
        <f t="shared" si="106"/>
        <v>2042.9962499999999</v>
      </c>
      <c r="H160" s="55">
        <f t="shared" si="107"/>
        <v>1675.2569250000001</v>
      </c>
      <c r="K160">
        <v>5737.8</v>
      </c>
      <c r="L160">
        <v>4758.87</v>
      </c>
      <c r="M160">
        <v>4111.7249999999995</v>
      </c>
      <c r="N160">
        <v>3003.585</v>
      </c>
      <c r="O160">
        <v>2403.5250000000001</v>
      </c>
      <c r="P160">
        <v>1970.8905000000002</v>
      </c>
      <c r="Q160" s="39"/>
      <c r="S160" s="39">
        <f t="shared" si="108"/>
        <v>4877.13</v>
      </c>
      <c r="T160" s="39">
        <f t="shared" si="109"/>
        <v>4045.0394999999999</v>
      </c>
      <c r="U160" s="39">
        <f t="shared" si="110"/>
        <v>3494.9662499999995</v>
      </c>
      <c r="V160" s="39">
        <f t="shared" si="111"/>
        <v>2553.0472500000001</v>
      </c>
      <c r="W160" s="39">
        <f t="shared" si="112"/>
        <v>2042.9962499999999</v>
      </c>
      <c r="X160" s="39">
        <f t="shared" si="113"/>
        <v>1675.2569250000001</v>
      </c>
    </row>
    <row r="161" spans="1:24" ht="14" hidden="1" x14ac:dyDescent="0.2">
      <c r="A161" s="383">
        <v>23</v>
      </c>
      <c r="B161" s="41"/>
      <c r="C161" s="55">
        <f t="shared" si="102"/>
        <v>4942.2824999999993</v>
      </c>
      <c r="D161" s="55">
        <f t="shared" si="103"/>
        <v>4094.3692499999997</v>
      </c>
      <c r="E161" s="55">
        <f t="shared" si="104"/>
        <v>3534.0577499999999</v>
      </c>
      <c r="F161" s="55">
        <f t="shared" si="105"/>
        <v>2582.8312499999997</v>
      </c>
      <c r="G161" s="55">
        <f t="shared" si="106"/>
        <v>2066.2649999999999</v>
      </c>
      <c r="H161" s="55">
        <f t="shared" si="107"/>
        <v>1694.3373000000001</v>
      </c>
      <c r="K161">
        <v>5814.45</v>
      </c>
      <c r="L161">
        <v>4816.9049999999997</v>
      </c>
      <c r="M161">
        <v>4157.7150000000001</v>
      </c>
      <c r="N161">
        <v>3038.625</v>
      </c>
      <c r="O161">
        <v>2430.9</v>
      </c>
      <c r="P161">
        <v>1993.3380000000002</v>
      </c>
      <c r="Q161" s="39"/>
      <c r="S161" s="39">
        <f t="shared" si="108"/>
        <v>4942.2824999999993</v>
      </c>
      <c r="T161" s="39">
        <f t="shared" si="109"/>
        <v>4094.3692499999997</v>
      </c>
      <c r="U161" s="39">
        <f t="shared" si="110"/>
        <v>3534.0577499999999</v>
      </c>
      <c r="V161" s="39">
        <f t="shared" si="111"/>
        <v>2582.8312499999997</v>
      </c>
      <c r="W161" s="39">
        <f t="shared" si="112"/>
        <v>2066.2649999999999</v>
      </c>
      <c r="X161" s="39">
        <f t="shared" si="113"/>
        <v>1694.3373000000001</v>
      </c>
    </row>
    <row r="162" spans="1:24" ht="14" hidden="1" x14ac:dyDescent="0.2">
      <c r="A162" s="383">
        <v>24</v>
      </c>
      <c r="B162" s="41"/>
      <c r="C162" s="55">
        <f t="shared" si="102"/>
        <v>5010.2272499999999</v>
      </c>
      <c r="D162" s="55">
        <f t="shared" si="103"/>
        <v>4145.5604999999996</v>
      </c>
      <c r="E162" s="55">
        <f t="shared" si="104"/>
        <v>3573.1492499999999</v>
      </c>
      <c r="F162" s="55">
        <f t="shared" si="105"/>
        <v>2611.6844999999998</v>
      </c>
      <c r="G162" s="55">
        <f t="shared" si="106"/>
        <v>2089.5337500000001</v>
      </c>
      <c r="H162" s="55">
        <f t="shared" si="107"/>
        <v>1713.4176750000001</v>
      </c>
      <c r="K162">
        <v>5894.3850000000002</v>
      </c>
      <c r="L162">
        <v>4877.13</v>
      </c>
      <c r="M162">
        <v>4203.7049999999999</v>
      </c>
      <c r="N162">
        <v>3072.5699999999997</v>
      </c>
      <c r="O162">
        <v>2458.2750000000001</v>
      </c>
      <c r="P162">
        <v>2015.7855000000002</v>
      </c>
      <c r="Q162" s="39"/>
      <c r="S162" s="39">
        <f t="shared" si="108"/>
        <v>5010.2272499999999</v>
      </c>
      <c r="T162" s="39">
        <f t="shared" si="109"/>
        <v>4145.5604999999996</v>
      </c>
      <c r="U162" s="39">
        <f t="shared" si="110"/>
        <v>3573.1492499999999</v>
      </c>
      <c r="V162" s="39">
        <f t="shared" si="111"/>
        <v>2611.6844999999998</v>
      </c>
      <c r="W162" s="39">
        <f t="shared" si="112"/>
        <v>2089.5337500000001</v>
      </c>
      <c r="X162" s="39">
        <f t="shared" si="113"/>
        <v>1713.4176750000001</v>
      </c>
    </row>
    <row r="163" spans="1:24" ht="14" hidden="1" x14ac:dyDescent="0.2">
      <c r="A163" s="383">
        <v>25</v>
      </c>
      <c r="B163" s="41"/>
      <c r="C163" s="55">
        <f t="shared" si="102"/>
        <v>5078.1719999999996</v>
      </c>
      <c r="D163" s="55">
        <f t="shared" si="103"/>
        <v>4194.8902499999995</v>
      </c>
      <c r="E163" s="55">
        <f t="shared" si="104"/>
        <v>3613.1714999999999</v>
      </c>
      <c r="F163" s="55">
        <f t="shared" si="105"/>
        <v>2640.53775</v>
      </c>
      <c r="G163" s="55">
        <f t="shared" si="106"/>
        <v>2112.8025000000002</v>
      </c>
      <c r="H163" s="55">
        <f t="shared" si="107"/>
        <v>1732.4980500000001</v>
      </c>
      <c r="K163">
        <v>5974.32</v>
      </c>
      <c r="L163">
        <v>4935.165</v>
      </c>
      <c r="M163">
        <v>4250.79</v>
      </c>
      <c r="N163">
        <v>3106.5149999999999</v>
      </c>
      <c r="O163">
        <v>2485.65</v>
      </c>
      <c r="P163">
        <v>2038.2330000000002</v>
      </c>
      <c r="Q163" s="39"/>
      <c r="S163" s="39">
        <f t="shared" si="108"/>
        <v>5078.1719999999996</v>
      </c>
      <c r="T163" s="39">
        <f t="shared" si="109"/>
        <v>4194.8902499999995</v>
      </c>
      <c r="U163" s="39">
        <f t="shared" si="110"/>
        <v>3613.1714999999999</v>
      </c>
      <c r="V163" s="39">
        <f t="shared" si="111"/>
        <v>2640.53775</v>
      </c>
      <c r="W163" s="39">
        <f t="shared" si="112"/>
        <v>2112.8025000000002</v>
      </c>
      <c r="X163" s="39">
        <f t="shared" si="113"/>
        <v>1732.4980500000001</v>
      </c>
    </row>
    <row r="164" spans="1:24" ht="14" hidden="1" x14ac:dyDescent="0.2">
      <c r="A164" s="383">
        <v>26</v>
      </c>
      <c r="B164" s="41"/>
      <c r="C164" s="55">
        <f t="shared" si="102"/>
        <v>5178.6930000000002</v>
      </c>
      <c r="D164" s="55">
        <f t="shared" si="103"/>
        <v>4270.2809999999999</v>
      </c>
      <c r="E164" s="55">
        <f t="shared" si="104"/>
        <v>3672.7394999999997</v>
      </c>
      <c r="F164" s="55">
        <f t="shared" si="105"/>
        <v>2684.2829999999999</v>
      </c>
      <c r="G164" s="55">
        <f t="shared" si="106"/>
        <v>2148.1709999999998</v>
      </c>
      <c r="H164" s="55">
        <f t="shared" si="107"/>
        <v>1761.5002199999999</v>
      </c>
      <c r="K164">
        <v>6092.58</v>
      </c>
      <c r="L164">
        <v>5023.8599999999997</v>
      </c>
      <c r="M164">
        <v>4320.87</v>
      </c>
      <c r="N164">
        <v>3157.98</v>
      </c>
      <c r="O164">
        <v>2527.2599999999998</v>
      </c>
      <c r="P164">
        <v>2072.3532</v>
      </c>
      <c r="Q164" s="39"/>
      <c r="S164" s="39">
        <f t="shared" si="108"/>
        <v>5178.6930000000002</v>
      </c>
      <c r="T164" s="39">
        <f t="shared" si="109"/>
        <v>4270.2809999999999</v>
      </c>
      <c r="U164" s="39">
        <f t="shared" si="110"/>
        <v>3672.7394999999997</v>
      </c>
      <c r="V164" s="39">
        <f t="shared" si="111"/>
        <v>2684.2829999999999</v>
      </c>
      <c r="W164" s="39">
        <f t="shared" si="112"/>
        <v>2148.1709999999998</v>
      </c>
      <c r="X164" s="39">
        <f t="shared" si="113"/>
        <v>1761.5002199999999</v>
      </c>
    </row>
    <row r="165" spans="1:24" ht="14" hidden="1" x14ac:dyDescent="0.2">
      <c r="A165" s="383">
        <v>27</v>
      </c>
      <c r="B165" s="41"/>
      <c r="C165" s="55">
        <f t="shared" si="102"/>
        <v>5282.0062499999995</v>
      </c>
      <c r="D165" s="55">
        <f t="shared" si="103"/>
        <v>4348.4639999999999</v>
      </c>
      <c r="E165" s="55">
        <f t="shared" si="104"/>
        <v>3737.8919999999994</v>
      </c>
      <c r="F165" s="55">
        <f t="shared" si="105"/>
        <v>2731.7512499999998</v>
      </c>
      <c r="G165" s="55">
        <f t="shared" si="106"/>
        <v>2185.4009999999998</v>
      </c>
      <c r="H165" s="55">
        <f t="shared" si="107"/>
        <v>1792.02882</v>
      </c>
      <c r="K165">
        <v>6214.125</v>
      </c>
      <c r="L165">
        <v>5115.84</v>
      </c>
      <c r="M165">
        <v>4397.5199999999995</v>
      </c>
      <c r="N165">
        <v>3213.8249999999998</v>
      </c>
      <c r="O165">
        <v>2571.06</v>
      </c>
      <c r="P165">
        <v>2108.2692000000002</v>
      </c>
      <c r="Q165" s="39"/>
      <c r="S165" s="39">
        <f t="shared" si="108"/>
        <v>5282.0062499999995</v>
      </c>
      <c r="T165" s="39">
        <f t="shared" si="109"/>
        <v>4348.4639999999999</v>
      </c>
      <c r="U165" s="39">
        <f t="shared" si="110"/>
        <v>3737.8919999999994</v>
      </c>
      <c r="V165" s="39">
        <f t="shared" si="111"/>
        <v>2731.7512499999998</v>
      </c>
      <c r="W165" s="39">
        <f t="shared" si="112"/>
        <v>2185.4009999999998</v>
      </c>
      <c r="X165" s="39">
        <f t="shared" si="113"/>
        <v>1792.02882</v>
      </c>
    </row>
    <row r="166" spans="1:24" ht="14" hidden="1" x14ac:dyDescent="0.2">
      <c r="A166" s="383">
        <v>28</v>
      </c>
      <c r="B166" s="41"/>
      <c r="C166" s="55">
        <f t="shared" si="102"/>
        <v>5389.9732499999991</v>
      </c>
      <c r="D166" s="55">
        <f t="shared" si="103"/>
        <v>4431.3007500000003</v>
      </c>
      <c r="E166" s="55">
        <f t="shared" si="104"/>
        <v>3802.1137499999995</v>
      </c>
      <c r="F166" s="55">
        <f t="shared" si="105"/>
        <v>2779.2195000000002</v>
      </c>
      <c r="G166" s="55">
        <f t="shared" si="106"/>
        <v>2223.5617499999998</v>
      </c>
      <c r="H166" s="55">
        <f t="shared" si="107"/>
        <v>1823.3206350000003</v>
      </c>
      <c r="K166">
        <v>6341.1449999999995</v>
      </c>
      <c r="L166">
        <v>5213.2950000000001</v>
      </c>
      <c r="M166">
        <v>4473.0749999999998</v>
      </c>
      <c r="N166">
        <v>3269.67</v>
      </c>
      <c r="O166">
        <v>2615.9549999999999</v>
      </c>
      <c r="P166">
        <v>2145.0831000000003</v>
      </c>
      <c r="Q166" s="39"/>
      <c r="S166" s="39">
        <f t="shared" si="108"/>
        <v>5389.9732499999991</v>
      </c>
      <c r="T166" s="39">
        <f t="shared" si="109"/>
        <v>4431.3007500000003</v>
      </c>
      <c r="U166" s="39">
        <f t="shared" si="110"/>
        <v>3802.1137499999995</v>
      </c>
      <c r="V166" s="39">
        <f t="shared" si="111"/>
        <v>2779.2195000000002</v>
      </c>
      <c r="W166" s="39">
        <f t="shared" si="112"/>
        <v>2223.5617499999998</v>
      </c>
      <c r="X166" s="39">
        <f t="shared" si="113"/>
        <v>1823.3206350000003</v>
      </c>
    </row>
    <row r="167" spans="1:24" ht="14" hidden="1" x14ac:dyDescent="0.2">
      <c r="A167" s="383">
        <v>29</v>
      </c>
      <c r="B167" s="41"/>
      <c r="C167" s="55">
        <f t="shared" si="102"/>
        <v>5502.5939999999991</v>
      </c>
      <c r="D167" s="55">
        <f t="shared" si="103"/>
        <v>4514.1374999999998</v>
      </c>
      <c r="E167" s="55">
        <f t="shared" si="104"/>
        <v>3870.9892499999996</v>
      </c>
      <c r="F167" s="55">
        <f t="shared" si="105"/>
        <v>2829.4799999999996</v>
      </c>
      <c r="G167" s="55">
        <f t="shared" si="106"/>
        <v>2263.5839999999998</v>
      </c>
      <c r="H167" s="55">
        <f t="shared" si="107"/>
        <v>1856.1388800000002</v>
      </c>
      <c r="K167">
        <v>6473.6399999999994</v>
      </c>
      <c r="L167">
        <v>5310.75</v>
      </c>
      <c r="M167">
        <v>4554.1049999999996</v>
      </c>
      <c r="N167">
        <v>3328.7999999999997</v>
      </c>
      <c r="O167">
        <v>2663.04</v>
      </c>
      <c r="P167">
        <v>2183.6928000000003</v>
      </c>
      <c r="Q167" s="39"/>
      <c r="S167" s="39">
        <f t="shared" si="108"/>
        <v>5502.5939999999991</v>
      </c>
      <c r="T167" s="39">
        <f t="shared" si="109"/>
        <v>4514.1374999999998</v>
      </c>
      <c r="U167" s="39">
        <f t="shared" si="110"/>
        <v>3870.9892499999996</v>
      </c>
      <c r="V167" s="39">
        <f t="shared" si="111"/>
        <v>2829.4799999999996</v>
      </c>
      <c r="W167" s="39">
        <f t="shared" si="112"/>
        <v>2263.5839999999998</v>
      </c>
      <c r="X167" s="39">
        <f t="shared" si="113"/>
        <v>1856.1388800000002</v>
      </c>
    </row>
    <row r="168" spans="1:24" ht="14" hidden="1" x14ac:dyDescent="0.2">
      <c r="A168" s="383">
        <v>30</v>
      </c>
      <c r="B168" s="41"/>
      <c r="C168" s="55">
        <f t="shared" si="102"/>
        <v>5618.9377499999991</v>
      </c>
      <c r="D168" s="55">
        <f t="shared" si="103"/>
        <v>4603.4894999999997</v>
      </c>
      <c r="E168" s="55">
        <f t="shared" si="104"/>
        <v>3944.5184999999997</v>
      </c>
      <c r="F168" s="55">
        <f t="shared" si="105"/>
        <v>2882.5327499999999</v>
      </c>
      <c r="G168" s="55">
        <f t="shared" si="106"/>
        <v>2306.3984999999998</v>
      </c>
      <c r="H168" s="55">
        <f t="shared" si="107"/>
        <v>1891.24677</v>
      </c>
      <c r="K168">
        <v>6610.5149999999994</v>
      </c>
      <c r="L168">
        <v>5415.87</v>
      </c>
      <c r="M168">
        <v>4640.6099999999997</v>
      </c>
      <c r="N168">
        <v>3391.2149999999997</v>
      </c>
      <c r="O168">
        <v>2713.41</v>
      </c>
      <c r="P168">
        <v>2224.9962</v>
      </c>
      <c r="Q168" s="39"/>
      <c r="S168" s="39">
        <f t="shared" si="108"/>
        <v>5618.9377499999991</v>
      </c>
      <c r="T168" s="39">
        <f t="shared" si="109"/>
        <v>4603.4894999999997</v>
      </c>
      <c r="U168" s="39">
        <f t="shared" si="110"/>
        <v>3944.5184999999997</v>
      </c>
      <c r="V168" s="39">
        <f t="shared" si="111"/>
        <v>2882.5327499999999</v>
      </c>
      <c r="W168" s="39">
        <f t="shared" si="112"/>
        <v>2306.3984999999998</v>
      </c>
      <c r="X168" s="39">
        <f t="shared" si="113"/>
        <v>1891.24677</v>
      </c>
    </row>
    <row r="169" spans="1:24" ht="14" hidden="1" x14ac:dyDescent="0.2">
      <c r="A169" s="383">
        <v>31</v>
      </c>
      <c r="B169" s="41"/>
      <c r="C169" s="55">
        <f t="shared" si="102"/>
        <v>5739.0044999999991</v>
      </c>
      <c r="D169" s="55">
        <f t="shared" si="103"/>
        <v>4696.5644999999995</v>
      </c>
      <c r="E169" s="55">
        <f t="shared" si="104"/>
        <v>4016.1862500000002</v>
      </c>
      <c r="F169" s="55">
        <f t="shared" si="105"/>
        <v>2935.5855000000001</v>
      </c>
      <c r="G169" s="55">
        <f t="shared" si="106"/>
        <v>2349.2129999999997</v>
      </c>
      <c r="H169" s="55">
        <f t="shared" si="107"/>
        <v>1926.3546599999997</v>
      </c>
      <c r="K169">
        <v>6751.7699999999995</v>
      </c>
      <c r="L169">
        <v>5525.37</v>
      </c>
      <c r="M169">
        <v>4724.9250000000002</v>
      </c>
      <c r="N169">
        <v>3453.63</v>
      </c>
      <c r="O169">
        <v>2763.7799999999997</v>
      </c>
      <c r="P169">
        <v>2266.2995999999998</v>
      </c>
      <c r="Q169" s="39"/>
      <c r="S169" s="39">
        <f t="shared" si="108"/>
        <v>5739.0044999999991</v>
      </c>
      <c r="T169" s="39">
        <f t="shared" si="109"/>
        <v>4696.5644999999995</v>
      </c>
      <c r="U169" s="39">
        <f t="shared" si="110"/>
        <v>4016.1862500000002</v>
      </c>
      <c r="V169" s="39">
        <f t="shared" si="111"/>
        <v>2935.5855000000001</v>
      </c>
      <c r="W169" s="39">
        <f t="shared" si="112"/>
        <v>2349.2129999999997</v>
      </c>
      <c r="X169" s="39">
        <f t="shared" si="113"/>
        <v>1926.3546599999997</v>
      </c>
    </row>
    <row r="170" spans="1:24" s="33" customFormat="1" ht="14" hidden="1" x14ac:dyDescent="0.2">
      <c r="A170" s="387">
        <v>32</v>
      </c>
      <c r="B170" s="41"/>
      <c r="C170" s="55">
        <f t="shared" si="102"/>
        <v>5863.7249999999995</v>
      </c>
      <c r="D170" s="55">
        <f t="shared" si="103"/>
        <v>4789.6395000000002</v>
      </c>
      <c r="E170" s="55">
        <f t="shared" si="104"/>
        <v>4095.2999999999997</v>
      </c>
      <c r="F170" s="55">
        <f t="shared" si="105"/>
        <v>2993.2919999999999</v>
      </c>
      <c r="G170" s="55">
        <f t="shared" si="106"/>
        <v>2394.8197500000001</v>
      </c>
      <c r="H170" s="55">
        <f t="shared" si="107"/>
        <v>1963.7521950000003</v>
      </c>
      <c r="K170">
        <v>6898.5</v>
      </c>
      <c r="L170">
        <v>5634.87</v>
      </c>
      <c r="M170">
        <v>4818</v>
      </c>
      <c r="N170">
        <v>3521.52</v>
      </c>
      <c r="O170">
        <v>2817.4349999999999</v>
      </c>
      <c r="P170">
        <v>2310.2967000000003</v>
      </c>
      <c r="Q170" s="39"/>
      <c r="S170" s="39">
        <f t="shared" si="108"/>
        <v>5863.7249999999995</v>
      </c>
      <c r="T170" s="39">
        <f t="shared" si="109"/>
        <v>4789.6395000000002</v>
      </c>
      <c r="U170" s="39">
        <f t="shared" si="110"/>
        <v>4095.2999999999997</v>
      </c>
      <c r="V170" s="39">
        <f t="shared" si="111"/>
        <v>2993.2919999999999</v>
      </c>
      <c r="W170" s="39">
        <f t="shared" si="112"/>
        <v>2394.8197500000001</v>
      </c>
      <c r="X170" s="39">
        <f t="shared" si="113"/>
        <v>1963.7521950000003</v>
      </c>
    </row>
    <row r="171" spans="1:24" ht="14" hidden="1" x14ac:dyDescent="0.2">
      <c r="A171" s="383">
        <v>33</v>
      </c>
      <c r="B171" s="41"/>
      <c r="C171" s="55">
        <f t="shared" si="102"/>
        <v>5991.2377499999993</v>
      </c>
      <c r="D171" s="55">
        <f t="shared" si="103"/>
        <v>4890.1605</v>
      </c>
      <c r="E171" s="55">
        <f t="shared" si="104"/>
        <v>4175.3445000000002</v>
      </c>
      <c r="F171" s="55">
        <f t="shared" si="105"/>
        <v>3051.9292500000001</v>
      </c>
      <c r="G171" s="55">
        <f t="shared" si="106"/>
        <v>2442.2879999999996</v>
      </c>
      <c r="H171" s="55">
        <f t="shared" si="107"/>
        <v>2002.6761599999998</v>
      </c>
      <c r="K171">
        <v>7048.5149999999994</v>
      </c>
      <c r="L171">
        <v>5753.13</v>
      </c>
      <c r="M171">
        <v>4912.17</v>
      </c>
      <c r="N171">
        <v>3590.5050000000001</v>
      </c>
      <c r="O171">
        <v>2873.2799999999997</v>
      </c>
      <c r="P171">
        <v>2356.0895999999998</v>
      </c>
      <c r="Q171" s="39"/>
      <c r="S171" s="39">
        <f t="shared" si="108"/>
        <v>5991.2377499999993</v>
      </c>
      <c r="T171" s="39">
        <f t="shared" si="109"/>
        <v>4890.1605</v>
      </c>
      <c r="U171" s="39">
        <f t="shared" si="110"/>
        <v>4175.3445000000002</v>
      </c>
      <c r="V171" s="39">
        <f t="shared" si="111"/>
        <v>3051.9292500000001</v>
      </c>
      <c r="W171" s="39">
        <f t="shared" si="112"/>
        <v>2442.2879999999996</v>
      </c>
      <c r="X171" s="39">
        <f t="shared" si="113"/>
        <v>2002.6761599999998</v>
      </c>
    </row>
    <row r="172" spans="1:24" ht="14" hidden="1" x14ac:dyDescent="0.2">
      <c r="A172" s="383">
        <v>34</v>
      </c>
      <c r="B172" s="41"/>
      <c r="C172" s="55">
        <f t="shared" si="102"/>
        <v>6125.2657499999996</v>
      </c>
      <c r="D172" s="55">
        <f t="shared" si="103"/>
        <v>4992.5429999999997</v>
      </c>
      <c r="E172" s="55">
        <f t="shared" si="104"/>
        <v>4260.9735000000001</v>
      </c>
      <c r="F172" s="55">
        <f t="shared" si="105"/>
        <v>3114.2894999999999</v>
      </c>
      <c r="G172" s="55">
        <f t="shared" si="106"/>
        <v>2491.6177499999999</v>
      </c>
      <c r="H172" s="55">
        <f t="shared" si="107"/>
        <v>2043.1265550000001</v>
      </c>
      <c r="K172">
        <v>7206.1949999999997</v>
      </c>
      <c r="L172">
        <v>5873.58</v>
      </c>
      <c r="M172">
        <v>5012.91</v>
      </c>
      <c r="N172">
        <v>3663.87</v>
      </c>
      <c r="O172">
        <v>2931.3150000000001</v>
      </c>
      <c r="P172">
        <v>2403.6783</v>
      </c>
      <c r="Q172" s="39"/>
      <c r="S172" s="39">
        <f t="shared" si="108"/>
        <v>6125.2657499999996</v>
      </c>
      <c r="T172" s="39">
        <f t="shared" si="109"/>
        <v>4992.5429999999997</v>
      </c>
      <c r="U172" s="39">
        <f t="shared" si="110"/>
        <v>4260.9735000000001</v>
      </c>
      <c r="V172" s="39">
        <f t="shared" si="111"/>
        <v>3114.2894999999999</v>
      </c>
      <c r="W172" s="39">
        <f t="shared" si="112"/>
        <v>2491.6177499999999</v>
      </c>
      <c r="X172" s="39">
        <f t="shared" si="113"/>
        <v>2043.1265550000001</v>
      </c>
    </row>
    <row r="173" spans="1:24" ht="14" hidden="1" x14ac:dyDescent="0.2">
      <c r="A173" s="383">
        <v>35</v>
      </c>
      <c r="B173" s="41"/>
      <c r="C173" s="55">
        <f t="shared" si="102"/>
        <v>6262.0859999999993</v>
      </c>
      <c r="D173" s="55">
        <f t="shared" si="103"/>
        <v>5097.7177499999998</v>
      </c>
      <c r="E173" s="55">
        <f t="shared" si="104"/>
        <v>4346.6025</v>
      </c>
      <c r="F173" s="55">
        <f t="shared" si="105"/>
        <v>3176.64975</v>
      </c>
      <c r="G173" s="55">
        <f t="shared" si="106"/>
        <v>2541.8782499999998</v>
      </c>
      <c r="H173" s="55">
        <f t="shared" si="107"/>
        <v>2084.3401649999996</v>
      </c>
      <c r="K173">
        <v>7367.16</v>
      </c>
      <c r="L173">
        <v>5997.3149999999996</v>
      </c>
      <c r="M173">
        <v>5113.6499999999996</v>
      </c>
      <c r="N173">
        <v>3737.2350000000001</v>
      </c>
      <c r="O173">
        <v>2990.4449999999997</v>
      </c>
      <c r="P173">
        <v>2452.1648999999998</v>
      </c>
      <c r="Q173" s="39"/>
      <c r="S173" s="39">
        <f t="shared" si="108"/>
        <v>6262.0859999999993</v>
      </c>
      <c r="T173" s="39">
        <f t="shared" si="109"/>
        <v>5097.7177499999998</v>
      </c>
      <c r="U173" s="39">
        <f t="shared" si="110"/>
        <v>4346.6025</v>
      </c>
      <c r="V173" s="39">
        <f t="shared" si="111"/>
        <v>3176.64975</v>
      </c>
      <c r="W173" s="39">
        <f t="shared" si="112"/>
        <v>2541.8782499999998</v>
      </c>
      <c r="X173" s="39">
        <f t="shared" si="113"/>
        <v>2084.3401649999996</v>
      </c>
    </row>
    <row r="174" spans="1:24" ht="14" hidden="1" x14ac:dyDescent="0.2">
      <c r="A174" s="383">
        <v>36</v>
      </c>
      <c r="B174" s="41"/>
      <c r="C174" s="55">
        <f t="shared" si="102"/>
        <v>6402.62925</v>
      </c>
      <c r="D174" s="55">
        <f t="shared" si="103"/>
        <v>5206.6154999999999</v>
      </c>
      <c r="E174" s="55">
        <f t="shared" si="104"/>
        <v>4435.0237500000003</v>
      </c>
      <c r="F174" s="55">
        <f t="shared" si="105"/>
        <v>3239.9407499999998</v>
      </c>
      <c r="G174" s="55">
        <f t="shared" si="106"/>
        <v>2592.1387499999996</v>
      </c>
      <c r="H174" s="55">
        <f t="shared" si="107"/>
        <v>2125.5537749999999</v>
      </c>
      <c r="K174">
        <v>7532.5050000000001</v>
      </c>
      <c r="L174">
        <v>6125.43</v>
      </c>
      <c r="M174">
        <v>5217.6750000000002</v>
      </c>
      <c r="N174">
        <v>3811.6949999999997</v>
      </c>
      <c r="O174">
        <v>3049.5749999999998</v>
      </c>
      <c r="P174">
        <v>2500.6514999999999</v>
      </c>
      <c r="Q174" s="39"/>
      <c r="S174" s="39">
        <f t="shared" si="108"/>
        <v>6402.62925</v>
      </c>
      <c r="T174" s="39">
        <f t="shared" si="109"/>
        <v>5206.6154999999999</v>
      </c>
      <c r="U174" s="39">
        <f t="shared" si="110"/>
        <v>4435.0237500000003</v>
      </c>
      <c r="V174" s="39">
        <f t="shared" si="111"/>
        <v>3239.9407499999998</v>
      </c>
      <c r="W174" s="39">
        <f t="shared" si="112"/>
        <v>2592.1387499999996</v>
      </c>
      <c r="X174" s="39">
        <f t="shared" si="113"/>
        <v>2125.5537749999999</v>
      </c>
    </row>
    <row r="175" spans="1:24" ht="14" hidden="1" x14ac:dyDescent="0.2">
      <c r="A175" s="383">
        <v>37</v>
      </c>
      <c r="B175" s="41"/>
      <c r="C175" s="55">
        <f t="shared" si="102"/>
        <v>6547.8262500000001</v>
      </c>
      <c r="D175" s="55">
        <f t="shared" si="103"/>
        <v>5319.2362499999999</v>
      </c>
      <c r="E175" s="55">
        <f t="shared" si="104"/>
        <v>4535.5447499999991</v>
      </c>
      <c r="F175" s="55">
        <f t="shared" si="105"/>
        <v>3315.3314999999998</v>
      </c>
      <c r="G175" s="55">
        <f t="shared" si="106"/>
        <v>2652.6374999999998</v>
      </c>
      <c r="H175" s="55">
        <f t="shared" si="107"/>
        <v>2175.1627500000004</v>
      </c>
      <c r="K175">
        <v>7703.3249999999998</v>
      </c>
      <c r="L175">
        <v>6257.9250000000002</v>
      </c>
      <c r="M175">
        <v>5335.9349999999995</v>
      </c>
      <c r="N175">
        <v>3900.39</v>
      </c>
      <c r="O175">
        <v>3120.75</v>
      </c>
      <c r="P175">
        <v>2559.0150000000003</v>
      </c>
      <c r="Q175" s="39"/>
      <c r="S175" s="39">
        <f t="shared" si="108"/>
        <v>6547.8262500000001</v>
      </c>
      <c r="T175" s="39">
        <f t="shared" si="109"/>
        <v>5319.2362499999999</v>
      </c>
      <c r="U175" s="39">
        <f t="shared" si="110"/>
        <v>4535.5447499999991</v>
      </c>
      <c r="V175" s="39">
        <f t="shared" si="111"/>
        <v>3315.3314999999998</v>
      </c>
      <c r="W175" s="39">
        <f t="shared" si="112"/>
        <v>2652.6374999999998</v>
      </c>
      <c r="X175" s="39">
        <f t="shared" si="113"/>
        <v>2175.1627500000004</v>
      </c>
    </row>
    <row r="176" spans="1:24" ht="14" hidden="1" x14ac:dyDescent="0.2">
      <c r="A176" s="383">
        <v>38</v>
      </c>
      <c r="B176" s="41"/>
      <c r="C176" s="55">
        <f t="shared" si="102"/>
        <v>6695.8154999999997</v>
      </c>
      <c r="D176" s="55">
        <f t="shared" si="103"/>
        <v>5435.58</v>
      </c>
      <c r="E176" s="55">
        <f t="shared" si="104"/>
        <v>4650.9577499999996</v>
      </c>
      <c r="F176" s="55">
        <f t="shared" si="105"/>
        <v>3399.0990000000002</v>
      </c>
      <c r="G176" s="55">
        <f t="shared" si="106"/>
        <v>2719.6514999999999</v>
      </c>
      <c r="H176" s="55">
        <f t="shared" si="107"/>
        <v>2230.1142300000001</v>
      </c>
      <c r="K176">
        <v>7877.4299999999994</v>
      </c>
      <c r="L176">
        <v>6394.8</v>
      </c>
      <c r="M176">
        <v>5471.7150000000001</v>
      </c>
      <c r="N176">
        <v>3998.94</v>
      </c>
      <c r="O176">
        <v>3199.59</v>
      </c>
      <c r="P176">
        <v>2623.6638000000003</v>
      </c>
      <c r="Q176" s="39"/>
      <c r="S176" s="39">
        <f t="shared" si="108"/>
        <v>6695.8154999999997</v>
      </c>
      <c r="T176" s="39">
        <f t="shared" si="109"/>
        <v>5435.58</v>
      </c>
      <c r="U176" s="39">
        <f t="shared" si="110"/>
        <v>4650.9577499999996</v>
      </c>
      <c r="V176" s="39">
        <f t="shared" si="111"/>
        <v>3399.0990000000002</v>
      </c>
      <c r="W176" s="39">
        <f t="shared" si="112"/>
        <v>2719.6514999999999</v>
      </c>
      <c r="X176" s="39">
        <f t="shared" si="113"/>
        <v>2230.1142300000001</v>
      </c>
    </row>
    <row r="177" spans="1:24" ht="14" hidden="1" x14ac:dyDescent="0.2">
      <c r="A177" s="383">
        <v>39</v>
      </c>
      <c r="B177" s="41"/>
      <c r="C177" s="55">
        <f t="shared" si="102"/>
        <v>6851.2507500000002</v>
      </c>
      <c r="D177" s="55">
        <f t="shared" si="103"/>
        <v>5556.5774999999994</v>
      </c>
      <c r="E177" s="55">
        <f t="shared" si="104"/>
        <v>4770.09375</v>
      </c>
      <c r="F177" s="55">
        <f t="shared" si="105"/>
        <v>3486.5894999999996</v>
      </c>
      <c r="G177" s="55">
        <f t="shared" si="106"/>
        <v>2789.45775</v>
      </c>
      <c r="H177" s="55">
        <f t="shared" si="107"/>
        <v>2287.3553550000001</v>
      </c>
      <c r="K177">
        <v>8060.2950000000001</v>
      </c>
      <c r="L177">
        <v>6537.15</v>
      </c>
      <c r="M177">
        <v>5611.875</v>
      </c>
      <c r="N177">
        <v>4101.87</v>
      </c>
      <c r="O177">
        <v>3281.7150000000001</v>
      </c>
      <c r="P177">
        <v>2691.0063000000005</v>
      </c>
      <c r="Q177" s="39"/>
      <c r="S177" s="39">
        <f t="shared" si="108"/>
        <v>6851.2507500000002</v>
      </c>
      <c r="T177" s="39">
        <f t="shared" si="109"/>
        <v>5556.5774999999994</v>
      </c>
      <c r="U177" s="39">
        <f t="shared" si="110"/>
        <v>4770.09375</v>
      </c>
      <c r="V177" s="39">
        <f t="shared" si="111"/>
        <v>3486.5894999999996</v>
      </c>
      <c r="W177" s="39">
        <f t="shared" si="112"/>
        <v>2789.45775</v>
      </c>
      <c r="X177" s="39">
        <f t="shared" si="113"/>
        <v>2287.3553550000001</v>
      </c>
    </row>
    <row r="178" spans="1:24" ht="14" hidden="1" x14ac:dyDescent="0.2">
      <c r="A178" s="383">
        <v>40</v>
      </c>
      <c r="B178" s="41"/>
      <c r="C178" s="55">
        <f t="shared" si="102"/>
        <v>7006.6859999999997</v>
      </c>
      <c r="D178" s="55">
        <f t="shared" si="103"/>
        <v>5678.5057500000003</v>
      </c>
      <c r="E178" s="55">
        <f t="shared" si="104"/>
        <v>4891.0912499999995</v>
      </c>
      <c r="F178" s="55">
        <f t="shared" si="105"/>
        <v>3575.9414999999999</v>
      </c>
      <c r="G178" s="55">
        <f t="shared" si="106"/>
        <v>2861.1254999999996</v>
      </c>
      <c r="H178" s="55">
        <f t="shared" si="107"/>
        <v>2346.12291</v>
      </c>
      <c r="K178">
        <v>8243.16</v>
      </c>
      <c r="L178">
        <v>6680.5950000000003</v>
      </c>
      <c r="M178">
        <v>5754.2249999999995</v>
      </c>
      <c r="N178">
        <v>4206.99</v>
      </c>
      <c r="O178">
        <v>3366.0299999999997</v>
      </c>
      <c r="P178">
        <v>2760.1446000000001</v>
      </c>
      <c r="Q178" s="39"/>
      <c r="S178" s="39">
        <f t="shared" si="108"/>
        <v>7006.6859999999997</v>
      </c>
      <c r="T178" s="39">
        <f t="shared" si="109"/>
        <v>5678.5057500000003</v>
      </c>
      <c r="U178" s="39">
        <f t="shared" si="110"/>
        <v>4891.0912499999995</v>
      </c>
      <c r="V178" s="39">
        <f t="shared" si="111"/>
        <v>3575.9414999999999</v>
      </c>
      <c r="W178" s="39">
        <f t="shared" si="112"/>
        <v>2861.1254999999996</v>
      </c>
      <c r="X178" s="39">
        <f t="shared" si="113"/>
        <v>2346.12291</v>
      </c>
    </row>
    <row r="179" spans="1:24" ht="14" hidden="1" x14ac:dyDescent="0.2">
      <c r="A179" s="383">
        <v>41</v>
      </c>
      <c r="B179" s="41"/>
      <c r="C179" s="55">
        <f t="shared" si="102"/>
        <v>7168.6365000000005</v>
      </c>
      <c r="D179" s="55">
        <f t="shared" si="103"/>
        <v>5803.2262499999997</v>
      </c>
      <c r="E179" s="55">
        <f t="shared" si="104"/>
        <v>5016.7425000000003</v>
      </c>
      <c r="F179" s="55">
        <f t="shared" si="105"/>
        <v>3668.0857499999993</v>
      </c>
      <c r="G179" s="55">
        <f t="shared" si="106"/>
        <v>2934.6547499999997</v>
      </c>
      <c r="H179" s="55">
        <f t="shared" si="107"/>
        <v>2406.4168949999998</v>
      </c>
      <c r="K179">
        <v>8433.69</v>
      </c>
      <c r="L179">
        <v>6827.3249999999998</v>
      </c>
      <c r="M179">
        <v>5902.05</v>
      </c>
      <c r="N179">
        <v>4315.3949999999995</v>
      </c>
      <c r="O179">
        <v>3452.5349999999999</v>
      </c>
      <c r="P179">
        <v>2831.0787</v>
      </c>
      <c r="Q179" s="39"/>
      <c r="S179" s="39">
        <f t="shared" si="108"/>
        <v>7168.6365000000005</v>
      </c>
      <c r="T179" s="39">
        <f t="shared" si="109"/>
        <v>5803.2262499999997</v>
      </c>
      <c r="U179" s="39">
        <f t="shared" si="110"/>
        <v>5016.7425000000003</v>
      </c>
      <c r="V179" s="39">
        <f t="shared" si="111"/>
        <v>3668.0857499999993</v>
      </c>
      <c r="W179" s="39">
        <f t="shared" si="112"/>
        <v>2934.6547499999997</v>
      </c>
      <c r="X179" s="39">
        <f t="shared" si="113"/>
        <v>2406.4168949999998</v>
      </c>
    </row>
    <row r="180" spans="1:24" ht="14" hidden="1" x14ac:dyDescent="0.2">
      <c r="A180" s="383">
        <v>42</v>
      </c>
      <c r="B180" s="41"/>
      <c r="C180" s="55">
        <f t="shared" si="102"/>
        <v>7336.1714999999986</v>
      </c>
      <c r="D180" s="55">
        <f t="shared" si="103"/>
        <v>5933.53125</v>
      </c>
      <c r="E180" s="55">
        <f t="shared" si="104"/>
        <v>5145.1859999999997</v>
      </c>
      <c r="F180" s="55">
        <f t="shared" si="105"/>
        <v>3761.1607499999996</v>
      </c>
      <c r="G180" s="55">
        <f t="shared" si="106"/>
        <v>3009.1147499999997</v>
      </c>
      <c r="H180" s="55">
        <f t="shared" si="107"/>
        <v>2467.474095</v>
      </c>
      <c r="K180">
        <v>8630.7899999999991</v>
      </c>
      <c r="L180">
        <v>6980.625</v>
      </c>
      <c r="M180">
        <v>6053.16</v>
      </c>
      <c r="N180">
        <v>4424.8949999999995</v>
      </c>
      <c r="O180">
        <v>3540.1349999999998</v>
      </c>
      <c r="P180">
        <v>2902.9106999999999</v>
      </c>
      <c r="Q180" s="39"/>
      <c r="S180" s="39">
        <f t="shared" si="108"/>
        <v>7336.1714999999986</v>
      </c>
      <c r="T180" s="39">
        <f t="shared" si="109"/>
        <v>5933.53125</v>
      </c>
      <c r="U180" s="39">
        <f t="shared" si="110"/>
        <v>5145.1859999999997</v>
      </c>
      <c r="V180" s="39">
        <f t="shared" si="111"/>
        <v>3761.1607499999996</v>
      </c>
      <c r="W180" s="39">
        <f t="shared" si="112"/>
        <v>3009.1147499999997</v>
      </c>
      <c r="X180" s="39">
        <f t="shared" si="113"/>
        <v>2467.474095</v>
      </c>
    </row>
    <row r="181" spans="1:24" ht="14" hidden="1" x14ac:dyDescent="0.2">
      <c r="A181" s="383">
        <v>43</v>
      </c>
      <c r="B181" s="41"/>
      <c r="C181" s="55">
        <f t="shared" si="102"/>
        <v>7502.7757499999998</v>
      </c>
      <c r="D181" s="55">
        <f t="shared" si="103"/>
        <v>6066.6284999999998</v>
      </c>
      <c r="E181" s="55">
        <f t="shared" si="104"/>
        <v>5276.4217500000004</v>
      </c>
      <c r="F181" s="55">
        <f t="shared" si="105"/>
        <v>3856.0972499999998</v>
      </c>
      <c r="G181" s="55">
        <f t="shared" si="106"/>
        <v>3085.4362499999997</v>
      </c>
      <c r="H181" s="55">
        <f t="shared" si="107"/>
        <v>2530.0577250000001</v>
      </c>
      <c r="K181">
        <v>8826.7950000000001</v>
      </c>
      <c r="L181">
        <v>7137.21</v>
      </c>
      <c r="M181">
        <v>6207.5550000000003</v>
      </c>
      <c r="N181">
        <v>4536.585</v>
      </c>
      <c r="O181">
        <v>3629.9249999999997</v>
      </c>
      <c r="P181">
        <v>2976.5385000000001</v>
      </c>
      <c r="Q181" s="39"/>
      <c r="S181" s="39">
        <f t="shared" si="108"/>
        <v>7502.7757499999998</v>
      </c>
      <c r="T181" s="39">
        <f t="shared" si="109"/>
        <v>6066.6284999999998</v>
      </c>
      <c r="U181" s="39">
        <f t="shared" si="110"/>
        <v>5276.4217500000004</v>
      </c>
      <c r="V181" s="39">
        <f t="shared" si="111"/>
        <v>3856.0972499999998</v>
      </c>
      <c r="W181" s="39">
        <f t="shared" si="112"/>
        <v>3085.4362499999997</v>
      </c>
      <c r="X181" s="39">
        <f t="shared" si="113"/>
        <v>2530.0577250000001</v>
      </c>
    </row>
    <row r="182" spans="1:24" ht="14" hidden="1" x14ac:dyDescent="0.2">
      <c r="A182" s="383">
        <v>44</v>
      </c>
      <c r="B182" s="41"/>
      <c r="C182" s="55">
        <f t="shared" si="102"/>
        <v>7677.7567500000005</v>
      </c>
      <c r="D182" s="55">
        <f t="shared" si="103"/>
        <v>6202.518</v>
      </c>
      <c r="E182" s="55">
        <f t="shared" si="104"/>
        <v>5410.4497499999998</v>
      </c>
      <c r="F182" s="55">
        <f t="shared" si="105"/>
        <v>3954.7567499999996</v>
      </c>
      <c r="G182" s="55">
        <f t="shared" si="106"/>
        <v>3164.5499999999997</v>
      </c>
      <c r="H182" s="55">
        <f t="shared" si="107"/>
        <v>2594.931</v>
      </c>
      <c r="K182">
        <v>9032.6550000000007</v>
      </c>
      <c r="L182">
        <v>7297.08</v>
      </c>
      <c r="M182">
        <v>6365.2349999999997</v>
      </c>
      <c r="N182">
        <v>4652.6549999999997</v>
      </c>
      <c r="O182">
        <v>3723</v>
      </c>
      <c r="P182">
        <v>3052.86</v>
      </c>
      <c r="Q182" s="39"/>
      <c r="S182" s="39">
        <f t="shared" si="108"/>
        <v>7677.7567500000005</v>
      </c>
      <c r="T182" s="39">
        <f t="shared" si="109"/>
        <v>6202.518</v>
      </c>
      <c r="U182" s="39">
        <f t="shared" si="110"/>
        <v>5410.4497499999998</v>
      </c>
      <c r="V182" s="39">
        <f t="shared" si="111"/>
        <v>3954.7567499999996</v>
      </c>
      <c r="W182" s="39">
        <f t="shared" si="112"/>
        <v>3164.5499999999997</v>
      </c>
      <c r="X182" s="39">
        <f t="shared" si="113"/>
        <v>2594.931</v>
      </c>
    </row>
    <row r="183" spans="1:24" ht="14" hidden="1" x14ac:dyDescent="0.2">
      <c r="A183" s="383">
        <v>45</v>
      </c>
      <c r="B183" s="41"/>
      <c r="C183" s="55">
        <f t="shared" si="102"/>
        <v>7857.3914999999997</v>
      </c>
      <c r="D183" s="55">
        <f t="shared" si="103"/>
        <v>6342.1305000000002</v>
      </c>
      <c r="E183" s="55">
        <f t="shared" si="104"/>
        <v>5549.1314999999995</v>
      </c>
      <c r="F183" s="55">
        <f t="shared" si="105"/>
        <v>4056.2085000000002</v>
      </c>
      <c r="G183" s="55">
        <f t="shared" si="106"/>
        <v>3245.5252499999997</v>
      </c>
      <c r="H183" s="55">
        <f t="shared" si="107"/>
        <v>2661.3307049999999</v>
      </c>
      <c r="K183">
        <v>9243.99</v>
      </c>
      <c r="L183">
        <v>7461.33</v>
      </c>
      <c r="M183">
        <v>6528.3899999999994</v>
      </c>
      <c r="N183">
        <v>4772.01</v>
      </c>
      <c r="O183">
        <v>3818.2649999999999</v>
      </c>
      <c r="P183">
        <v>3130.9773</v>
      </c>
      <c r="Q183" s="39"/>
      <c r="S183" s="39">
        <f t="shared" si="108"/>
        <v>7857.3914999999997</v>
      </c>
      <c r="T183" s="39">
        <f t="shared" si="109"/>
        <v>6342.1305000000002</v>
      </c>
      <c r="U183" s="39">
        <f t="shared" si="110"/>
        <v>5549.1314999999995</v>
      </c>
      <c r="V183" s="39">
        <f t="shared" si="111"/>
        <v>4056.2085000000002</v>
      </c>
      <c r="W183" s="39">
        <f t="shared" si="112"/>
        <v>3245.5252499999997</v>
      </c>
      <c r="X183" s="39">
        <f t="shared" si="113"/>
        <v>2661.3307049999999</v>
      </c>
    </row>
    <row r="184" spans="1:24" ht="14" hidden="1" x14ac:dyDescent="0.2">
      <c r="A184" s="383">
        <v>46</v>
      </c>
      <c r="B184" s="41"/>
      <c r="C184" s="55">
        <f t="shared" si="102"/>
        <v>8038.887749999999</v>
      </c>
      <c r="D184" s="55">
        <f t="shared" si="103"/>
        <v>6485.4659999999994</v>
      </c>
      <c r="E184" s="55">
        <f t="shared" si="104"/>
        <v>5691.5362500000001</v>
      </c>
      <c r="F184" s="55">
        <f t="shared" si="105"/>
        <v>4158.5910000000003</v>
      </c>
      <c r="G184" s="55">
        <f t="shared" si="106"/>
        <v>3327.4312500000001</v>
      </c>
      <c r="H184" s="55">
        <f t="shared" si="107"/>
        <v>2728.4936250000001</v>
      </c>
      <c r="K184">
        <v>9457.5149999999994</v>
      </c>
      <c r="L184">
        <v>7629.96</v>
      </c>
      <c r="M184">
        <v>6695.9250000000002</v>
      </c>
      <c r="N184">
        <v>4892.46</v>
      </c>
      <c r="O184">
        <v>3914.625</v>
      </c>
      <c r="P184">
        <v>3209.9925000000003</v>
      </c>
      <c r="Q184" s="39"/>
      <c r="S184" s="39">
        <f t="shared" si="108"/>
        <v>8038.887749999999</v>
      </c>
      <c r="T184" s="39">
        <f t="shared" si="109"/>
        <v>6485.4659999999994</v>
      </c>
      <c r="U184" s="39">
        <f t="shared" si="110"/>
        <v>5691.5362500000001</v>
      </c>
      <c r="V184" s="39">
        <f t="shared" si="111"/>
        <v>4158.5910000000003</v>
      </c>
      <c r="W184" s="39">
        <f t="shared" si="112"/>
        <v>3327.4312500000001</v>
      </c>
      <c r="X184" s="39">
        <f t="shared" si="113"/>
        <v>2728.4936250000001</v>
      </c>
    </row>
    <row r="185" spans="1:24" ht="14" hidden="1" x14ac:dyDescent="0.2">
      <c r="A185" s="383">
        <v>47</v>
      </c>
      <c r="B185" s="41"/>
      <c r="C185" s="55">
        <f t="shared" si="102"/>
        <v>8226.8992500000004</v>
      </c>
      <c r="D185" s="55">
        <f t="shared" si="103"/>
        <v>6631.59375</v>
      </c>
      <c r="E185" s="55">
        <f t="shared" si="104"/>
        <v>5835.8024999999998</v>
      </c>
      <c r="F185" s="55">
        <f t="shared" si="105"/>
        <v>4264.6965</v>
      </c>
      <c r="G185" s="55">
        <f t="shared" si="106"/>
        <v>3412.1295</v>
      </c>
      <c r="H185" s="55">
        <f t="shared" si="107"/>
        <v>2797.9461900000001</v>
      </c>
      <c r="K185">
        <v>9678.7049999999999</v>
      </c>
      <c r="L185">
        <v>7801.875</v>
      </c>
      <c r="M185">
        <v>6865.65</v>
      </c>
      <c r="N185">
        <v>5017.29</v>
      </c>
      <c r="O185">
        <v>4014.27</v>
      </c>
      <c r="P185">
        <v>3291.7014000000004</v>
      </c>
      <c r="Q185" s="39"/>
      <c r="S185" s="39">
        <f t="shared" si="108"/>
        <v>8226.8992500000004</v>
      </c>
      <c r="T185" s="39">
        <f t="shared" si="109"/>
        <v>6631.59375</v>
      </c>
      <c r="U185" s="39">
        <f t="shared" si="110"/>
        <v>5835.8024999999998</v>
      </c>
      <c r="V185" s="39">
        <f t="shared" si="111"/>
        <v>4264.6965</v>
      </c>
      <c r="W185" s="39">
        <f t="shared" si="112"/>
        <v>3412.1295</v>
      </c>
      <c r="X185" s="39">
        <f t="shared" si="113"/>
        <v>2797.9461900000001</v>
      </c>
    </row>
    <row r="186" spans="1:24" ht="14" hidden="1" x14ac:dyDescent="0.2">
      <c r="A186" s="383">
        <v>48</v>
      </c>
      <c r="B186" s="41"/>
      <c r="C186" s="55">
        <f t="shared" si="102"/>
        <v>8415.8415000000005</v>
      </c>
      <c r="D186" s="55">
        <f t="shared" si="103"/>
        <v>6781.4444999999996</v>
      </c>
      <c r="E186" s="55">
        <f t="shared" si="104"/>
        <v>5984.7224999999989</v>
      </c>
      <c r="F186" s="55">
        <f t="shared" si="105"/>
        <v>4373.5942500000001</v>
      </c>
      <c r="G186" s="55">
        <f t="shared" si="106"/>
        <v>3499.62</v>
      </c>
      <c r="H186" s="55">
        <f t="shared" si="107"/>
        <v>2869.6884</v>
      </c>
      <c r="K186">
        <v>9900.99</v>
      </c>
      <c r="L186">
        <v>7978.17</v>
      </c>
      <c r="M186">
        <v>7040.8499999999995</v>
      </c>
      <c r="N186">
        <v>5145.4049999999997</v>
      </c>
      <c r="O186">
        <v>4117.2</v>
      </c>
      <c r="P186">
        <v>3376.1040000000003</v>
      </c>
      <c r="Q186" s="39"/>
      <c r="S186" s="39">
        <f t="shared" si="108"/>
        <v>8415.8415000000005</v>
      </c>
      <c r="T186" s="39">
        <f t="shared" si="109"/>
        <v>6781.4444999999996</v>
      </c>
      <c r="U186" s="39">
        <f t="shared" si="110"/>
        <v>5984.7224999999989</v>
      </c>
      <c r="V186" s="39">
        <f t="shared" si="111"/>
        <v>4373.5942500000001</v>
      </c>
      <c r="W186" s="39">
        <f t="shared" si="112"/>
        <v>3499.62</v>
      </c>
      <c r="X186" s="39">
        <f t="shared" si="113"/>
        <v>2869.6884</v>
      </c>
    </row>
    <row r="187" spans="1:24" ht="14" hidden="1" x14ac:dyDescent="0.2">
      <c r="A187" s="383">
        <v>49</v>
      </c>
      <c r="B187" s="41"/>
      <c r="C187" s="55">
        <f t="shared" si="102"/>
        <v>8609.4375</v>
      </c>
      <c r="D187" s="55">
        <f t="shared" si="103"/>
        <v>6934.0874999999996</v>
      </c>
      <c r="E187" s="55">
        <f t="shared" si="104"/>
        <v>6135.5039999999999</v>
      </c>
      <c r="F187" s="55">
        <f t="shared" si="105"/>
        <v>4482.4919999999993</v>
      </c>
      <c r="G187" s="55">
        <f t="shared" si="106"/>
        <v>3586.1797499999998</v>
      </c>
      <c r="H187" s="55">
        <f t="shared" si="107"/>
        <v>2940.6673949999999</v>
      </c>
      <c r="K187">
        <v>10128.75</v>
      </c>
      <c r="L187">
        <v>8157.75</v>
      </c>
      <c r="M187">
        <v>7218.24</v>
      </c>
      <c r="N187">
        <v>5273.5199999999995</v>
      </c>
      <c r="O187">
        <v>4219.0349999999999</v>
      </c>
      <c r="P187">
        <v>3459.6087000000002</v>
      </c>
      <c r="Q187" s="39"/>
      <c r="S187" s="39">
        <f t="shared" si="108"/>
        <v>8609.4375</v>
      </c>
      <c r="T187" s="39">
        <f t="shared" si="109"/>
        <v>6934.0874999999996</v>
      </c>
      <c r="U187" s="39">
        <f t="shared" si="110"/>
        <v>6135.5039999999999</v>
      </c>
      <c r="V187" s="39">
        <f t="shared" si="111"/>
        <v>4482.4919999999993</v>
      </c>
      <c r="W187" s="39">
        <f t="shared" si="112"/>
        <v>3586.1797499999998</v>
      </c>
      <c r="X187" s="39">
        <f t="shared" si="113"/>
        <v>2940.6673949999999</v>
      </c>
    </row>
    <row r="188" spans="1:24" ht="14" hidden="1" x14ac:dyDescent="0.2">
      <c r="A188" s="383">
        <v>50</v>
      </c>
      <c r="B188" s="41"/>
      <c r="C188" s="55">
        <f t="shared" si="102"/>
        <v>8808.6180000000004</v>
      </c>
      <c r="D188" s="55">
        <f t="shared" si="103"/>
        <v>7092.3149999999996</v>
      </c>
      <c r="E188" s="55">
        <f t="shared" si="104"/>
        <v>6288.1469999999999</v>
      </c>
      <c r="F188" s="55">
        <f t="shared" si="105"/>
        <v>4596.9742500000002</v>
      </c>
      <c r="G188" s="55">
        <f t="shared" si="106"/>
        <v>3678.3239999999996</v>
      </c>
      <c r="H188" s="55">
        <f t="shared" si="107"/>
        <v>3016.2256799999996</v>
      </c>
      <c r="K188">
        <v>10363.08</v>
      </c>
      <c r="L188">
        <v>8343.9</v>
      </c>
      <c r="M188">
        <v>7397.82</v>
      </c>
      <c r="N188">
        <v>5408.2049999999999</v>
      </c>
      <c r="O188">
        <v>4327.4399999999996</v>
      </c>
      <c r="P188">
        <v>3548.5007999999998</v>
      </c>
      <c r="Q188" s="39"/>
      <c r="S188" s="39">
        <f t="shared" si="108"/>
        <v>8808.6180000000004</v>
      </c>
      <c r="T188" s="39">
        <f t="shared" si="109"/>
        <v>7092.3149999999996</v>
      </c>
      <c r="U188" s="39">
        <f t="shared" si="110"/>
        <v>6288.1469999999999</v>
      </c>
      <c r="V188" s="39">
        <f t="shared" si="111"/>
        <v>4596.9742500000002</v>
      </c>
      <c r="W188" s="39">
        <f t="shared" si="112"/>
        <v>3678.3239999999996</v>
      </c>
      <c r="X188" s="39">
        <f t="shared" si="113"/>
        <v>3016.2256799999996</v>
      </c>
    </row>
    <row r="189" spans="1:24" ht="14" hidden="1" x14ac:dyDescent="0.2">
      <c r="A189" s="383">
        <v>51</v>
      </c>
      <c r="B189" s="41"/>
      <c r="C189" s="55">
        <f t="shared" si="102"/>
        <v>9011.5214999999989</v>
      </c>
      <c r="D189" s="55">
        <f t="shared" si="103"/>
        <v>7252.4039999999995</v>
      </c>
      <c r="E189" s="55">
        <f t="shared" si="104"/>
        <v>6445.4437499999995</v>
      </c>
      <c r="F189" s="55">
        <f t="shared" si="105"/>
        <v>4711.4564999999993</v>
      </c>
      <c r="G189" s="55">
        <f t="shared" si="106"/>
        <v>3769.5374999999999</v>
      </c>
      <c r="H189" s="55">
        <f t="shared" si="107"/>
        <v>3091.0207500000001</v>
      </c>
      <c r="K189">
        <v>10601.789999999999</v>
      </c>
      <c r="L189">
        <v>8532.24</v>
      </c>
      <c r="M189">
        <v>7582.875</v>
      </c>
      <c r="N189">
        <v>5542.8899999999994</v>
      </c>
      <c r="O189">
        <v>4434.75</v>
      </c>
      <c r="P189">
        <v>3636.4950000000003</v>
      </c>
      <c r="Q189" s="39"/>
      <c r="S189" s="39">
        <f t="shared" si="108"/>
        <v>9011.5214999999989</v>
      </c>
      <c r="T189" s="39">
        <f t="shared" si="109"/>
        <v>7252.4039999999995</v>
      </c>
      <c r="U189" s="39">
        <f t="shared" si="110"/>
        <v>6445.4437499999995</v>
      </c>
      <c r="V189" s="39">
        <f t="shared" si="111"/>
        <v>4711.4564999999993</v>
      </c>
      <c r="W189" s="39">
        <f t="shared" si="112"/>
        <v>3769.5374999999999</v>
      </c>
      <c r="X189" s="39">
        <f t="shared" si="113"/>
        <v>3091.0207500000001</v>
      </c>
    </row>
    <row r="190" spans="1:24" ht="14" hidden="1" x14ac:dyDescent="0.2">
      <c r="A190" s="383">
        <v>52</v>
      </c>
      <c r="B190" s="41"/>
      <c r="C190" s="55">
        <f t="shared" si="102"/>
        <v>9219.0787500000006</v>
      </c>
      <c r="D190" s="55">
        <f t="shared" si="103"/>
        <v>7416.2159999999994</v>
      </c>
      <c r="E190" s="55">
        <f t="shared" si="104"/>
        <v>6607.3942499999994</v>
      </c>
      <c r="F190" s="55">
        <f t="shared" si="105"/>
        <v>4828.7309999999998</v>
      </c>
      <c r="G190" s="55">
        <f t="shared" si="106"/>
        <v>3863.5432500000002</v>
      </c>
      <c r="H190" s="55">
        <f t="shared" si="107"/>
        <v>3168.1054650000005</v>
      </c>
      <c r="K190">
        <v>10845.975</v>
      </c>
      <c r="L190">
        <v>8724.9599999999991</v>
      </c>
      <c r="M190">
        <v>7773.4049999999997</v>
      </c>
      <c r="N190">
        <v>5680.86</v>
      </c>
      <c r="O190">
        <v>4545.3450000000003</v>
      </c>
      <c r="P190">
        <v>3727.1829000000007</v>
      </c>
      <c r="Q190" s="39"/>
      <c r="S190" s="39">
        <f t="shared" si="108"/>
        <v>9219.0787500000006</v>
      </c>
      <c r="T190" s="39">
        <f t="shared" si="109"/>
        <v>7416.2159999999994</v>
      </c>
      <c r="U190" s="39">
        <f t="shared" si="110"/>
        <v>6607.3942499999994</v>
      </c>
      <c r="V190" s="39">
        <f t="shared" si="111"/>
        <v>4828.7309999999998</v>
      </c>
      <c r="W190" s="39">
        <f t="shared" si="112"/>
        <v>3863.5432500000002</v>
      </c>
      <c r="X190" s="39">
        <f t="shared" si="113"/>
        <v>3168.1054650000005</v>
      </c>
    </row>
    <row r="191" spans="1:24" ht="14" hidden="1" x14ac:dyDescent="0.2">
      <c r="A191" s="383">
        <v>53</v>
      </c>
      <c r="B191" s="41"/>
      <c r="C191" s="55">
        <f t="shared" si="102"/>
        <v>9429.428249999999</v>
      </c>
      <c r="D191" s="55">
        <f t="shared" si="103"/>
        <v>7584.6817500000006</v>
      </c>
      <c r="E191" s="55">
        <f t="shared" si="104"/>
        <v>6772.1369999999997</v>
      </c>
      <c r="F191" s="55">
        <f t="shared" si="105"/>
        <v>4948.7977499999997</v>
      </c>
      <c r="G191" s="55">
        <f t="shared" si="106"/>
        <v>3959.4105</v>
      </c>
      <c r="H191" s="55">
        <f t="shared" si="107"/>
        <v>3246.7166100000004</v>
      </c>
      <c r="K191">
        <v>11093.445</v>
      </c>
      <c r="L191">
        <v>8923.1550000000007</v>
      </c>
      <c r="M191">
        <v>7967.22</v>
      </c>
      <c r="N191">
        <v>5822.1149999999998</v>
      </c>
      <c r="O191">
        <v>4658.13</v>
      </c>
      <c r="P191">
        <v>3819.6666000000005</v>
      </c>
      <c r="Q191" s="39"/>
      <c r="S191" s="39">
        <f t="shared" si="108"/>
        <v>9429.428249999999</v>
      </c>
      <c r="T191" s="39">
        <f t="shared" si="109"/>
        <v>7584.6817500000006</v>
      </c>
      <c r="U191" s="39">
        <f t="shared" si="110"/>
        <v>6772.1369999999997</v>
      </c>
      <c r="V191" s="39">
        <f t="shared" si="111"/>
        <v>4948.7977499999997</v>
      </c>
      <c r="W191" s="39">
        <f t="shared" si="112"/>
        <v>3959.4105</v>
      </c>
      <c r="X191" s="39">
        <f t="shared" si="113"/>
        <v>3246.7166100000004</v>
      </c>
    </row>
    <row r="192" spans="1:24" ht="14" hidden="1" x14ac:dyDescent="0.2">
      <c r="A192" s="383">
        <v>54</v>
      </c>
      <c r="B192" s="41"/>
      <c r="C192" s="55">
        <f t="shared" si="102"/>
        <v>9642.57</v>
      </c>
      <c r="D192" s="55">
        <f t="shared" si="103"/>
        <v>7755.0089999999991</v>
      </c>
      <c r="E192" s="55">
        <f t="shared" si="104"/>
        <v>6938.7412499999991</v>
      </c>
      <c r="F192" s="55">
        <f t="shared" si="105"/>
        <v>5070.7259999999997</v>
      </c>
      <c r="G192" s="55">
        <f t="shared" si="106"/>
        <v>4057.1392499999997</v>
      </c>
      <c r="H192" s="55">
        <f t="shared" si="107"/>
        <v>3326.8541850000001</v>
      </c>
      <c r="K192">
        <v>11344.199999999999</v>
      </c>
      <c r="L192">
        <v>9123.5399999999991</v>
      </c>
      <c r="M192">
        <v>8163.2249999999995</v>
      </c>
      <c r="N192">
        <v>5965.5599999999995</v>
      </c>
      <c r="O192">
        <v>4773.1049999999996</v>
      </c>
      <c r="P192">
        <v>3913.9461000000001</v>
      </c>
      <c r="Q192" s="39"/>
      <c r="S192" s="39">
        <f t="shared" si="108"/>
        <v>9642.57</v>
      </c>
      <c r="T192" s="39">
        <f t="shared" si="109"/>
        <v>7755.0089999999991</v>
      </c>
      <c r="U192" s="39">
        <f t="shared" si="110"/>
        <v>6938.7412499999991</v>
      </c>
      <c r="V192" s="39">
        <f t="shared" si="111"/>
        <v>5070.7259999999997</v>
      </c>
      <c r="W192" s="39">
        <f t="shared" si="112"/>
        <v>4057.1392499999997</v>
      </c>
      <c r="X192" s="39">
        <f t="shared" si="113"/>
        <v>3326.8541850000001</v>
      </c>
    </row>
    <row r="193" spans="1:24" ht="14" hidden="1" x14ac:dyDescent="0.2">
      <c r="A193" s="383">
        <v>55</v>
      </c>
      <c r="B193" s="41"/>
      <c r="C193" s="55">
        <f t="shared" si="102"/>
        <v>9863.1577500000003</v>
      </c>
      <c r="D193" s="55">
        <f t="shared" si="103"/>
        <v>7927.1977499999994</v>
      </c>
      <c r="E193" s="55">
        <f t="shared" si="104"/>
        <v>7109.0685000000003</v>
      </c>
      <c r="F193" s="55">
        <f t="shared" si="105"/>
        <v>5196.3772500000005</v>
      </c>
      <c r="G193" s="55">
        <f t="shared" si="106"/>
        <v>4157.6602499999999</v>
      </c>
      <c r="H193" s="55">
        <f t="shared" si="107"/>
        <v>3409.2814049999997</v>
      </c>
      <c r="K193">
        <v>11603.715</v>
      </c>
      <c r="L193">
        <v>9326.1149999999998</v>
      </c>
      <c r="M193">
        <v>8363.61</v>
      </c>
      <c r="N193">
        <v>6113.3850000000002</v>
      </c>
      <c r="O193">
        <v>4891.3649999999998</v>
      </c>
      <c r="P193">
        <v>4010.9193</v>
      </c>
      <c r="Q193" s="39"/>
      <c r="S193" s="39">
        <f t="shared" si="108"/>
        <v>9863.1577500000003</v>
      </c>
      <c r="T193" s="39">
        <f t="shared" si="109"/>
        <v>7927.1977499999994</v>
      </c>
      <c r="U193" s="39">
        <f t="shared" si="110"/>
        <v>7109.0685000000003</v>
      </c>
      <c r="V193" s="39">
        <f t="shared" si="111"/>
        <v>5196.3772500000005</v>
      </c>
      <c r="W193" s="39">
        <f t="shared" si="112"/>
        <v>4157.6602499999999</v>
      </c>
      <c r="X193" s="39">
        <f t="shared" si="113"/>
        <v>3409.2814049999997</v>
      </c>
    </row>
    <row r="194" spans="1:24" ht="14" hidden="1" x14ac:dyDescent="0.2">
      <c r="A194" s="383">
        <v>56</v>
      </c>
      <c r="B194" s="41"/>
      <c r="C194" s="55">
        <f t="shared" si="102"/>
        <v>10086.53775</v>
      </c>
      <c r="D194" s="55">
        <f t="shared" si="103"/>
        <v>8105.9017499999991</v>
      </c>
      <c r="E194" s="55">
        <f t="shared" si="104"/>
        <v>7283.1187499999996</v>
      </c>
      <c r="F194" s="55">
        <f t="shared" si="105"/>
        <v>5323.8899999999994</v>
      </c>
      <c r="G194" s="55">
        <f t="shared" si="106"/>
        <v>4259.1120000000001</v>
      </c>
      <c r="H194" s="55">
        <f t="shared" si="107"/>
        <v>3492.4718400000006</v>
      </c>
      <c r="K194">
        <v>11866.514999999999</v>
      </c>
      <c r="L194">
        <v>9536.3549999999996</v>
      </c>
      <c r="M194">
        <v>8568.375</v>
      </c>
      <c r="N194">
        <v>6263.4</v>
      </c>
      <c r="O194">
        <v>5010.72</v>
      </c>
      <c r="P194">
        <v>4108.7904000000008</v>
      </c>
      <c r="Q194" s="39"/>
      <c r="S194" s="39">
        <f t="shared" si="108"/>
        <v>10086.53775</v>
      </c>
      <c r="T194" s="39">
        <f t="shared" si="109"/>
        <v>8105.9017499999991</v>
      </c>
      <c r="U194" s="39">
        <f t="shared" si="110"/>
        <v>7283.1187499999996</v>
      </c>
      <c r="V194" s="39">
        <f t="shared" si="111"/>
        <v>5323.8899999999994</v>
      </c>
      <c r="W194" s="39">
        <f t="shared" si="112"/>
        <v>4259.1120000000001</v>
      </c>
      <c r="X194" s="39">
        <f t="shared" si="113"/>
        <v>3492.4718400000006</v>
      </c>
    </row>
    <row r="195" spans="1:24" ht="14" hidden="1" x14ac:dyDescent="0.2">
      <c r="A195" s="383">
        <v>57</v>
      </c>
      <c r="B195" s="41"/>
      <c r="C195" s="55">
        <f t="shared" si="102"/>
        <v>10312.710000000001</v>
      </c>
      <c r="D195" s="55">
        <f t="shared" si="103"/>
        <v>8285.5365000000002</v>
      </c>
      <c r="E195" s="55">
        <f t="shared" si="104"/>
        <v>7459.0304999999998</v>
      </c>
      <c r="F195" s="55">
        <f t="shared" si="105"/>
        <v>5450.4719999999998</v>
      </c>
      <c r="G195" s="55">
        <f t="shared" si="106"/>
        <v>4360.5637499999993</v>
      </c>
      <c r="H195" s="55">
        <f t="shared" si="107"/>
        <v>3575.6622750000001</v>
      </c>
      <c r="K195">
        <v>12132.6</v>
      </c>
      <c r="L195">
        <v>9747.69</v>
      </c>
      <c r="M195">
        <v>8775.33</v>
      </c>
      <c r="N195">
        <v>6412.32</v>
      </c>
      <c r="O195">
        <v>5130.0749999999998</v>
      </c>
      <c r="P195">
        <v>4206.6615000000002</v>
      </c>
      <c r="Q195" s="39"/>
      <c r="S195" s="39">
        <f t="shared" si="108"/>
        <v>10312.710000000001</v>
      </c>
      <c r="T195" s="39">
        <f t="shared" si="109"/>
        <v>8285.5365000000002</v>
      </c>
      <c r="U195" s="39">
        <f t="shared" si="110"/>
        <v>7459.0304999999998</v>
      </c>
      <c r="V195" s="39">
        <f t="shared" si="111"/>
        <v>5450.4719999999998</v>
      </c>
      <c r="W195" s="39">
        <f t="shared" si="112"/>
        <v>4360.5637499999993</v>
      </c>
      <c r="X195" s="39">
        <f t="shared" si="113"/>
        <v>3575.6622750000001</v>
      </c>
    </row>
    <row r="196" spans="1:24" ht="14" hidden="1" x14ac:dyDescent="0.2">
      <c r="A196" s="383">
        <v>58</v>
      </c>
      <c r="B196" s="41"/>
      <c r="C196" s="55">
        <f t="shared" si="102"/>
        <v>10544.46675</v>
      </c>
      <c r="D196" s="55">
        <f t="shared" si="103"/>
        <v>8469.8249999999989</v>
      </c>
      <c r="E196" s="55">
        <f t="shared" si="104"/>
        <v>7637.7344999999996</v>
      </c>
      <c r="F196" s="55">
        <f t="shared" si="105"/>
        <v>5582.6384999999991</v>
      </c>
      <c r="G196" s="55">
        <f t="shared" si="106"/>
        <v>4466.6692499999999</v>
      </c>
      <c r="H196" s="55">
        <f t="shared" si="107"/>
        <v>3662.6687849999998</v>
      </c>
      <c r="K196">
        <v>12405.254999999999</v>
      </c>
      <c r="L196">
        <v>9964.5</v>
      </c>
      <c r="M196">
        <v>8985.57</v>
      </c>
      <c r="N196">
        <v>6567.8099999999995</v>
      </c>
      <c r="O196">
        <v>5254.9049999999997</v>
      </c>
      <c r="P196">
        <v>4309.0221000000001</v>
      </c>
      <c r="Q196" s="39"/>
      <c r="S196" s="39">
        <f t="shared" si="108"/>
        <v>10544.46675</v>
      </c>
      <c r="T196" s="39">
        <f t="shared" si="109"/>
        <v>8469.8249999999989</v>
      </c>
      <c r="U196" s="39">
        <f t="shared" si="110"/>
        <v>7637.7344999999996</v>
      </c>
      <c r="V196" s="39">
        <f t="shared" si="111"/>
        <v>5582.6384999999991</v>
      </c>
      <c r="W196" s="39">
        <f t="shared" si="112"/>
        <v>4466.6692499999999</v>
      </c>
      <c r="X196" s="39">
        <f t="shared" si="113"/>
        <v>3662.6687849999998</v>
      </c>
    </row>
    <row r="197" spans="1:24" ht="14" hidden="1" x14ac:dyDescent="0.2">
      <c r="A197" s="383">
        <v>59</v>
      </c>
      <c r="B197" s="41"/>
      <c r="C197" s="55">
        <f t="shared" si="102"/>
        <v>10781.807999999999</v>
      </c>
      <c r="D197" s="55">
        <f t="shared" si="103"/>
        <v>8657.8364999999994</v>
      </c>
      <c r="E197" s="55">
        <f t="shared" si="104"/>
        <v>7823.8844999999992</v>
      </c>
      <c r="F197" s="55">
        <f t="shared" si="105"/>
        <v>5717.5972499999998</v>
      </c>
      <c r="G197" s="55">
        <f t="shared" si="106"/>
        <v>4574.6362500000005</v>
      </c>
      <c r="H197" s="55">
        <f t="shared" si="107"/>
        <v>3751.2017250000008</v>
      </c>
      <c r="K197">
        <v>12684.48</v>
      </c>
      <c r="L197">
        <v>10185.69</v>
      </c>
      <c r="M197">
        <v>9204.57</v>
      </c>
      <c r="N197">
        <v>6726.585</v>
      </c>
      <c r="O197">
        <v>5381.9250000000002</v>
      </c>
      <c r="P197">
        <v>4413.1785000000009</v>
      </c>
      <c r="Q197" s="39"/>
      <c r="S197" s="39">
        <f t="shared" si="108"/>
        <v>10781.807999999999</v>
      </c>
      <c r="T197" s="39">
        <f t="shared" si="109"/>
        <v>8657.8364999999994</v>
      </c>
      <c r="U197" s="39">
        <f t="shared" si="110"/>
        <v>7823.8844999999992</v>
      </c>
      <c r="V197" s="39">
        <f t="shared" si="111"/>
        <v>5717.5972499999998</v>
      </c>
      <c r="W197" s="39">
        <f t="shared" si="112"/>
        <v>4574.6362500000005</v>
      </c>
      <c r="X197" s="39">
        <f t="shared" si="113"/>
        <v>3751.2017250000008</v>
      </c>
    </row>
    <row r="198" spans="1:24" ht="14" hidden="1" x14ac:dyDescent="0.2">
      <c r="A198" s="383">
        <v>60</v>
      </c>
      <c r="B198" s="41"/>
      <c r="C198" s="55">
        <f t="shared" si="102"/>
        <v>11021.941499999999</v>
      </c>
      <c r="D198" s="55">
        <f t="shared" si="103"/>
        <v>8847.709499999999</v>
      </c>
      <c r="E198" s="55">
        <f t="shared" si="104"/>
        <v>8009.1037500000002</v>
      </c>
      <c r="F198" s="55">
        <f t="shared" si="105"/>
        <v>5852.5559999999996</v>
      </c>
      <c r="G198" s="55">
        <f t="shared" si="106"/>
        <v>4682.6032499999992</v>
      </c>
      <c r="H198" s="55">
        <f t="shared" si="107"/>
        <v>3839.7346649999999</v>
      </c>
      <c r="K198">
        <v>12966.99</v>
      </c>
      <c r="L198">
        <v>10409.07</v>
      </c>
      <c r="M198">
        <v>9422.4750000000004</v>
      </c>
      <c r="N198">
        <v>6885.36</v>
      </c>
      <c r="O198">
        <v>5508.9449999999997</v>
      </c>
      <c r="P198">
        <v>4517.3348999999998</v>
      </c>
      <c r="Q198" s="39"/>
      <c r="S198" s="39">
        <f t="shared" si="108"/>
        <v>11021.941499999999</v>
      </c>
      <c r="T198" s="39">
        <f t="shared" si="109"/>
        <v>8847.709499999999</v>
      </c>
      <c r="U198" s="39">
        <f t="shared" si="110"/>
        <v>8009.1037500000002</v>
      </c>
      <c r="V198" s="39">
        <f t="shared" si="111"/>
        <v>5852.5559999999996</v>
      </c>
      <c r="W198" s="39">
        <f t="shared" si="112"/>
        <v>4682.6032499999992</v>
      </c>
      <c r="X198" s="39">
        <f t="shared" si="113"/>
        <v>3839.7346649999999</v>
      </c>
    </row>
    <row r="199" spans="1:24" ht="14" hidden="1" x14ac:dyDescent="0.2">
      <c r="A199" s="383">
        <v>61</v>
      </c>
      <c r="B199" s="41"/>
      <c r="C199" s="55">
        <f t="shared" si="102"/>
        <v>12281.24625</v>
      </c>
      <c r="D199" s="55">
        <f t="shared" si="103"/>
        <v>9855.7117500000004</v>
      </c>
      <c r="E199" s="55">
        <f t="shared" si="104"/>
        <v>8990.1142499999987</v>
      </c>
      <c r="F199" s="55">
        <f t="shared" si="105"/>
        <v>6571.0949999999993</v>
      </c>
      <c r="G199" s="55">
        <f t="shared" si="106"/>
        <v>5256.8759999999993</v>
      </c>
      <c r="H199" s="55">
        <f t="shared" si="107"/>
        <v>4310.63832</v>
      </c>
      <c r="K199">
        <v>14448.525</v>
      </c>
      <c r="L199">
        <v>11594.955</v>
      </c>
      <c r="M199">
        <v>10576.605</v>
      </c>
      <c r="N199">
        <v>7730.7</v>
      </c>
      <c r="O199">
        <v>6184.5599999999995</v>
      </c>
      <c r="P199">
        <v>5071.3392000000003</v>
      </c>
      <c r="Q199" s="39"/>
      <c r="S199" s="39">
        <f t="shared" si="108"/>
        <v>12281.24625</v>
      </c>
      <c r="T199" s="39">
        <f t="shared" si="109"/>
        <v>9855.7117500000004</v>
      </c>
      <c r="U199" s="39">
        <f t="shared" si="110"/>
        <v>8990.1142499999987</v>
      </c>
      <c r="V199" s="39">
        <f t="shared" si="111"/>
        <v>6571.0949999999993</v>
      </c>
      <c r="W199" s="39">
        <f t="shared" si="112"/>
        <v>5256.8759999999993</v>
      </c>
      <c r="X199" s="39">
        <f t="shared" si="113"/>
        <v>4310.63832</v>
      </c>
    </row>
    <row r="200" spans="1:24" ht="14" hidden="1" x14ac:dyDescent="0.2">
      <c r="A200" s="383">
        <v>62</v>
      </c>
      <c r="B200" s="41"/>
      <c r="C200" s="55">
        <f t="shared" si="102"/>
        <v>13646.656499999999</v>
      </c>
      <c r="D200" s="55">
        <f t="shared" si="103"/>
        <v>10945.619999999999</v>
      </c>
      <c r="E200" s="55">
        <f t="shared" si="104"/>
        <v>10053.961499999999</v>
      </c>
      <c r="F200" s="55">
        <f t="shared" si="105"/>
        <v>7346.4097499999989</v>
      </c>
      <c r="G200" s="55">
        <f t="shared" si="106"/>
        <v>5877.6862499999997</v>
      </c>
      <c r="H200" s="55">
        <f t="shared" si="107"/>
        <v>4819.7027250000001</v>
      </c>
      <c r="K200">
        <v>16054.89</v>
      </c>
      <c r="L200">
        <v>12877.199999999999</v>
      </c>
      <c r="M200">
        <v>11828.19</v>
      </c>
      <c r="N200">
        <v>8642.8349999999991</v>
      </c>
      <c r="O200">
        <v>6914.9250000000002</v>
      </c>
      <c r="P200">
        <v>5670.2385000000004</v>
      </c>
      <c r="Q200" s="39"/>
      <c r="S200" s="39">
        <f t="shared" si="108"/>
        <v>13646.656499999999</v>
      </c>
      <c r="T200" s="39">
        <f t="shared" si="109"/>
        <v>10945.619999999999</v>
      </c>
      <c r="U200" s="39">
        <f t="shared" si="110"/>
        <v>10053.961499999999</v>
      </c>
      <c r="V200" s="39">
        <f t="shared" si="111"/>
        <v>7346.4097499999989</v>
      </c>
      <c r="W200" s="39">
        <f t="shared" si="112"/>
        <v>5877.6862499999997</v>
      </c>
      <c r="X200" s="39">
        <f t="shared" si="113"/>
        <v>4819.7027250000001</v>
      </c>
    </row>
    <row r="201" spans="1:24" ht="14" hidden="1" x14ac:dyDescent="0.2">
      <c r="A201" s="383">
        <v>63</v>
      </c>
      <c r="B201" s="41"/>
      <c r="C201" s="55">
        <f t="shared" si="102"/>
        <v>15112.587749999999</v>
      </c>
      <c r="D201" s="55">
        <f t="shared" si="103"/>
        <v>12122.087999999998</v>
      </c>
      <c r="E201" s="55">
        <f t="shared" si="104"/>
        <v>11196.922500000001</v>
      </c>
      <c r="F201" s="55">
        <f t="shared" si="105"/>
        <v>8182.22325</v>
      </c>
      <c r="G201" s="55">
        <f t="shared" si="106"/>
        <v>6545.9647500000001</v>
      </c>
      <c r="H201" s="55">
        <f t="shared" si="107"/>
        <v>5367.6910950000001</v>
      </c>
      <c r="K201">
        <v>17779.514999999999</v>
      </c>
      <c r="L201">
        <v>14261.279999999999</v>
      </c>
      <c r="M201">
        <v>13172.85</v>
      </c>
      <c r="N201">
        <v>9626.1450000000004</v>
      </c>
      <c r="O201">
        <v>7701.1350000000002</v>
      </c>
      <c r="P201">
        <v>6314.9307000000008</v>
      </c>
      <c r="Q201" s="39"/>
      <c r="S201" s="39">
        <f t="shared" si="108"/>
        <v>15112.587749999999</v>
      </c>
      <c r="T201" s="39">
        <f t="shared" si="109"/>
        <v>12122.087999999998</v>
      </c>
      <c r="U201" s="39">
        <f t="shared" si="110"/>
        <v>11196.922500000001</v>
      </c>
      <c r="V201" s="39">
        <f t="shared" si="111"/>
        <v>8182.22325</v>
      </c>
      <c r="W201" s="39">
        <f t="shared" si="112"/>
        <v>6545.9647500000001</v>
      </c>
      <c r="X201" s="39">
        <f t="shared" si="113"/>
        <v>5367.6910950000001</v>
      </c>
    </row>
    <row r="202" spans="1:24" ht="14" hidden="1" x14ac:dyDescent="0.2">
      <c r="A202" s="383">
        <v>64</v>
      </c>
      <c r="B202" s="41"/>
      <c r="C202" s="55">
        <f t="shared" si="102"/>
        <v>16682.762999999999</v>
      </c>
      <c r="D202" s="55">
        <f t="shared" si="103"/>
        <v>13384.184999999999</v>
      </c>
      <c r="E202" s="55">
        <f t="shared" si="104"/>
        <v>12420.858749999999</v>
      </c>
      <c r="F202" s="55">
        <f t="shared" si="105"/>
        <v>9076.6740000000009</v>
      </c>
      <c r="G202" s="55">
        <f t="shared" si="106"/>
        <v>7261.7115000000003</v>
      </c>
      <c r="H202" s="55">
        <f t="shared" si="107"/>
        <v>5954.6034300000001</v>
      </c>
      <c r="K202">
        <v>19626.78</v>
      </c>
      <c r="L202">
        <v>15746.1</v>
      </c>
      <c r="M202">
        <v>14612.775</v>
      </c>
      <c r="N202">
        <v>10678.44</v>
      </c>
      <c r="O202">
        <v>8543.19</v>
      </c>
      <c r="P202">
        <v>7005.4158000000007</v>
      </c>
      <c r="Q202" s="39"/>
      <c r="S202" s="39">
        <f t="shared" si="108"/>
        <v>16682.762999999999</v>
      </c>
      <c r="T202" s="39">
        <f t="shared" si="109"/>
        <v>13384.184999999999</v>
      </c>
      <c r="U202" s="39">
        <f t="shared" si="110"/>
        <v>12420.858749999999</v>
      </c>
      <c r="V202" s="39">
        <f t="shared" si="111"/>
        <v>9076.6740000000009</v>
      </c>
      <c r="W202" s="39">
        <f t="shared" si="112"/>
        <v>7261.7115000000003</v>
      </c>
      <c r="X202" s="39">
        <f t="shared" si="113"/>
        <v>5954.6034300000001</v>
      </c>
    </row>
    <row r="203" spans="1:24" ht="14" hidden="1" x14ac:dyDescent="0.2">
      <c r="A203" s="383">
        <v>65</v>
      </c>
      <c r="B203" s="41"/>
      <c r="C203" s="55">
        <f t="shared" si="102"/>
        <v>18354.39</v>
      </c>
      <c r="D203" s="55">
        <f t="shared" si="103"/>
        <v>14730.980249999999</v>
      </c>
      <c r="E203" s="55">
        <f t="shared" si="104"/>
        <v>13726.700999999999</v>
      </c>
      <c r="F203" s="55">
        <f t="shared" si="105"/>
        <v>10030.69275</v>
      </c>
      <c r="G203" s="55">
        <f t="shared" si="106"/>
        <v>8024.9264999999996</v>
      </c>
      <c r="H203" s="55">
        <f t="shared" si="107"/>
        <v>6580.439730000001</v>
      </c>
      <c r="K203">
        <v>21593.399999999998</v>
      </c>
      <c r="L203">
        <v>17330.564999999999</v>
      </c>
      <c r="M203">
        <v>16149.06</v>
      </c>
      <c r="N203">
        <v>11800.815000000001</v>
      </c>
      <c r="O203">
        <v>9441.09</v>
      </c>
      <c r="P203">
        <v>7741.6938000000009</v>
      </c>
      <c r="Q203" s="39"/>
      <c r="S203" s="39">
        <f t="shared" si="108"/>
        <v>18354.39</v>
      </c>
      <c r="T203" s="39">
        <f t="shared" si="109"/>
        <v>14730.980249999999</v>
      </c>
      <c r="U203" s="39">
        <f t="shared" si="110"/>
        <v>13726.700999999999</v>
      </c>
      <c r="V203" s="39">
        <f t="shared" si="111"/>
        <v>10030.69275</v>
      </c>
      <c r="W203" s="39">
        <f t="shared" si="112"/>
        <v>8024.9264999999996</v>
      </c>
      <c r="X203" s="39">
        <f t="shared" si="113"/>
        <v>6580.439730000001</v>
      </c>
    </row>
    <row r="204" spans="1:24" ht="14" hidden="1" x14ac:dyDescent="0.2">
      <c r="A204" s="383">
        <v>66</v>
      </c>
      <c r="B204" s="41"/>
      <c r="C204" s="55">
        <f t="shared" si="102"/>
        <v>20130.260999999999</v>
      </c>
      <c r="D204" s="55">
        <f t="shared" si="103"/>
        <v>16165.266</v>
      </c>
      <c r="E204" s="55">
        <f t="shared" si="104"/>
        <v>15113.5185</v>
      </c>
      <c r="F204" s="55">
        <f t="shared" si="105"/>
        <v>11044.279500000001</v>
      </c>
      <c r="G204" s="55">
        <f t="shared" si="106"/>
        <v>8835.6097499999996</v>
      </c>
      <c r="H204" s="55">
        <f t="shared" si="107"/>
        <v>7245.1999949999999</v>
      </c>
      <c r="K204">
        <v>23682.66</v>
      </c>
      <c r="L204">
        <v>19017.96</v>
      </c>
      <c r="M204">
        <v>17780.61</v>
      </c>
      <c r="N204">
        <v>12993.27</v>
      </c>
      <c r="O204">
        <v>10394.834999999999</v>
      </c>
      <c r="P204">
        <v>8523.7646999999997</v>
      </c>
      <c r="Q204" s="39"/>
      <c r="S204" s="39">
        <f t="shared" si="108"/>
        <v>20130.260999999999</v>
      </c>
      <c r="T204" s="39">
        <f t="shared" si="109"/>
        <v>16165.266</v>
      </c>
      <c r="U204" s="39">
        <f t="shared" si="110"/>
        <v>15113.5185</v>
      </c>
      <c r="V204" s="39">
        <f t="shared" si="111"/>
        <v>11044.279500000001</v>
      </c>
      <c r="W204" s="39">
        <f t="shared" si="112"/>
        <v>8835.6097499999996</v>
      </c>
      <c r="X204" s="39">
        <f t="shared" si="113"/>
        <v>7245.1999949999999</v>
      </c>
    </row>
    <row r="205" spans="1:24" ht="14" hidden="1" x14ac:dyDescent="0.2">
      <c r="A205" s="383">
        <v>67</v>
      </c>
      <c r="B205" s="41"/>
      <c r="C205" s="55">
        <f t="shared" si="102"/>
        <v>22007.583749999998</v>
      </c>
      <c r="D205" s="55">
        <f t="shared" si="103"/>
        <v>17683.319249999997</v>
      </c>
      <c r="E205" s="55">
        <f t="shared" si="104"/>
        <v>16580.380499999999</v>
      </c>
      <c r="F205" s="55">
        <f t="shared" si="105"/>
        <v>12116.503499999999</v>
      </c>
      <c r="G205" s="55">
        <f t="shared" si="106"/>
        <v>9693.7612499999996</v>
      </c>
      <c r="H205" s="55">
        <f t="shared" si="107"/>
        <v>7948.8842250000007</v>
      </c>
      <c r="K205">
        <v>25891.274999999998</v>
      </c>
      <c r="L205">
        <v>20803.904999999999</v>
      </c>
      <c r="M205">
        <v>19506.329999999998</v>
      </c>
      <c r="N205">
        <v>14254.71</v>
      </c>
      <c r="O205">
        <v>11404.424999999999</v>
      </c>
      <c r="P205">
        <v>9351.6285000000007</v>
      </c>
      <c r="Q205" s="39"/>
      <c r="S205" s="39">
        <f t="shared" si="108"/>
        <v>22007.583749999998</v>
      </c>
      <c r="T205" s="39">
        <f t="shared" si="109"/>
        <v>17683.319249999997</v>
      </c>
      <c r="U205" s="39">
        <f t="shared" si="110"/>
        <v>16580.380499999999</v>
      </c>
      <c r="V205" s="39">
        <f t="shared" si="111"/>
        <v>12116.503499999999</v>
      </c>
      <c r="W205" s="39">
        <f t="shared" si="112"/>
        <v>9693.7612499999996</v>
      </c>
      <c r="X205" s="39">
        <f t="shared" si="113"/>
        <v>7948.8842250000007</v>
      </c>
    </row>
    <row r="206" spans="1:24" ht="14" hidden="1" x14ac:dyDescent="0.2">
      <c r="A206" s="383">
        <v>68</v>
      </c>
      <c r="B206" s="41"/>
      <c r="C206" s="55">
        <f t="shared" si="102"/>
        <v>23990.081249999999</v>
      </c>
      <c r="D206" s="55">
        <f t="shared" si="103"/>
        <v>19286.070749999999</v>
      </c>
      <c r="E206" s="55">
        <f t="shared" si="104"/>
        <v>18125.425499999998</v>
      </c>
      <c r="F206" s="55">
        <f t="shared" si="105"/>
        <v>13246.433999999999</v>
      </c>
      <c r="G206" s="55">
        <f t="shared" si="106"/>
        <v>10597.5195</v>
      </c>
      <c r="H206" s="55">
        <f t="shared" si="107"/>
        <v>8689.9659900000006</v>
      </c>
      <c r="K206">
        <v>28223.625</v>
      </c>
      <c r="L206">
        <v>22689.494999999999</v>
      </c>
      <c r="M206">
        <v>21324.03</v>
      </c>
      <c r="N206">
        <v>15584.039999999999</v>
      </c>
      <c r="O206">
        <v>12467.67</v>
      </c>
      <c r="P206">
        <v>10223.4894</v>
      </c>
      <c r="Q206" s="39"/>
      <c r="S206" s="39">
        <f t="shared" si="108"/>
        <v>23990.081249999999</v>
      </c>
      <c r="T206" s="39">
        <f t="shared" si="109"/>
        <v>19286.070749999999</v>
      </c>
      <c r="U206" s="39">
        <f t="shared" si="110"/>
        <v>18125.425499999998</v>
      </c>
      <c r="V206" s="39">
        <f t="shared" si="111"/>
        <v>13246.433999999999</v>
      </c>
      <c r="W206" s="39">
        <f t="shared" si="112"/>
        <v>10597.5195</v>
      </c>
      <c r="X206" s="39">
        <f t="shared" si="113"/>
        <v>8689.9659900000006</v>
      </c>
    </row>
    <row r="207" spans="1:24" ht="14" hidden="1" x14ac:dyDescent="0.2">
      <c r="A207" s="383">
        <v>69</v>
      </c>
      <c r="B207" s="41"/>
      <c r="C207" s="55">
        <f t="shared" si="102"/>
        <v>26072.168999999998</v>
      </c>
      <c r="D207" s="55">
        <f t="shared" si="103"/>
        <v>20972.589749999999</v>
      </c>
      <c r="E207" s="55">
        <f t="shared" si="104"/>
        <v>19755.168750000001</v>
      </c>
      <c r="F207" s="55">
        <f t="shared" si="105"/>
        <v>14436.863249999999</v>
      </c>
      <c r="G207" s="55">
        <f t="shared" si="106"/>
        <v>11549.676749999999</v>
      </c>
      <c r="H207" s="55">
        <f t="shared" si="107"/>
        <v>9470.7349350000004</v>
      </c>
      <c r="K207">
        <v>30673.14</v>
      </c>
      <c r="L207">
        <v>24673.634999999998</v>
      </c>
      <c r="M207">
        <v>23241.375</v>
      </c>
      <c r="N207">
        <v>16984.544999999998</v>
      </c>
      <c r="O207">
        <v>13587.855</v>
      </c>
      <c r="P207">
        <v>11142.0411</v>
      </c>
      <c r="Q207" s="39"/>
      <c r="S207" s="39">
        <f t="shared" si="108"/>
        <v>26072.168999999998</v>
      </c>
      <c r="T207" s="39">
        <f t="shared" si="109"/>
        <v>20972.589749999999</v>
      </c>
      <c r="U207" s="39">
        <f t="shared" si="110"/>
        <v>19755.168750000001</v>
      </c>
      <c r="V207" s="39">
        <f t="shared" si="111"/>
        <v>14436.863249999999</v>
      </c>
      <c r="W207" s="39">
        <f t="shared" si="112"/>
        <v>11549.676749999999</v>
      </c>
      <c r="X207" s="39">
        <f t="shared" si="113"/>
        <v>9470.7349350000004</v>
      </c>
    </row>
    <row r="208" spans="1:24" ht="14" hidden="1" x14ac:dyDescent="0.2">
      <c r="A208" s="383">
        <v>70</v>
      </c>
      <c r="B208" s="41"/>
      <c r="C208" s="55">
        <f t="shared" si="102"/>
        <v>28259.431499999999</v>
      </c>
      <c r="D208" s="55">
        <f t="shared" si="103"/>
        <v>22749.391499999998</v>
      </c>
      <c r="E208" s="55">
        <f t="shared" si="104"/>
        <v>21466.817999999999</v>
      </c>
      <c r="F208" s="55">
        <f t="shared" si="105"/>
        <v>15686.860500000001</v>
      </c>
      <c r="G208" s="55">
        <f t="shared" si="106"/>
        <v>12550.233</v>
      </c>
      <c r="H208" s="55">
        <f t="shared" si="107"/>
        <v>10291.191060000001</v>
      </c>
      <c r="K208">
        <v>33246.39</v>
      </c>
      <c r="L208">
        <v>26763.989999999998</v>
      </c>
      <c r="M208">
        <v>25255.079999999998</v>
      </c>
      <c r="N208">
        <v>18455.13</v>
      </c>
      <c r="O208">
        <v>14764.98</v>
      </c>
      <c r="P208">
        <v>12107.283600000001</v>
      </c>
      <c r="Q208" s="39"/>
      <c r="S208" s="39">
        <f t="shared" si="108"/>
        <v>28259.431499999999</v>
      </c>
      <c r="T208" s="39">
        <f t="shared" si="109"/>
        <v>22749.391499999998</v>
      </c>
      <c r="U208" s="39">
        <f t="shared" si="110"/>
        <v>21466.817999999999</v>
      </c>
      <c r="V208" s="39">
        <f t="shared" si="111"/>
        <v>15686.860500000001</v>
      </c>
      <c r="W208" s="39">
        <f t="shared" si="112"/>
        <v>12550.233</v>
      </c>
      <c r="X208" s="39">
        <f t="shared" si="113"/>
        <v>10291.191060000001</v>
      </c>
    </row>
    <row r="209" spans="1:24" ht="14" hidden="1" x14ac:dyDescent="0.2">
      <c r="A209" s="383">
        <v>71</v>
      </c>
      <c r="B209" s="41"/>
      <c r="C209" s="55">
        <f t="shared" si="102"/>
        <v>30550.937999999998</v>
      </c>
      <c r="D209" s="55">
        <f t="shared" si="103"/>
        <v>24606.23775</v>
      </c>
      <c r="E209" s="55">
        <f t="shared" si="104"/>
        <v>23254.78875</v>
      </c>
      <c r="F209" s="55">
        <f t="shared" si="105"/>
        <v>16995.494999999999</v>
      </c>
      <c r="G209" s="55">
        <f t="shared" si="106"/>
        <v>13596.396000000001</v>
      </c>
      <c r="H209" s="55">
        <f t="shared" si="107"/>
        <v>11149.044720000002</v>
      </c>
      <c r="K209">
        <v>35942.28</v>
      </c>
      <c r="L209">
        <v>28948.514999999999</v>
      </c>
      <c r="M209">
        <v>27358.575000000001</v>
      </c>
      <c r="N209">
        <v>19994.7</v>
      </c>
      <c r="O209">
        <v>15995.76</v>
      </c>
      <c r="P209">
        <v>13116.523200000001</v>
      </c>
      <c r="Q209" s="39"/>
      <c r="S209" s="39">
        <f t="shared" si="108"/>
        <v>30550.937999999998</v>
      </c>
      <c r="T209" s="39">
        <f t="shared" si="109"/>
        <v>24606.23775</v>
      </c>
      <c r="U209" s="39">
        <f t="shared" si="110"/>
        <v>23254.78875</v>
      </c>
      <c r="V209" s="39">
        <f t="shared" si="111"/>
        <v>16995.494999999999</v>
      </c>
      <c r="W209" s="39">
        <f t="shared" si="112"/>
        <v>13596.396000000001</v>
      </c>
      <c r="X209" s="39">
        <f t="shared" si="113"/>
        <v>11149.044720000002</v>
      </c>
    </row>
    <row r="210" spans="1:24" ht="14" hidden="1" x14ac:dyDescent="0.2">
      <c r="A210" s="383">
        <v>72</v>
      </c>
      <c r="B210" s="41"/>
      <c r="C210" s="55">
        <f t="shared" si="102"/>
        <v>32944.827000000005</v>
      </c>
      <c r="D210" s="55">
        <f t="shared" si="103"/>
        <v>26551.505249999998</v>
      </c>
      <c r="E210" s="55">
        <f t="shared" si="104"/>
        <v>25127.457749999998</v>
      </c>
      <c r="F210" s="55">
        <f t="shared" si="105"/>
        <v>18362.766749999999</v>
      </c>
      <c r="G210" s="55">
        <f t="shared" si="106"/>
        <v>14690.957999999999</v>
      </c>
      <c r="H210" s="55">
        <f t="shared" si="107"/>
        <v>12046.58556</v>
      </c>
      <c r="K210">
        <v>38758.620000000003</v>
      </c>
      <c r="L210">
        <v>31237.064999999999</v>
      </c>
      <c r="M210">
        <v>29561.715</v>
      </c>
      <c r="N210">
        <v>21603.255000000001</v>
      </c>
      <c r="O210">
        <v>17283.48</v>
      </c>
      <c r="P210">
        <v>14172.453600000001</v>
      </c>
      <c r="Q210" s="39"/>
      <c r="S210" s="39">
        <f t="shared" si="108"/>
        <v>32944.827000000005</v>
      </c>
      <c r="T210" s="39">
        <f t="shared" si="109"/>
        <v>26551.505249999998</v>
      </c>
      <c r="U210" s="39">
        <f t="shared" si="110"/>
        <v>25127.457749999998</v>
      </c>
      <c r="V210" s="39">
        <f t="shared" si="111"/>
        <v>18362.766749999999</v>
      </c>
      <c r="W210" s="39">
        <f t="shared" si="112"/>
        <v>14690.957999999999</v>
      </c>
      <c r="X210" s="39">
        <f t="shared" si="113"/>
        <v>12046.58556</v>
      </c>
    </row>
    <row r="211" spans="1:24" ht="14" hidden="1" x14ac:dyDescent="0.2">
      <c r="A211" s="383">
        <v>73</v>
      </c>
      <c r="B211" s="41"/>
      <c r="C211" s="55">
        <f t="shared" si="102"/>
        <v>35438.306250000001</v>
      </c>
      <c r="D211" s="55">
        <f t="shared" si="103"/>
        <v>28582.401749999997</v>
      </c>
      <c r="E211" s="55">
        <f t="shared" si="104"/>
        <v>27078.30975</v>
      </c>
      <c r="F211" s="55">
        <f t="shared" si="105"/>
        <v>19788.675749999999</v>
      </c>
      <c r="G211" s="55">
        <f t="shared" si="106"/>
        <v>15831.126749999999</v>
      </c>
      <c r="H211" s="55">
        <f t="shared" si="107"/>
        <v>12981.523934999999</v>
      </c>
      <c r="K211">
        <v>41692.125</v>
      </c>
      <c r="L211">
        <v>33626.354999999996</v>
      </c>
      <c r="M211">
        <v>31856.834999999999</v>
      </c>
      <c r="N211">
        <v>23280.794999999998</v>
      </c>
      <c r="O211">
        <v>18624.855</v>
      </c>
      <c r="P211">
        <v>15272.381100000001</v>
      </c>
      <c r="Q211" s="39"/>
      <c r="S211" s="39">
        <f t="shared" si="108"/>
        <v>35438.306250000001</v>
      </c>
      <c r="T211" s="39">
        <f t="shared" si="109"/>
        <v>28582.401749999997</v>
      </c>
      <c r="U211" s="39">
        <f t="shared" si="110"/>
        <v>27078.30975</v>
      </c>
      <c r="V211" s="39">
        <f t="shared" si="111"/>
        <v>19788.675749999999</v>
      </c>
      <c r="W211" s="39">
        <f t="shared" si="112"/>
        <v>15831.126749999999</v>
      </c>
      <c r="X211" s="39">
        <f t="shared" si="113"/>
        <v>12981.523934999999</v>
      </c>
    </row>
    <row r="212" spans="1:24" ht="14" hidden="1" x14ac:dyDescent="0.2">
      <c r="A212" s="383">
        <v>74</v>
      </c>
      <c r="B212" s="41"/>
      <c r="C212" s="55">
        <f t="shared" si="102"/>
        <v>38037.890999999996</v>
      </c>
      <c r="D212" s="55">
        <f t="shared" si="103"/>
        <v>30696.134999999998</v>
      </c>
      <c r="E212" s="55">
        <f t="shared" si="104"/>
        <v>29110.136999999999</v>
      </c>
      <c r="F212" s="55">
        <f t="shared" si="105"/>
        <v>21274.152750000001</v>
      </c>
      <c r="G212" s="55">
        <f t="shared" si="106"/>
        <v>17019.694499999998</v>
      </c>
      <c r="H212" s="55">
        <f t="shared" si="107"/>
        <v>13956.14949</v>
      </c>
      <c r="K212">
        <v>44750.46</v>
      </c>
      <c r="L212">
        <v>36113.1</v>
      </c>
      <c r="M212">
        <v>34247.22</v>
      </c>
      <c r="N212">
        <v>25028.415000000001</v>
      </c>
      <c r="O212">
        <v>20023.169999999998</v>
      </c>
      <c r="P212">
        <v>16418.999400000001</v>
      </c>
      <c r="Q212" s="39"/>
      <c r="S212" s="39">
        <f t="shared" si="108"/>
        <v>38037.890999999996</v>
      </c>
      <c r="T212" s="39">
        <f t="shared" si="109"/>
        <v>30696.134999999998</v>
      </c>
      <c r="U212" s="39">
        <f t="shared" si="110"/>
        <v>29110.136999999999</v>
      </c>
      <c r="V212" s="39">
        <f t="shared" si="111"/>
        <v>21274.152750000001</v>
      </c>
      <c r="W212" s="39">
        <f t="shared" si="112"/>
        <v>17019.694499999998</v>
      </c>
      <c r="X212" s="39">
        <f t="shared" si="113"/>
        <v>13956.14949</v>
      </c>
    </row>
    <row r="213" spans="1:24" ht="14" hidden="1" x14ac:dyDescent="0.2">
      <c r="A213" s="383">
        <v>75</v>
      </c>
      <c r="B213" s="41"/>
      <c r="C213" s="55">
        <f t="shared" si="102"/>
        <v>40740.788999999997</v>
      </c>
      <c r="D213" s="55">
        <f t="shared" si="103"/>
        <v>32897.358749999999</v>
      </c>
      <c r="E213" s="55">
        <f t="shared" si="104"/>
        <v>31226.662499999999</v>
      </c>
      <c r="F213" s="55">
        <f t="shared" si="105"/>
        <v>22820.128499999999</v>
      </c>
      <c r="G213" s="55">
        <f t="shared" si="106"/>
        <v>18256.661249999997</v>
      </c>
      <c r="H213" s="55">
        <f t="shared" si="107"/>
        <v>14970.462224999999</v>
      </c>
      <c r="K213">
        <v>47930.34</v>
      </c>
      <c r="L213">
        <v>38702.775000000001</v>
      </c>
      <c r="M213">
        <v>36737.25</v>
      </c>
      <c r="N213">
        <v>26847.21</v>
      </c>
      <c r="O213">
        <v>21478.424999999999</v>
      </c>
      <c r="P213">
        <v>17612.308499999999</v>
      </c>
      <c r="Q213" s="39"/>
      <c r="S213" s="39">
        <f t="shared" si="108"/>
        <v>40740.788999999997</v>
      </c>
      <c r="T213" s="39">
        <f t="shared" si="109"/>
        <v>32897.358749999999</v>
      </c>
      <c r="U213" s="39">
        <f t="shared" si="110"/>
        <v>31226.662499999999</v>
      </c>
      <c r="V213" s="39">
        <f t="shared" si="111"/>
        <v>22820.128499999999</v>
      </c>
      <c r="W213" s="39">
        <f t="shared" si="112"/>
        <v>18256.661249999997</v>
      </c>
      <c r="X213" s="39">
        <f t="shared" si="113"/>
        <v>14970.462224999999</v>
      </c>
    </row>
    <row r="214" spans="1:24" ht="14" hidden="1" x14ac:dyDescent="0.2">
      <c r="A214" s="383">
        <v>76</v>
      </c>
      <c r="B214" s="41"/>
      <c r="C214" s="55">
        <f t="shared" si="102"/>
        <v>40740.788999999997</v>
      </c>
      <c r="D214" s="55">
        <f t="shared" si="103"/>
        <v>32897.358749999999</v>
      </c>
      <c r="E214" s="55">
        <f t="shared" si="104"/>
        <v>31226.662499999999</v>
      </c>
      <c r="F214" s="55">
        <f t="shared" si="105"/>
        <v>22820.128499999999</v>
      </c>
      <c r="G214" s="55">
        <f t="shared" si="106"/>
        <v>18256.661249999997</v>
      </c>
      <c r="H214" s="55">
        <f t="shared" si="107"/>
        <v>14970.462224999999</v>
      </c>
      <c r="K214">
        <v>47930.34</v>
      </c>
      <c r="L214">
        <v>38702.775000000001</v>
      </c>
      <c r="M214">
        <v>36737.25</v>
      </c>
      <c r="N214">
        <v>26847.21</v>
      </c>
      <c r="O214">
        <v>21478.424999999999</v>
      </c>
      <c r="P214">
        <v>17612.308499999999</v>
      </c>
      <c r="Q214" s="39"/>
      <c r="S214" s="39">
        <f t="shared" si="108"/>
        <v>40740.788999999997</v>
      </c>
      <c r="T214" s="39">
        <f t="shared" si="109"/>
        <v>32897.358749999999</v>
      </c>
      <c r="U214" s="39">
        <f t="shared" si="110"/>
        <v>31226.662499999999</v>
      </c>
      <c r="V214" s="39">
        <f t="shared" si="111"/>
        <v>22820.128499999999</v>
      </c>
      <c r="W214" s="39">
        <f t="shared" si="112"/>
        <v>18256.661249999997</v>
      </c>
      <c r="X214" s="39">
        <f t="shared" si="113"/>
        <v>14970.462224999999</v>
      </c>
    </row>
    <row r="215" spans="1:24" ht="14" hidden="1" x14ac:dyDescent="0.2">
      <c r="A215" s="383">
        <v>77</v>
      </c>
      <c r="B215" s="41"/>
      <c r="C215" s="55">
        <f t="shared" si="102"/>
        <v>40740.788999999997</v>
      </c>
      <c r="D215" s="55">
        <f t="shared" si="103"/>
        <v>32897.358749999999</v>
      </c>
      <c r="E215" s="55">
        <f t="shared" si="104"/>
        <v>31226.662499999999</v>
      </c>
      <c r="F215" s="55">
        <f t="shared" si="105"/>
        <v>22820.128499999999</v>
      </c>
      <c r="G215" s="55">
        <f t="shared" si="106"/>
        <v>18256.661249999997</v>
      </c>
      <c r="H215" s="55">
        <f t="shared" si="107"/>
        <v>14970.462224999999</v>
      </c>
      <c r="K215">
        <v>47930.34</v>
      </c>
      <c r="L215">
        <v>38702.775000000001</v>
      </c>
      <c r="M215">
        <v>36737.25</v>
      </c>
      <c r="N215">
        <v>26847.21</v>
      </c>
      <c r="O215">
        <v>21478.424999999999</v>
      </c>
      <c r="P215">
        <v>17612.308499999999</v>
      </c>
      <c r="Q215" s="39"/>
      <c r="S215" s="39">
        <f t="shared" si="108"/>
        <v>40740.788999999997</v>
      </c>
      <c r="T215" s="39">
        <f t="shared" si="109"/>
        <v>32897.358749999999</v>
      </c>
      <c r="U215" s="39">
        <f t="shared" si="110"/>
        <v>31226.662499999999</v>
      </c>
      <c r="V215" s="39">
        <f t="shared" si="111"/>
        <v>22820.128499999999</v>
      </c>
      <c r="W215" s="39">
        <f t="shared" si="112"/>
        <v>18256.661249999997</v>
      </c>
      <c r="X215" s="39">
        <f t="shared" si="113"/>
        <v>14970.462224999999</v>
      </c>
    </row>
    <row r="216" spans="1:24" ht="14" hidden="1" x14ac:dyDescent="0.2">
      <c r="A216" s="383">
        <v>78</v>
      </c>
      <c r="B216" s="41"/>
      <c r="C216" s="55">
        <f t="shared" si="102"/>
        <v>40740.788999999997</v>
      </c>
      <c r="D216" s="55">
        <f t="shared" si="103"/>
        <v>32897.358749999999</v>
      </c>
      <c r="E216" s="55">
        <f t="shared" si="104"/>
        <v>31226.662499999999</v>
      </c>
      <c r="F216" s="55">
        <f t="shared" si="105"/>
        <v>22820.128499999999</v>
      </c>
      <c r="G216" s="55">
        <f t="shared" si="106"/>
        <v>18256.661249999997</v>
      </c>
      <c r="H216" s="55">
        <f t="shared" si="107"/>
        <v>14970.462224999999</v>
      </c>
      <c r="K216">
        <v>47930.34</v>
      </c>
      <c r="L216">
        <v>38702.775000000001</v>
      </c>
      <c r="M216">
        <v>36737.25</v>
      </c>
      <c r="N216">
        <v>26847.21</v>
      </c>
      <c r="O216">
        <v>21478.424999999999</v>
      </c>
      <c r="P216">
        <v>17612.308499999999</v>
      </c>
      <c r="Q216" s="39"/>
      <c r="S216" s="39">
        <f t="shared" si="108"/>
        <v>40740.788999999997</v>
      </c>
      <c r="T216" s="39">
        <f t="shared" si="109"/>
        <v>32897.358749999999</v>
      </c>
      <c r="U216" s="39">
        <f t="shared" si="110"/>
        <v>31226.662499999999</v>
      </c>
      <c r="V216" s="39">
        <f t="shared" si="111"/>
        <v>22820.128499999999</v>
      </c>
      <c r="W216" s="39">
        <f t="shared" si="112"/>
        <v>18256.661249999997</v>
      </c>
      <c r="X216" s="39">
        <f t="shared" si="113"/>
        <v>14970.462224999999</v>
      </c>
    </row>
    <row r="217" spans="1:24" ht="14" hidden="1" x14ac:dyDescent="0.2">
      <c r="A217" s="383">
        <v>79</v>
      </c>
      <c r="B217" s="41"/>
      <c r="C217" s="55">
        <f t="shared" si="102"/>
        <v>40740.788999999997</v>
      </c>
      <c r="D217" s="55">
        <f t="shared" si="103"/>
        <v>32897.358749999999</v>
      </c>
      <c r="E217" s="55">
        <f t="shared" si="104"/>
        <v>31226.662499999999</v>
      </c>
      <c r="F217" s="55">
        <f t="shared" si="105"/>
        <v>22820.128499999999</v>
      </c>
      <c r="G217" s="55">
        <f t="shared" si="106"/>
        <v>18256.661249999997</v>
      </c>
      <c r="H217" s="55">
        <f t="shared" si="107"/>
        <v>14970.462224999999</v>
      </c>
      <c r="K217">
        <v>47930.34</v>
      </c>
      <c r="L217">
        <v>38702.775000000001</v>
      </c>
      <c r="M217">
        <v>36737.25</v>
      </c>
      <c r="N217">
        <v>26847.21</v>
      </c>
      <c r="O217">
        <v>21478.424999999999</v>
      </c>
      <c r="P217">
        <v>17612.308499999999</v>
      </c>
      <c r="Q217" s="39"/>
      <c r="S217" s="39">
        <f t="shared" si="108"/>
        <v>40740.788999999997</v>
      </c>
      <c r="T217" s="39">
        <f t="shared" si="109"/>
        <v>32897.358749999999</v>
      </c>
      <c r="U217" s="39">
        <f t="shared" si="110"/>
        <v>31226.662499999999</v>
      </c>
      <c r="V217" s="39">
        <f t="shared" si="111"/>
        <v>22820.128499999999</v>
      </c>
      <c r="W217" s="39">
        <f t="shared" si="112"/>
        <v>18256.661249999997</v>
      </c>
      <c r="X217" s="39">
        <f t="shared" si="113"/>
        <v>14970.462224999999</v>
      </c>
    </row>
    <row r="218" spans="1:24" ht="14" hidden="1" x14ac:dyDescent="0.2">
      <c r="A218" s="383">
        <v>80</v>
      </c>
      <c r="B218" s="41"/>
      <c r="C218" s="55">
        <f t="shared" si="102"/>
        <v>40740.788999999997</v>
      </c>
      <c r="D218" s="55">
        <f t="shared" si="103"/>
        <v>32897.358749999999</v>
      </c>
      <c r="E218" s="55">
        <f t="shared" si="104"/>
        <v>31226.662499999999</v>
      </c>
      <c r="F218" s="55">
        <f t="shared" si="105"/>
        <v>22820.128499999999</v>
      </c>
      <c r="G218" s="55">
        <f t="shared" si="106"/>
        <v>18256.661249999997</v>
      </c>
      <c r="H218" s="55">
        <f t="shared" si="107"/>
        <v>14970.462224999999</v>
      </c>
      <c r="K218">
        <v>47930.34</v>
      </c>
      <c r="L218">
        <v>38702.775000000001</v>
      </c>
      <c r="M218">
        <v>36737.25</v>
      </c>
      <c r="N218">
        <v>26847.21</v>
      </c>
      <c r="O218">
        <v>21478.424999999999</v>
      </c>
      <c r="P218">
        <v>17612.308499999999</v>
      </c>
      <c r="Q218" s="39"/>
      <c r="S218" s="39">
        <f t="shared" si="108"/>
        <v>40740.788999999997</v>
      </c>
      <c r="T218" s="39">
        <f t="shared" si="109"/>
        <v>32897.358749999999</v>
      </c>
      <c r="U218" s="39">
        <f t="shared" si="110"/>
        <v>31226.662499999999</v>
      </c>
      <c r="V218" s="39">
        <f t="shared" si="111"/>
        <v>22820.128499999999</v>
      </c>
      <c r="W218" s="39">
        <f t="shared" si="112"/>
        <v>18256.661249999997</v>
      </c>
      <c r="X218" s="39">
        <f t="shared" si="113"/>
        <v>14970.462224999999</v>
      </c>
    </row>
    <row r="219" spans="1:24" ht="14" hidden="1" x14ac:dyDescent="0.2">
      <c r="A219" s="383">
        <v>81</v>
      </c>
      <c r="B219" s="41"/>
      <c r="C219" s="55">
        <f t="shared" si="102"/>
        <v>40740.788999999997</v>
      </c>
      <c r="D219" s="55">
        <f t="shared" si="103"/>
        <v>32897.358749999999</v>
      </c>
      <c r="E219" s="55">
        <f t="shared" si="104"/>
        <v>31226.662499999999</v>
      </c>
      <c r="F219" s="55">
        <f t="shared" si="105"/>
        <v>22820.128499999999</v>
      </c>
      <c r="G219" s="55">
        <f t="shared" si="106"/>
        <v>18256.661249999997</v>
      </c>
      <c r="H219" s="55">
        <f t="shared" si="107"/>
        <v>14970.462224999999</v>
      </c>
      <c r="K219">
        <v>47930.34</v>
      </c>
      <c r="L219">
        <v>38702.775000000001</v>
      </c>
      <c r="M219">
        <v>36737.25</v>
      </c>
      <c r="N219">
        <v>26847.21</v>
      </c>
      <c r="O219">
        <v>21478.424999999999</v>
      </c>
      <c r="P219">
        <v>17612.308499999999</v>
      </c>
      <c r="Q219" s="39"/>
      <c r="S219" s="39">
        <f t="shared" si="108"/>
        <v>40740.788999999997</v>
      </c>
      <c r="T219" s="39">
        <f t="shared" si="109"/>
        <v>32897.358749999999</v>
      </c>
      <c r="U219" s="39">
        <f t="shared" si="110"/>
        <v>31226.662499999999</v>
      </c>
      <c r="V219" s="39">
        <f t="shared" si="111"/>
        <v>22820.128499999999</v>
      </c>
      <c r="W219" s="39">
        <f t="shared" si="112"/>
        <v>18256.661249999997</v>
      </c>
      <c r="X219" s="39">
        <f t="shared" si="113"/>
        <v>14970.462224999999</v>
      </c>
    </row>
    <row r="220" spans="1:24" ht="14" hidden="1" x14ac:dyDescent="0.2">
      <c r="A220" s="383">
        <v>82</v>
      </c>
      <c r="B220" s="41"/>
      <c r="C220" s="55">
        <f t="shared" si="102"/>
        <v>40740.788999999997</v>
      </c>
      <c r="D220" s="55">
        <f t="shared" si="103"/>
        <v>32897.358749999999</v>
      </c>
      <c r="E220" s="55">
        <f t="shared" si="104"/>
        <v>31226.662499999999</v>
      </c>
      <c r="F220" s="55">
        <f t="shared" si="105"/>
        <v>22820.128499999999</v>
      </c>
      <c r="G220" s="55">
        <f t="shared" si="106"/>
        <v>18256.661249999997</v>
      </c>
      <c r="H220" s="55">
        <f t="shared" si="107"/>
        <v>14970.462224999999</v>
      </c>
      <c r="K220">
        <v>47930.34</v>
      </c>
      <c r="L220">
        <v>38702.775000000001</v>
      </c>
      <c r="M220">
        <v>36737.25</v>
      </c>
      <c r="N220">
        <v>26847.21</v>
      </c>
      <c r="O220">
        <v>21478.424999999999</v>
      </c>
      <c r="P220">
        <v>17612.308499999999</v>
      </c>
      <c r="Q220" s="39"/>
      <c r="S220" s="39">
        <f t="shared" si="108"/>
        <v>40740.788999999997</v>
      </c>
      <c r="T220" s="39">
        <f t="shared" si="109"/>
        <v>32897.358749999999</v>
      </c>
      <c r="U220" s="39">
        <f t="shared" si="110"/>
        <v>31226.662499999999</v>
      </c>
      <c r="V220" s="39">
        <f t="shared" si="111"/>
        <v>22820.128499999999</v>
      </c>
      <c r="W220" s="39">
        <f t="shared" si="112"/>
        <v>18256.661249999997</v>
      </c>
      <c r="X220" s="39">
        <f t="shared" si="113"/>
        <v>14970.462224999999</v>
      </c>
    </row>
    <row r="221" spans="1:24" ht="14" hidden="1" x14ac:dyDescent="0.2">
      <c r="A221" s="383">
        <v>83</v>
      </c>
      <c r="B221" s="41"/>
      <c r="C221" s="55">
        <f t="shared" ref="C221:C225" si="114">S221</f>
        <v>40740.788999999997</v>
      </c>
      <c r="D221" s="55">
        <f t="shared" ref="D221:D225" si="115">T221</f>
        <v>32897.358749999999</v>
      </c>
      <c r="E221" s="55">
        <f t="shared" ref="E221:E225" si="116">U221</f>
        <v>31226.662499999999</v>
      </c>
      <c r="F221" s="55">
        <f t="shared" ref="F221:F225" si="117">V221</f>
        <v>22820.128499999999</v>
      </c>
      <c r="G221" s="55">
        <f t="shared" ref="G221:G225" si="118">W221</f>
        <v>18256.661249999997</v>
      </c>
      <c r="H221" s="55">
        <f t="shared" ref="H221:H225" si="119">X221</f>
        <v>14970.462224999999</v>
      </c>
      <c r="K221">
        <v>47930.34</v>
      </c>
      <c r="L221">
        <v>38702.775000000001</v>
      </c>
      <c r="M221">
        <v>36737.25</v>
      </c>
      <c r="N221">
        <v>26847.21</v>
      </c>
      <c r="O221">
        <v>21478.424999999999</v>
      </c>
      <c r="P221">
        <v>17612.308499999999</v>
      </c>
      <c r="Q221" s="39"/>
      <c r="R221" s="39"/>
      <c r="S221" s="39">
        <f t="shared" ref="S221:S225" si="120">K221*$U$4</f>
        <v>40740.788999999997</v>
      </c>
      <c r="T221" s="39">
        <f t="shared" ref="T221:T225" si="121">L221*$U$4</f>
        <v>32897.358749999999</v>
      </c>
      <c r="U221" s="39">
        <f t="shared" ref="U221:U225" si="122">M221*$U$4</f>
        <v>31226.662499999999</v>
      </c>
      <c r="V221" s="39">
        <f t="shared" ref="V221:V225" si="123">N221*$U$4</f>
        <v>22820.128499999999</v>
      </c>
      <c r="W221" s="39">
        <f t="shared" ref="W221:W225" si="124">O221*$U$4</f>
        <v>18256.661249999997</v>
      </c>
      <c r="X221" s="39">
        <f t="shared" ref="X221:X225" si="125">P221*$U$4</f>
        <v>14970.462224999999</v>
      </c>
    </row>
    <row r="222" spans="1:24" s="44" customFormat="1" ht="14" hidden="1" x14ac:dyDescent="0.2">
      <c r="A222" s="383">
        <v>84</v>
      </c>
      <c r="B222" s="41" t="s">
        <v>153</v>
      </c>
      <c r="C222" s="55">
        <f t="shared" si="114"/>
        <v>40740.788999999997</v>
      </c>
      <c r="D222" s="55">
        <f t="shared" si="115"/>
        <v>32897.358749999999</v>
      </c>
      <c r="E222" s="55">
        <f t="shared" si="116"/>
        <v>31226.662499999999</v>
      </c>
      <c r="F222" s="55">
        <f t="shared" si="117"/>
        <v>22820.128499999999</v>
      </c>
      <c r="G222" s="55">
        <f t="shared" si="118"/>
        <v>18256.661249999997</v>
      </c>
      <c r="H222" s="55">
        <f t="shared" si="119"/>
        <v>14970.462224999999</v>
      </c>
      <c r="I222" s="39"/>
      <c r="J222" s="39"/>
      <c r="K222">
        <v>47930.34</v>
      </c>
      <c r="L222">
        <v>38702.775000000001</v>
      </c>
      <c r="M222">
        <v>36737.25</v>
      </c>
      <c r="N222">
        <v>26847.21</v>
      </c>
      <c r="O222">
        <v>21478.424999999999</v>
      </c>
      <c r="P222">
        <v>17612.308499999999</v>
      </c>
      <c r="Q222" s="39"/>
      <c r="R222" s="39"/>
      <c r="S222" s="39">
        <f t="shared" si="120"/>
        <v>40740.788999999997</v>
      </c>
      <c r="T222" s="39">
        <f t="shared" si="121"/>
        <v>32897.358749999999</v>
      </c>
      <c r="U222" s="39">
        <f t="shared" si="122"/>
        <v>31226.662499999999</v>
      </c>
      <c r="V222" s="39">
        <f t="shared" si="123"/>
        <v>22820.128499999999</v>
      </c>
      <c r="W222" s="39">
        <f t="shared" si="124"/>
        <v>18256.661249999997</v>
      </c>
      <c r="X222" s="39">
        <f t="shared" si="125"/>
        <v>14970.462224999999</v>
      </c>
    </row>
    <row r="223" spans="1:24" ht="14" hidden="1" x14ac:dyDescent="0.2">
      <c r="A223" s="381">
        <v>1</v>
      </c>
      <c r="B223" s="382" t="s">
        <v>154</v>
      </c>
      <c r="C223" s="55">
        <f t="shared" si="114"/>
        <v>2089.5337500000001</v>
      </c>
      <c r="D223" s="55">
        <f t="shared" si="115"/>
        <v>1742.364</v>
      </c>
      <c r="E223" s="55">
        <f t="shared" si="116"/>
        <v>1512.46875</v>
      </c>
      <c r="F223" s="55">
        <f t="shared" si="117"/>
        <v>1104.8002499999998</v>
      </c>
      <c r="G223" s="55">
        <f t="shared" si="118"/>
        <v>884.21249999999998</v>
      </c>
      <c r="H223" s="55">
        <f t="shared" si="119"/>
        <v>725.05425000000002</v>
      </c>
      <c r="K223">
        <v>2458.2750000000001</v>
      </c>
      <c r="L223">
        <v>2049.84</v>
      </c>
      <c r="M223">
        <v>1779.375</v>
      </c>
      <c r="N223">
        <v>1299.7649999999999</v>
      </c>
      <c r="O223">
        <v>1040.25</v>
      </c>
      <c r="P223">
        <v>853.00500000000011</v>
      </c>
      <c r="Q223" s="39"/>
      <c r="R223" s="39"/>
      <c r="S223" s="39">
        <f t="shared" si="120"/>
        <v>2089.5337500000001</v>
      </c>
      <c r="T223" s="39">
        <f t="shared" si="121"/>
        <v>1742.364</v>
      </c>
      <c r="U223" s="39">
        <f t="shared" si="122"/>
        <v>1512.46875</v>
      </c>
      <c r="V223" s="39">
        <f t="shared" si="123"/>
        <v>1104.8002499999998</v>
      </c>
      <c r="W223" s="39">
        <f t="shared" si="124"/>
        <v>884.21249999999998</v>
      </c>
      <c r="X223" s="39">
        <f t="shared" si="125"/>
        <v>725.05425000000002</v>
      </c>
    </row>
    <row r="224" spans="1:24" ht="14" hidden="1" x14ac:dyDescent="0.2">
      <c r="A224" s="383">
        <v>2</v>
      </c>
      <c r="B224" s="41" t="s">
        <v>155</v>
      </c>
      <c r="C224" s="55">
        <f t="shared" si="114"/>
        <v>3551.7419999999993</v>
      </c>
      <c r="D224" s="55">
        <f t="shared" si="115"/>
        <v>2960.7157499999998</v>
      </c>
      <c r="E224" s="55">
        <f t="shared" si="116"/>
        <v>2567.9392499999999</v>
      </c>
      <c r="F224" s="55">
        <f t="shared" si="117"/>
        <v>1876.3919999999998</v>
      </c>
      <c r="G224" s="55">
        <f t="shared" si="118"/>
        <v>1501.2997499999999</v>
      </c>
      <c r="H224" s="55">
        <f t="shared" si="119"/>
        <v>1231.065795</v>
      </c>
      <c r="K224">
        <v>4178.5199999999995</v>
      </c>
      <c r="L224">
        <v>3483.1949999999997</v>
      </c>
      <c r="M224">
        <v>3021.105</v>
      </c>
      <c r="N224">
        <v>2207.52</v>
      </c>
      <c r="O224">
        <v>1766.2349999999999</v>
      </c>
      <c r="P224">
        <v>1448.3126999999999</v>
      </c>
      <c r="Q224" s="39"/>
      <c r="R224" s="39"/>
      <c r="S224" s="39">
        <f t="shared" si="120"/>
        <v>3551.7419999999993</v>
      </c>
      <c r="T224" s="39">
        <f t="shared" si="121"/>
        <v>2960.7157499999998</v>
      </c>
      <c r="U224" s="39">
        <f t="shared" si="122"/>
        <v>2567.9392499999999</v>
      </c>
      <c r="V224" s="39">
        <f t="shared" si="123"/>
        <v>1876.3919999999998</v>
      </c>
      <c r="W224" s="39">
        <f t="shared" si="124"/>
        <v>1501.2997499999999</v>
      </c>
      <c r="X224" s="39">
        <f t="shared" si="125"/>
        <v>1231.065795</v>
      </c>
    </row>
    <row r="225" spans="1:24" ht="14" hidden="1" x14ac:dyDescent="0.2">
      <c r="A225" s="384">
        <v>3</v>
      </c>
      <c r="B225" s="385" t="s">
        <v>156</v>
      </c>
      <c r="C225" s="55">
        <f t="shared" si="114"/>
        <v>5011.1579999999994</v>
      </c>
      <c r="D225" s="55">
        <f t="shared" si="115"/>
        <v>4181.8597499999996</v>
      </c>
      <c r="E225" s="55">
        <f t="shared" si="116"/>
        <v>3626.2019999999998</v>
      </c>
      <c r="F225" s="55">
        <f t="shared" si="117"/>
        <v>2648.9144999999999</v>
      </c>
      <c r="G225" s="55">
        <f t="shared" si="118"/>
        <v>2119.3177500000002</v>
      </c>
      <c r="H225" s="55">
        <f t="shared" si="119"/>
        <v>1737.8405550000002</v>
      </c>
      <c r="K225">
        <v>5895.48</v>
      </c>
      <c r="L225">
        <v>4919.835</v>
      </c>
      <c r="M225">
        <v>4266.12</v>
      </c>
      <c r="N225">
        <v>3116.37</v>
      </c>
      <c r="O225">
        <v>2493.3150000000001</v>
      </c>
      <c r="P225">
        <v>2044.5183000000002</v>
      </c>
      <c r="Q225" s="39"/>
      <c r="R225" s="39"/>
      <c r="S225" s="39">
        <f t="shared" si="120"/>
        <v>5011.1579999999994</v>
      </c>
      <c r="T225" s="39">
        <f t="shared" si="121"/>
        <v>4181.8597499999996</v>
      </c>
      <c r="U225" s="39">
        <f t="shared" si="122"/>
        <v>3626.2019999999998</v>
      </c>
      <c r="V225" s="39">
        <f t="shared" si="123"/>
        <v>2648.9144999999999</v>
      </c>
      <c r="W225" s="39">
        <f t="shared" si="124"/>
        <v>2119.3177500000002</v>
      </c>
      <c r="X225" s="39">
        <f t="shared" si="125"/>
        <v>1737.8405550000002</v>
      </c>
    </row>
    <row r="226" spans="1:24" ht="15" hidden="1" x14ac:dyDescent="0.2">
      <c r="K226" s="49"/>
      <c r="L226" s="49"/>
      <c r="M226" s="49"/>
      <c r="N226" s="49"/>
      <c r="Q226" s="39"/>
      <c r="R226" s="39"/>
    </row>
    <row r="227" spans="1:24" ht="18" hidden="1" x14ac:dyDescent="0.2">
      <c r="A227" s="472" t="s">
        <v>160</v>
      </c>
      <c r="B227" s="473"/>
      <c r="C227" s="473"/>
      <c r="D227" s="473"/>
      <c r="E227" s="473"/>
      <c r="F227" s="473"/>
      <c r="G227" s="474"/>
      <c r="Q227" s="39"/>
      <c r="R227" s="39"/>
    </row>
    <row r="228" spans="1:24" hidden="1" x14ac:dyDescent="0.15">
      <c r="A228" s="25"/>
      <c r="C228" s="35"/>
      <c r="D228" s="35"/>
      <c r="E228" s="35"/>
      <c r="F228" s="35"/>
      <c r="G228" s="464"/>
      <c r="Q228" s="39"/>
      <c r="R228" s="39"/>
    </row>
    <row r="229" spans="1:24" hidden="1" x14ac:dyDescent="0.15">
      <c r="A229" s="705" t="s">
        <v>150</v>
      </c>
      <c r="B229" s="706"/>
      <c r="C229" s="34">
        <v>2000</v>
      </c>
      <c r="D229" s="34">
        <v>3500</v>
      </c>
      <c r="E229" s="34">
        <v>5000</v>
      </c>
      <c r="F229" s="34"/>
      <c r="G229" s="48"/>
      <c r="Q229" s="39"/>
      <c r="R229" s="39"/>
    </row>
    <row r="230" spans="1:24" ht="15" hidden="1" x14ac:dyDescent="0.2">
      <c r="A230" s="25">
        <v>18</v>
      </c>
      <c r="B230" s="41"/>
      <c r="C230" s="16">
        <f>C156*$M$2</f>
        <v>433.04694999999998</v>
      </c>
      <c r="D230" s="16">
        <f t="shared" ref="D230:H230" si="126">D156*$M$2</f>
        <v>361.29232999999999</v>
      </c>
      <c r="E230" s="16">
        <f t="shared" si="126"/>
        <v>313.34008999999998</v>
      </c>
      <c r="F230" s="16">
        <f t="shared" si="126"/>
        <v>228.98931999999999</v>
      </c>
      <c r="G230" s="16">
        <f t="shared" si="126"/>
        <v>183.20883000000001</v>
      </c>
      <c r="H230" s="16">
        <f t="shared" si="126"/>
        <v>150.23124060000004</v>
      </c>
      <c r="K230" s="49"/>
      <c r="L230" s="49"/>
      <c r="M230" s="49"/>
      <c r="N230" s="49"/>
      <c r="Q230" s="39"/>
      <c r="R230" s="39"/>
    </row>
    <row r="231" spans="1:24" ht="15" hidden="1" x14ac:dyDescent="0.2">
      <c r="A231" s="25">
        <v>19</v>
      </c>
      <c r="B231" s="41"/>
      <c r="C231" s="16">
        <f t="shared" ref="C231:H231" si="127">C157*$M$2</f>
        <v>438.51975999999996</v>
      </c>
      <c r="D231" s="16">
        <f t="shared" si="127"/>
        <v>365.20148</v>
      </c>
      <c r="E231" s="16">
        <f t="shared" si="127"/>
        <v>316.38054</v>
      </c>
      <c r="F231" s="16">
        <f t="shared" si="127"/>
        <v>231.33481</v>
      </c>
      <c r="G231" s="16">
        <f t="shared" si="127"/>
        <v>185.11997000000002</v>
      </c>
      <c r="H231" s="16">
        <f t="shared" si="127"/>
        <v>151.79837540000003</v>
      </c>
      <c r="K231" s="49"/>
      <c r="L231" s="49"/>
      <c r="M231" s="49"/>
      <c r="N231" s="49"/>
      <c r="Q231" s="39"/>
      <c r="R231" s="39"/>
    </row>
    <row r="232" spans="1:24" ht="15" hidden="1" x14ac:dyDescent="0.2">
      <c r="A232" s="25">
        <v>20</v>
      </c>
      <c r="B232" s="41"/>
      <c r="C232" s="16">
        <f t="shared" ref="C232:H232" si="128">C158*$M$2</f>
        <v>443.90569999999997</v>
      </c>
      <c r="D232" s="16">
        <f t="shared" si="128"/>
        <v>369.11062999999996</v>
      </c>
      <c r="E232" s="16">
        <f t="shared" si="128"/>
        <v>319.50785999999999</v>
      </c>
      <c r="F232" s="16">
        <f t="shared" si="128"/>
        <v>233.50656000000004</v>
      </c>
      <c r="G232" s="16">
        <f t="shared" si="128"/>
        <v>186.85736999999997</v>
      </c>
      <c r="H232" s="16">
        <f t="shared" si="128"/>
        <v>153.22304340000002</v>
      </c>
      <c r="K232" s="49"/>
      <c r="L232" s="49"/>
      <c r="M232" s="49"/>
      <c r="N232" s="49"/>
    </row>
    <row r="233" spans="1:24" ht="15" hidden="1" x14ac:dyDescent="0.2">
      <c r="A233" s="25">
        <v>21</v>
      </c>
      <c r="B233" s="41"/>
      <c r="C233" s="16">
        <f t="shared" ref="C233:H233" si="129">C159*$M$2</f>
        <v>449.46538000000004</v>
      </c>
      <c r="D233" s="16">
        <f t="shared" si="129"/>
        <v>373.28039000000001</v>
      </c>
      <c r="E233" s="16">
        <f t="shared" si="129"/>
        <v>322.80892</v>
      </c>
      <c r="F233" s="16">
        <f t="shared" si="129"/>
        <v>235.93892</v>
      </c>
      <c r="G233" s="16">
        <f t="shared" si="129"/>
        <v>188.76850999999999</v>
      </c>
      <c r="H233" s="16">
        <f t="shared" si="129"/>
        <v>154.79017820000001</v>
      </c>
      <c r="K233" s="49"/>
      <c r="L233" s="49"/>
      <c r="M233" s="49"/>
      <c r="N233" s="49"/>
    </row>
    <row r="234" spans="1:24" ht="15" hidden="1" x14ac:dyDescent="0.2">
      <c r="A234" s="25">
        <v>22</v>
      </c>
      <c r="B234" s="41"/>
      <c r="C234" s="16">
        <f t="shared" ref="C234:H234" si="130">C160*$M$2</f>
        <v>455.19880000000001</v>
      </c>
      <c r="D234" s="16">
        <f t="shared" si="130"/>
        <v>377.53701999999998</v>
      </c>
      <c r="E234" s="16">
        <f t="shared" si="130"/>
        <v>326.19684999999998</v>
      </c>
      <c r="F234" s="16">
        <f t="shared" si="130"/>
        <v>238.28441000000001</v>
      </c>
      <c r="G234" s="16">
        <f t="shared" si="130"/>
        <v>190.67965000000001</v>
      </c>
      <c r="H234" s="16">
        <f t="shared" si="130"/>
        <v>156.35731300000003</v>
      </c>
      <c r="K234" s="49"/>
      <c r="L234" s="49"/>
      <c r="M234" s="49"/>
      <c r="N234" s="49"/>
    </row>
    <row r="235" spans="1:24" ht="15" hidden="1" x14ac:dyDescent="0.2">
      <c r="A235" s="25">
        <v>23</v>
      </c>
      <c r="B235" s="41"/>
      <c r="C235" s="16">
        <f t="shared" ref="C235:H235" si="131">C161*$M$2</f>
        <v>461.27969999999993</v>
      </c>
      <c r="D235" s="16">
        <f t="shared" si="131"/>
        <v>382.14112999999998</v>
      </c>
      <c r="E235" s="16">
        <f t="shared" si="131"/>
        <v>329.84539000000001</v>
      </c>
      <c r="F235" s="16">
        <f t="shared" si="131"/>
        <v>241.06424999999999</v>
      </c>
      <c r="G235" s="16">
        <f t="shared" si="131"/>
        <v>192.85139999999998</v>
      </c>
      <c r="H235" s="16">
        <f t="shared" si="131"/>
        <v>158.13814800000003</v>
      </c>
      <c r="K235" s="49"/>
      <c r="L235" s="49"/>
      <c r="M235" s="49"/>
      <c r="N235" s="49"/>
    </row>
    <row r="236" spans="1:24" ht="15" hidden="1" x14ac:dyDescent="0.2">
      <c r="A236" s="25">
        <v>24</v>
      </c>
      <c r="B236" s="41"/>
      <c r="C236" s="16">
        <f t="shared" ref="C236:H236" si="132">C162*$M$2</f>
        <v>467.62121000000002</v>
      </c>
      <c r="D236" s="16">
        <f t="shared" si="132"/>
        <v>386.91897999999998</v>
      </c>
      <c r="E236" s="16">
        <f t="shared" si="132"/>
        <v>333.49393000000003</v>
      </c>
      <c r="F236" s="16">
        <f t="shared" si="132"/>
        <v>243.75721999999999</v>
      </c>
      <c r="G236" s="16">
        <f t="shared" si="132"/>
        <v>195.02315000000002</v>
      </c>
      <c r="H236" s="16">
        <f t="shared" si="132"/>
        <v>159.91898300000003</v>
      </c>
      <c r="K236" s="49"/>
      <c r="L236" s="49"/>
      <c r="M236" s="49"/>
      <c r="N236" s="49"/>
    </row>
    <row r="237" spans="1:24" ht="15" hidden="1" x14ac:dyDescent="0.2">
      <c r="A237" s="25">
        <v>25</v>
      </c>
      <c r="B237" s="41"/>
      <c r="C237" s="16">
        <f t="shared" ref="C237:H237" si="133">C163*$M$2</f>
        <v>473.96271999999999</v>
      </c>
      <c r="D237" s="16">
        <f t="shared" si="133"/>
        <v>391.52308999999997</v>
      </c>
      <c r="E237" s="16">
        <f t="shared" si="133"/>
        <v>337.22934000000004</v>
      </c>
      <c r="F237" s="16">
        <f t="shared" si="133"/>
        <v>246.45019000000002</v>
      </c>
      <c r="G237" s="16">
        <f t="shared" si="133"/>
        <v>197.19490000000002</v>
      </c>
      <c r="H237" s="16">
        <f t="shared" si="133"/>
        <v>161.69981800000002</v>
      </c>
      <c r="K237" s="49"/>
      <c r="L237" s="49"/>
      <c r="M237" s="49"/>
      <c r="N237" s="49"/>
    </row>
    <row r="238" spans="1:24" ht="15" hidden="1" x14ac:dyDescent="0.2">
      <c r="A238" s="25">
        <v>26</v>
      </c>
      <c r="B238" s="41"/>
      <c r="C238" s="16">
        <f t="shared" ref="C238:H238" si="134">C164*$M$2</f>
        <v>483.34468000000004</v>
      </c>
      <c r="D238" s="16">
        <f t="shared" si="134"/>
        <v>398.55956000000003</v>
      </c>
      <c r="E238" s="16">
        <f t="shared" si="134"/>
        <v>342.78901999999999</v>
      </c>
      <c r="F238" s="16">
        <f t="shared" si="134"/>
        <v>250.53308000000001</v>
      </c>
      <c r="G238" s="16">
        <f t="shared" si="134"/>
        <v>200.49596</v>
      </c>
      <c r="H238" s="16">
        <f t="shared" si="134"/>
        <v>164.40668719999999</v>
      </c>
      <c r="K238" s="49"/>
      <c r="L238" s="49"/>
      <c r="M238" s="49"/>
      <c r="N238" s="49"/>
    </row>
    <row r="239" spans="1:24" ht="15" hidden="1" x14ac:dyDescent="0.2">
      <c r="A239" s="25">
        <v>27</v>
      </c>
      <c r="B239" s="41"/>
      <c r="C239" s="16">
        <f t="shared" ref="C239:H239" si="135">C165*$M$2</f>
        <v>492.98724999999996</v>
      </c>
      <c r="D239" s="16">
        <f t="shared" si="135"/>
        <v>405.85664000000003</v>
      </c>
      <c r="E239" s="16">
        <f t="shared" si="135"/>
        <v>348.86991999999998</v>
      </c>
      <c r="F239" s="16">
        <f t="shared" si="135"/>
        <v>254.96344999999999</v>
      </c>
      <c r="G239" s="16">
        <f t="shared" si="135"/>
        <v>203.97075999999998</v>
      </c>
      <c r="H239" s="16">
        <f t="shared" si="135"/>
        <v>167.25602320000002</v>
      </c>
      <c r="K239" s="49"/>
      <c r="L239" s="49"/>
      <c r="M239" s="49"/>
      <c r="N239" s="49"/>
    </row>
    <row r="240" spans="1:24" ht="15" hidden="1" x14ac:dyDescent="0.2">
      <c r="A240" s="25">
        <v>28</v>
      </c>
      <c r="B240" s="41"/>
      <c r="C240" s="16">
        <f t="shared" ref="C240:H240" si="136">C166*$M$2</f>
        <v>503.06416999999993</v>
      </c>
      <c r="D240" s="16">
        <f t="shared" si="136"/>
        <v>413.58807000000007</v>
      </c>
      <c r="E240" s="16">
        <f t="shared" si="136"/>
        <v>354.86394999999999</v>
      </c>
      <c r="F240" s="16">
        <f t="shared" si="136"/>
        <v>259.39382000000001</v>
      </c>
      <c r="G240" s="16">
        <f t="shared" si="136"/>
        <v>207.53243000000001</v>
      </c>
      <c r="H240" s="16">
        <f t="shared" si="136"/>
        <v>170.17659260000002</v>
      </c>
      <c r="K240" s="49"/>
      <c r="L240" s="49"/>
      <c r="M240" s="49"/>
      <c r="N240" s="49"/>
    </row>
    <row r="241" spans="1:14" ht="15" hidden="1" x14ac:dyDescent="0.2">
      <c r="A241" s="25">
        <v>29</v>
      </c>
      <c r="B241" s="41"/>
      <c r="C241" s="16">
        <f t="shared" ref="C241:H241" si="137">C167*$M$2</f>
        <v>513.57543999999996</v>
      </c>
      <c r="D241" s="16">
        <f t="shared" si="137"/>
        <v>421.31950000000001</v>
      </c>
      <c r="E241" s="16">
        <f t="shared" si="137"/>
        <v>361.29232999999999</v>
      </c>
      <c r="F241" s="16">
        <f t="shared" si="137"/>
        <v>264.08479999999997</v>
      </c>
      <c r="G241" s="16">
        <f t="shared" si="137"/>
        <v>211.26784000000001</v>
      </c>
      <c r="H241" s="16">
        <f t="shared" si="137"/>
        <v>173.23962880000002</v>
      </c>
      <c r="K241" s="49"/>
      <c r="L241" s="49"/>
      <c r="M241" s="49"/>
      <c r="N241" s="49"/>
    </row>
    <row r="242" spans="1:14" ht="15" hidden="1" x14ac:dyDescent="0.2">
      <c r="A242" s="25">
        <v>30</v>
      </c>
      <c r="B242" s="41"/>
      <c r="C242" s="16">
        <f t="shared" ref="C242:H242" si="138">C168*$M$2</f>
        <v>524.43418999999994</v>
      </c>
      <c r="D242" s="16">
        <f t="shared" si="138"/>
        <v>429.65902</v>
      </c>
      <c r="E242" s="16">
        <f t="shared" si="138"/>
        <v>368.15505999999999</v>
      </c>
      <c r="F242" s="16">
        <f t="shared" si="138"/>
        <v>269.03638999999998</v>
      </c>
      <c r="G242" s="16">
        <f t="shared" si="138"/>
        <v>215.26385999999999</v>
      </c>
      <c r="H242" s="16">
        <f t="shared" si="138"/>
        <v>176.5163652</v>
      </c>
      <c r="K242" s="49"/>
      <c r="L242" s="49"/>
      <c r="M242" s="49"/>
      <c r="N242" s="49"/>
    </row>
    <row r="243" spans="1:14" ht="15" hidden="1" x14ac:dyDescent="0.2">
      <c r="A243" s="25">
        <v>31</v>
      </c>
      <c r="B243" s="41"/>
      <c r="C243" s="16">
        <f t="shared" ref="C243:H243" si="139">C169*$M$2</f>
        <v>535.64041999999995</v>
      </c>
      <c r="D243" s="16">
        <f t="shared" si="139"/>
        <v>438.34601999999995</v>
      </c>
      <c r="E243" s="16">
        <f t="shared" si="139"/>
        <v>374.84405000000004</v>
      </c>
      <c r="F243" s="16">
        <f t="shared" si="139"/>
        <v>273.98798000000005</v>
      </c>
      <c r="G243" s="16">
        <f t="shared" si="139"/>
        <v>219.25987999999998</v>
      </c>
      <c r="H243" s="16">
        <f t="shared" si="139"/>
        <v>179.79310159999997</v>
      </c>
      <c r="K243" s="49"/>
      <c r="L243" s="49"/>
      <c r="M243" s="49"/>
      <c r="N243" s="49"/>
    </row>
    <row r="244" spans="1:14" ht="15" hidden="1" x14ac:dyDescent="0.2">
      <c r="A244" s="25">
        <v>32</v>
      </c>
      <c r="B244" s="41"/>
      <c r="C244" s="16">
        <f t="shared" ref="C244:H244" si="140">C170*$M$2</f>
        <v>547.28099999999995</v>
      </c>
      <c r="D244" s="16">
        <f t="shared" si="140"/>
        <v>447.03302000000002</v>
      </c>
      <c r="E244" s="16">
        <f t="shared" si="140"/>
        <v>382.22800000000001</v>
      </c>
      <c r="F244" s="16">
        <f t="shared" si="140"/>
        <v>279.37392</v>
      </c>
      <c r="G244" s="16">
        <f t="shared" si="140"/>
        <v>223.51651000000001</v>
      </c>
      <c r="H244" s="16">
        <f t="shared" si="140"/>
        <v>183.28353820000004</v>
      </c>
      <c r="K244" s="49"/>
      <c r="L244" s="49"/>
      <c r="M244" s="49"/>
      <c r="N244" s="49"/>
    </row>
    <row r="245" spans="1:14" ht="15" hidden="1" x14ac:dyDescent="0.2">
      <c r="A245" s="25">
        <v>33</v>
      </c>
      <c r="B245" s="41"/>
      <c r="C245" s="16">
        <f t="shared" ref="C245:H245" si="141">C171*$M$2</f>
        <v>559.18218999999999</v>
      </c>
      <c r="D245" s="16">
        <f t="shared" si="141"/>
        <v>456.41498000000001</v>
      </c>
      <c r="E245" s="16">
        <f t="shared" si="141"/>
        <v>389.69882000000001</v>
      </c>
      <c r="F245" s="16">
        <f t="shared" si="141"/>
        <v>284.84673000000004</v>
      </c>
      <c r="G245" s="16">
        <f t="shared" si="141"/>
        <v>227.94687999999996</v>
      </c>
      <c r="H245" s="16">
        <f t="shared" si="141"/>
        <v>186.91644159999998</v>
      </c>
      <c r="K245" s="49"/>
      <c r="L245" s="49"/>
      <c r="M245" s="49"/>
      <c r="N245" s="49"/>
    </row>
    <row r="246" spans="1:14" ht="15" hidden="1" x14ac:dyDescent="0.2">
      <c r="A246" s="25">
        <v>34</v>
      </c>
      <c r="B246" s="41"/>
      <c r="C246" s="16">
        <f t="shared" ref="C246:H246" si="142">C172*$M$2</f>
        <v>571.69146999999998</v>
      </c>
      <c r="D246" s="16">
        <f t="shared" si="142"/>
        <v>465.97068000000002</v>
      </c>
      <c r="E246" s="16">
        <f t="shared" si="142"/>
        <v>397.69086000000004</v>
      </c>
      <c r="F246" s="16">
        <f t="shared" si="142"/>
        <v>290.66701999999998</v>
      </c>
      <c r="G246" s="16">
        <f t="shared" si="142"/>
        <v>232.55099000000001</v>
      </c>
      <c r="H246" s="16">
        <f t="shared" si="142"/>
        <v>190.69181180000001</v>
      </c>
      <c r="K246" s="49"/>
      <c r="L246" s="49"/>
      <c r="M246" s="49"/>
      <c r="N246" s="49"/>
    </row>
    <row r="247" spans="1:14" ht="15" hidden="1" x14ac:dyDescent="0.2">
      <c r="A247" s="25">
        <v>35</v>
      </c>
      <c r="B247" s="41"/>
      <c r="C247" s="16">
        <f t="shared" ref="C247:H247" si="143">C173*$M$2</f>
        <v>584.46136000000001</v>
      </c>
      <c r="D247" s="16">
        <f t="shared" si="143"/>
        <v>475.78699</v>
      </c>
      <c r="E247" s="16">
        <f t="shared" si="143"/>
        <v>405.68290000000002</v>
      </c>
      <c r="F247" s="16">
        <f t="shared" si="143"/>
        <v>296.48731000000004</v>
      </c>
      <c r="G247" s="16">
        <f t="shared" si="143"/>
        <v>237.24196999999998</v>
      </c>
      <c r="H247" s="16">
        <f t="shared" si="143"/>
        <v>194.53841539999996</v>
      </c>
      <c r="K247" s="49"/>
      <c r="L247" s="49"/>
      <c r="M247" s="49"/>
      <c r="N247" s="49"/>
    </row>
    <row r="248" spans="1:14" ht="15" hidden="1" x14ac:dyDescent="0.2">
      <c r="A248" s="25">
        <v>36</v>
      </c>
      <c r="B248" s="41"/>
      <c r="C248" s="16">
        <f t="shared" ref="C248:H248" si="144">C174*$M$2</f>
        <v>597.57873000000006</v>
      </c>
      <c r="D248" s="16">
        <f t="shared" si="144"/>
        <v>485.95078000000001</v>
      </c>
      <c r="E248" s="16">
        <f t="shared" si="144"/>
        <v>413.93555000000003</v>
      </c>
      <c r="F248" s="16">
        <f t="shared" si="144"/>
        <v>302.39447000000001</v>
      </c>
      <c r="G248" s="16">
        <f t="shared" si="144"/>
        <v>241.93294999999998</v>
      </c>
      <c r="H248" s="16">
        <f t="shared" si="144"/>
        <v>198.385019</v>
      </c>
      <c r="K248" s="49"/>
      <c r="L248" s="49"/>
      <c r="M248" s="49"/>
      <c r="N248" s="49"/>
    </row>
    <row r="249" spans="1:14" ht="15" hidden="1" x14ac:dyDescent="0.2">
      <c r="A249" s="25">
        <v>37</v>
      </c>
      <c r="B249" s="41"/>
      <c r="C249" s="16">
        <f t="shared" ref="C249:H249" si="145">C175*$M$2</f>
        <v>611.13045</v>
      </c>
      <c r="D249" s="16">
        <f t="shared" si="145"/>
        <v>496.46205000000003</v>
      </c>
      <c r="E249" s="16">
        <f t="shared" si="145"/>
        <v>423.31750999999991</v>
      </c>
      <c r="F249" s="16">
        <f t="shared" si="145"/>
        <v>309.43094000000002</v>
      </c>
      <c r="G249" s="16">
        <f t="shared" si="145"/>
        <v>247.5795</v>
      </c>
      <c r="H249" s="16">
        <f t="shared" si="145"/>
        <v>203.01519000000005</v>
      </c>
      <c r="K249" s="49"/>
      <c r="L249" s="49"/>
      <c r="M249" s="49"/>
      <c r="N249" s="49"/>
    </row>
    <row r="250" spans="1:14" ht="15" hidden="1" x14ac:dyDescent="0.2">
      <c r="A250" s="25">
        <v>38</v>
      </c>
      <c r="B250" s="41"/>
      <c r="C250" s="16">
        <f t="shared" ref="C250:H250" si="146">C176*$M$2</f>
        <v>624.94277999999997</v>
      </c>
      <c r="D250" s="16">
        <f t="shared" si="146"/>
        <v>507.32080000000002</v>
      </c>
      <c r="E250" s="16">
        <f t="shared" si="146"/>
        <v>434.08938999999998</v>
      </c>
      <c r="F250" s="16">
        <f t="shared" si="146"/>
        <v>317.24924000000004</v>
      </c>
      <c r="G250" s="16">
        <f t="shared" si="146"/>
        <v>253.83414000000002</v>
      </c>
      <c r="H250" s="16">
        <f t="shared" si="146"/>
        <v>208.14399480000003</v>
      </c>
      <c r="K250" s="49"/>
      <c r="L250" s="49"/>
      <c r="M250" s="49"/>
      <c r="N250" s="49"/>
    </row>
    <row r="251" spans="1:14" ht="15" hidden="1" x14ac:dyDescent="0.2">
      <c r="A251" s="25">
        <v>39</v>
      </c>
      <c r="B251" s="41"/>
      <c r="C251" s="16">
        <f t="shared" ref="C251:H251" si="147">C177*$M$2</f>
        <v>639.4500700000001</v>
      </c>
      <c r="D251" s="16">
        <f t="shared" si="147"/>
        <v>518.61389999999994</v>
      </c>
      <c r="E251" s="16">
        <f t="shared" si="147"/>
        <v>445.20875000000001</v>
      </c>
      <c r="F251" s="16">
        <f t="shared" si="147"/>
        <v>325.41501999999997</v>
      </c>
      <c r="G251" s="16">
        <f t="shared" si="147"/>
        <v>260.34939000000003</v>
      </c>
      <c r="H251" s="16">
        <f t="shared" si="147"/>
        <v>213.48649980000002</v>
      </c>
      <c r="K251" s="49"/>
      <c r="L251" s="49"/>
      <c r="M251" s="49"/>
      <c r="N251" s="49"/>
    </row>
    <row r="252" spans="1:14" ht="15" hidden="1" x14ac:dyDescent="0.2">
      <c r="A252" s="25">
        <v>40</v>
      </c>
      <c r="B252" s="41"/>
      <c r="C252" s="16">
        <f t="shared" ref="C252:H252" si="148">C178*$M$2</f>
        <v>653.95735999999999</v>
      </c>
      <c r="D252" s="16">
        <f t="shared" si="148"/>
        <v>529.99387000000002</v>
      </c>
      <c r="E252" s="16">
        <f t="shared" si="148"/>
        <v>456.50184999999999</v>
      </c>
      <c r="F252" s="16">
        <f t="shared" si="148"/>
        <v>333.75454000000002</v>
      </c>
      <c r="G252" s="16">
        <f t="shared" si="148"/>
        <v>267.03837999999996</v>
      </c>
      <c r="H252" s="16">
        <f t="shared" si="148"/>
        <v>218.9714716</v>
      </c>
      <c r="K252" s="49"/>
      <c r="L252" s="49"/>
      <c r="M252" s="49"/>
      <c r="N252" s="49"/>
    </row>
    <row r="253" spans="1:14" ht="15" hidden="1" x14ac:dyDescent="0.2">
      <c r="A253" s="25">
        <v>41</v>
      </c>
      <c r="B253" s="41"/>
      <c r="C253" s="16">
        <f t="shared" ref="C253:H253" si="149">C179*$M$2</f>
        <v>669.07274000000007</v>
      </c>
      <c r="D253" s="16">
        <f t="shared" si="149"/>
        <v>541.63445000000002</v>
      </c>
      <c r="E253" s="16">
        <f t="shared" si="149"/>
        <v>468.22930000000002</v>
      </c>
      <c r="F253" s="16">
        <f t="shared" si="149"/>
        <v>342.35466999999994</v>
      </c>
      <c r="G253" s="16">
        <f t="shared" si="149"/>
        <v>273.90110999999996</v>
      </c>
      <c r="H253" s="16">
        <f t="shared" si="149"/>
        <v>224.59891020000001</v>
      </c>
      <c r="K253" s="49"/>
      <c r="L253" s="49"/>
      <c r="M253" s="49"/>
      <c r="N253" s="49"/>
    </row>
    <row r="254" spans="1:14" ht="15" hidden="1" x14ac:dyDescent="0.2">
      <c r="A254" s="25">
        <v>42</v>
      </c>
      <c r="B254" s="41"/>
      <c r="C254" s="16">
        <f t="shared" ref="C254:H254" si="150">C180*$M$2</f>
        <v>684.70933999999988</v>
      </c>
      <c r="D254" s="16">
        <f t="shared" si="150"/>
        <v>553.79624999999999</v>
      </c>
      <c r="E254" s="16">
        <f t="shared" si="150"/>
        <v>480.21735999999999</v>
      </c>
      <c r="F254" s="16">
        <f t="shared" si="150"/>
        <v>351.04166999999995</v>
      </c>
      <c r="G254" s="16">
        <f t="shared" si="150"/>
        <v>280.85070999999999</v>
      </c>
      <c r="H254" s="16">
        <f t="shared" si="150"/>
        <v>230.29758220000002</v>
      </c>
      <c r="K254" s="49"/>
      <c r="L254" s="49"/>
      <c r="M254" s="49"/>
      <c r="N254" s="49"/>
    </row>
    <row r="255" spans="1:14" ht="15" hidden="1" x14ac:dyDescent="0.2">
      <c r="A255" s="25">
        <v>43</v>
      </c>
      <c r="B255" s="41"/>
      <c r="C255" s="16">
        <f t="shared" ref="C255:H255" si="151">C181*$M$2</f>
        <v>700.25907000000007</v>
      </c>
      <c r="D255" s="16">
        <f t="shared" si="151"/>
        <v>566.21866</v>
      </c>
      <c r="E255" s="16">
        <f t="shared" si="151"/>
        <v>492.46603000000005</v>
      </c>
      <c r="F255" s="16">
        <f t="shared" si="151"/>
        <v>359.90240999999997</v>
      </c>
      <c r="G255" s="16">
        <f t="shared" si="151"/>
        <v>287.97404999999998</v>
      </c>
      <c r="H255" s="16">
        <f t="shared" si="151"/>
        <v>236.13872100000003</v>
      </c>
      <c r="K255" s="49"/>
      <c r="L255" s="49"/>
      <c r="M255" s="49"/>
      <c r="N255" s="49"/>
    </row>
    <row r="256" spans="1:14" ht="15" hidden="1" x14ac:dyDescent="0.2">
      <c r="A256" s="25">
        <v>44</v>
      </c>
      <c r="B256" s="41"/>
      <c r="C256" s="16">
        <f t="shared" ref="C256:H256" si="152">C182*$M$2</f>
        <v>716.59063000000003</v>
      </c>
      <c r="D256" s="16">
        <f t="shared" si="152"/>
        <v>578.90168000000006</v>
      </c>
      <c r="E256" s="16">
        <f t="shared" si="152"/>
        <v>504.97530999999998</v>
      </c>
      <c r="F256" s="16">
        <f t="shared" si="152"/>
        <v>369.11062999999996</v>
      </c>
      <c r="G256" s="16">
        <f t="shared" si="152"/>
        <v>295.358</v>
      </c>
      <c r="H256" s="16">
        <f t="shared" si="152"/>
        <v>242.19356000000002</v>
      </c>
      <c r="K256" s="49"/>
      <c r="L256" s="49"/>
      <c r="M256" s="49"/>
      <c r="N256" s="49"/>
    </row>
    <row r="257" spans="1:14" ht="15" hidden="1" x14ac:dyDescent="0.2">
      <c r="A257" s="25">
        <v>45</v>
      </c>
      <c r="B257" s="41"/>
      <c r="C257" s="16">
        <f t="shared" ref="C257:H257" si="153">C183*$M$2</f>
        <v>733.35654</v>
      </c>
      <c r="D257" s="16">
        <f t="shared" si="153"/>
        <v>591.93218000000002</v>
      </c>
      <c r="E257" s="16">
        <f t="shared" si="153"/>
        <v>517.91894000000002</v>
      </c>
      <c r="F257" s="16">
        <f t="shared" si="153"/>
        <v>378.57946000000004</v>
      </c>
      <c r="G257" s="16">
        <f t="shared" si="153"/>
        <v>302.91568999999998</v>
      </c>
      <c r="H257" s="16">
        <f t="shared" si="153"/>
        <v>248.3908658</v>
      </c>
      <c r="K257" s="49"/>
      <c r="L257" s="49"/>
      <c r="M257" s="49"/>
      <c r="N257" s="49"/>
    </row>
    <row r="258" spans="1:14" ht="15" hidden="1" x14ac:dyDescent="0.2">
      <c r="A258" s="25">
        <v>46</v>
      </c>
      <c r="B258" s="41"/>
      <c r="C258" s="16">
        <f t="shared" ref="C258:H258" si="154">C184*$M$2</f>
        <v>750.29618999999991</v>
      </c>
      <c r="D258" s="16">
        <f t="shared" si="154"/>
        <v>605.31016</v>
      </c>
      <c r="E258" s="16">
        <f t="shared" si="154"/>
        <v>531.21005000000002</v>
      </c>
      <c r="F258" s="16">
        <f t="shared" si="154"/>
        <v>388.13516000000004</v>
      </c>
      <c r="G258" s="16">
        <f t="shared" si="154"/>
        <v>310.56025</v>
      </c>
      <c r="H258" s="16">
        <f t="shared" si="154"/>
        <v>254.65940500000002</v>
      </c>
      <c r="K258" s="49"/>
      <c r="L258" s="49"/>
      <c r="M258" s="49"/>
      <c r="N258" s="49"/>
    </row>
    <row r="259" spans="1:14" ht="15" hidden="1" x14ac:dyDescent="0.2">
      <c r="A259" s="25">
        <v>47</v>
      </c>
      <c r="B259" s="41"/>
      <c r="C259" s="16">
        <f t="shared" ref="C259:H259" si="155">C185*$M$2</f>
        <v>767.84393000000011</v>
      </c>
      <c r="D259" s="16">
        <f t="shared" si="155"/>
        <v>618.94875000000002</v>
      </c>
      <c r="E259" s="16">
        <f t="shared" si="155"/>
        <v>544.67489999999998</v>
      </c>
      <c r="F259" s="16">
        <f t="shared" si="155"/>
        <v>398.03834000000001</v>
      </c>
      <c r="G259" s="16">
        <f t="shared" si="155"/>
        <v>318.46541999999999</v>
      </c>
      <c r="H259" s="16">
        <f t="shared" si="155"/>
        <v>261.14164440000002</v>
      </c>
      <c r="K259" s="49"/>
      <c r="L259" s="49"/>
      <c r="M259" s="49"/>
      <c r="N259" s="49"/>
    </row>
    <row r="260" spans="1:14" ht="15" hidden="1" x14ac:dyDescent="0.2">
      <c r="A260" s="25">
        <v>48</v>
      </c>
      <c r="B260" s="41"/>
      <c r="C260" s="16">
        <f t="shared" ref="C260:H260" si="156">C186*$M$2</f>
        <v>785.47854000000007</v>
      </c>
      <c r="D260" s="16">
        <f t="shared" si="156"/>
        <v>632.93481999999995</v>
      </c>
      <c r="E260" s="16">
        <f t="shared" si="156"/>
        <v>558.57409999999993</v>
      </c>
      <c r="F260" s="16">
        <f t="shared" si="156"/>
        <v>408.20213000000001</v>
      </c>
      <c r="G260" s="16">
        <f t="shared" si="156"/>
        <v>326.63119999999998</v>
      </c>
      <c r="H260" s="16">
        <f t="shared" si="156"/>
        <v>267.83758399999999</v>
      </c>
      <c r="K260" s="49"/>
      <c r="L260" s="49"/>
      <c r="M260" s="49"/>
      <c r="N260" s="49"/>
    </row>
    <row r="261" spans="1:14" ht="15" hidden="1" x14ac:dyDescent="0.2">
      <c r="A261" s="25">
        <v>49</v>
      </c>
      <c r="B261" s="41"/>
      <c r="C261" s="16">
        <f t="shared" ref="C261:H261" si="157">C187*$M$2</f>
        <v>803.54750000000001</v>
      </c>
      <c r="D261" s="16">
        <f t="shared" si="157"/>
        <v>647.18150000000003</v>
      </c>
      <c r="E261" s="16">
        <f t="shared" si="157"/>
        <v>572.64704000000006</v>
      </c>
      <c r="F261" s="16">
        <f t="shared" si="157"/>
        <v>418.36591999999996</v>
      </c>
      <c r="G261" s="16">
        <f t="shared" si="157"/>
        <v>334.71010999999999</v>
      </c>
      <c r="H261" s="16">
        <f t="shared" si="157"/>
        <v>274.46229019999998</v>
      </c>
      <c r="K261" s="49"/>
      <c r="L261" s="49"/>
      <c r="M261" s="49"/>
      <c r="N261" s="49"/>
    </row>
    <row r="262" spans="1:14" ht="15" hidden="1" x14ac:dyDescent="0.2">
      <c r="A262" s="25">
        <v>50</v>
      </c>
      <c r="B262" s="41"/>
      <c r="C262" s="16">
        <f t="shared" ref="C262:H262" si="158">C188*$M$2</f>
        <v>822.13768000000005</v>
      </c>
      <c r="D262" s="16">
        <f t="shared" si="158"/>
        <v>661.94939999999997</v>
      </c>
      <c r="E262" s="16">
        <f t="shared" si="158"/>
        <v>586.89372000000003</v>
      </c>
      <c r="F262" s="16">
        <f t="shared" si="158"/>
        <v>429.05093000000005</v>
      </c>
      <c r="G262" s="16">
        <f t="shared" si="158"/>
        <v>343.31023999999996</v>
      </c>
      <c r="H262" s="16">
        <f t="shared" si="158"/>
        <v>281.51439679999999</v>
      </c>
      <c r="K262" s="49"/>
      <c r="L262" s="49"/>
      <c r="M262" s="49"/>
      <c r="N262" s="49"/>
    </row>
    <row r="263" spans="1:14" ht="15" hidden="1" x14ac:dyDescent="0.2">
      <c r="A263" s="25">
        <v>51</v>
      </c>
      <c r="B263" s="41"/>
      <c r="C263" s="16">
        <f t="shared" ref="C263:H263" si="159">C189*$M$2</f>
        <v>841.07533999999998</v>
      </c>
      <c r="D263" s="16">
        <f t="shared" si="159"/>
        <v>676.89103999999998</v>
      </c>
      <c r="E263" s="16">
        <f t="shared" si="159"/>
        <v>601.57474999999999</v>
      </c>
      <c r="F263" s="16">
        <f t="shared" si="159"/>
        <v>439.73593999999997</v>
      </c>
      <c r="G263" s="16">
        <f t="shared" si="159"/>
        <v>351.82350000000002</v>
      </c>
      <c r="H263" s="16">
        <f t="shared" si="159"/>
        <v>288.49527</v>
      </c>
      <c r="K263" s="49"/>
      <c r="L263" s="49"/>
      <c r="M263" s="49"/>
      <c r="N263" s="49"/>
    </row>
    <row r="264" spans="1:14" ht="15" hidden="1" x14ac:dyDescent="0.2">
      <c r="A264" s="25">
        <v>52</v>
      </c>
      <c r="B264" s="41"/>
      <c r="C264" s="16">
        <f t="shared" ref="C264:H264" si="160">C190*$M$2</f>
        <v>860.44735000000014</v>
      </c>
      <c r="D264" s="16">
        <f t="shared" si="160"/>
        <v>692.18016</v>
      </c>
      <c r="E264" s="16">
        <f t="shared" si="160"/>
        <v>616.69012999999995</v>
      </c>
      <c r="F264" s="16">
        <f t="shared" si="160"/>
        <v>450.68155999999999</v>
      </c>
      <c r="G264" s="16">
        <f t="shared" si="160"/>
        <v>360.59737000000001</v>
      </c>
      <c r="H264" s="16">
        <f t="shared" si="160"/>
        <v>295.68984340000009</v>
      </c>
      <c r="K264" s="49"/>
      <c r="L264" s="49"/>
      <c r="M264" s="49"/>
      <c r="N264" s="49"/>
    </row>
    <row r="265" spans="1:14" ht="15" hidden="1" x14ac:dyDescent="0.2">
      <c r="A265" s="25">
        <v>53</v>
      </c>
      <c r="B265" s="41"/>
      <c r="C265" s="16">
        <f t="shared" ref="C265:H265" si="161">C191*$M$2</f>
        <v>880.07997</v>
      </c>
      <c r="D265" s="16">
        <f t="shared" si="161"/>
        <v>707.90363000000013</v>
      </c>
      <c r="E265" s="16">
        <f t="shared" si="161"/>
        <v>632.06611999999996</v>
      </c>
      <c r="F265" s="16">
        <f t="shared" si="161"/>
        <v>461.88779</v>
      </c>
      <c r="G265" s="16">
        <f t="shared" si="161"/>
        <v>369.54498000000001</v>
      </c>
      <c r="H265" s="16">
        <f t="shared" si="161"/>
        <v>303.02688360000008</v>
      </c>
      <c r="K265" s="49"/>
      <c r="L265" s="49"/>
      <c r="M265" s="49"/>
      <c r="N265" s="49"/>
    </row>
    <row r="266" spans="1:14" ht="15" hidden="1" x14ac:dyDescent="0.2">
      <c r="A266" s="25">
        <v>54</v>
      </c>
      <c r="B266" s="41"/>
      <c r="C266" s="16">
        <f t="shared" ref="C266:H266" si="162">C192*$M$2</f>
        <v>899.97320000000002</v>
      </c>
      <c r="D266" s="16">
        <f t="shared" si="162"/>
        <v>723.80083999999999</v>
      </c>
      <c r="E266" s="16">
        <f t="shared" si="162"/>
        <v>647.61584999999991</v>
      </c>
      <c r="F266" s="16">
        <f t="shared" si="162"/>
        <v>473.26776000000001</v>
      </c>
      <c r="G266" s="16">
        <f t="shared" si="162"/>
        <v>378.66633000000002</v>
      </c>
      <c r="H266" s="16">
        <f t="shared" si="162"/>
        <v>310.50639060000003</v>
      </c>
      <c r="K266" s="49"/>
      <c r="L266" s="49"/>
      <c r="M266" s="49"/>
      <c r="N266" s="49"/>
    </row>
    <row r="267" spans="1:14" ht="15" hidden="1" x14ac:dyDescent="0.2">
      <c r="A267" s="25">
        <v>55</v>
      </c>
      <c r="B267" s="41"/>
      <c r="C267" s="16">
        <f t="shared" ref="C267:H267" si="163">C193*$M$2</f>
        <v>920.56139000000007</v>
      </c>
      <c r="D267" s="16">
        <f t="shared" si="163"/>
        <v>739.87178999999992</v>
      </c>
      <c r="E267" s="16">
        <f t="shared" si="163"/>
        <v>663.51306000000011</v>
      </c>
      <c r="F267" s="16">
        <f t="shared" si="163"/>
        <v>484.99521000000004</v>
      </c>
      <c r="G267" s="16">
        <f t="shared" si="163"/>
        <v>388.04829000000001</v>
      </c>
      <c r="H267" s="16">
        <f t="shared" si="163"/>
        <v>318.19959779999999</v>
      </c>
      <c r="K267" s="49"/>
      <c r="L267" s="49"/>
      <c r="M267" s="49"/>
      <c r="N267" s="49"/>
    </row>
    <row r="268" spans="1:14" ht="15" hidden="1" x14ac:dyDescent="0.2">
      <c r="A268" s="25">
        <v>56</v>
      </c>
      <c r="B268" s="41"/>
      <c r="C268" s="16">
        <f t="shared" ref="C268:H268" si="164">C194*$M$2</f>
        <v>941.41018999999994</v>
      </c>
      <c r="D268" s="16">
        <f t="shared" si="164"/>
        <v>756.55082999999991</v>
      </c>
      <c r="E268" s="16">
        <f t="shared" si="164"/>
        <v>679.75774999999999</v>
      </c>
      <c r="F268" s="16">
        <f t="shared" si="164"/>
        <v>496.89639999999997</v>
      </c>
      <c r="G268" s="16">
        <f t="shared" si="164"/>
        <v>397.51712000000003</v>
      </c>
      <c r="H268" s="16">
        <f t="shared" si="164"/>
        <v>325.96403840000005</v>
      </c>
      <c r="K268" s="49"/>
      <c r="L268" s="49"/>
      <c r="M268" s="49"/>
      <c r="N268" s="49"/>
    </row>
    <row r="269" spans="1:14" ht="15" hidden="1" x14ac:dyDescent="0.2">
      <c r="A269" s="25">
        <v>57</v>
      </c>
      <c r="B269" s="41"/>
      <c r="C269" s="16">
        <f t="shared" ref="C269:H269" si="165">C195*$M$2</f>
        <v>962.51960000000008</v>
      </c>
      <c r="D269" s="16">
        <f t="shared" si="165"/>
        <v>773.3167400000001</v>
      </c>
      <c r="E269" s="16">
        <f t="shared" si="165"/>
        <v>696.17618000000004</v>
      </c>
      <c r="F269" s="16">
        <f t="shared" si="165"/>
        <v>508.71071999999998</v>
      </c>
      <c r="G269" s="16">
        <f t="shared" si="165"/>
        <v>406.98594999999995</v>
      </c>
      <c r="H269" s="16">
        <f t="shared" si="165"/>
        <v>333.72847900000005</v>
      </c>
      <c r="K269" s="49"/>
      <c r="L269" s="49"/>
      <c r="M269" s="49"/>
      <c r="N269" s="49"/>
    </row>
    <row r="270" spans="1:14" ht="15" hidden="1" x14ac:dyDescent="0.2">
      <c r="A270" s="25">
        <v>58</v>
      </c>
      <c r="B270" s="41"/>
      <c r="C270" s="16">
        <f t="shared" ref="C270:H270" si="166">C196*$M$2</f>
        <v>984.15022999999997</v>
      </c>
      <c r="D270" s="16">
        <f t="shared" si="166"/>
        <v>790.51699999999994</v>
      </c>
      <c r="E270" s="16">
        <f t="shared" si="166"/>
        <v>712.85522000000003</v>
      </c>
      <c r="F270" s="16">
        <f t="shared" si="166"/>
        <v>521.04625999999996</v>
      </c>
      <c r="G270" s="16">
        <f t="shared" si="166"/>
        <v>416.88913000000002</v>
      </c>
      <c r="H270" s="16">
        <f t="shared" si="166"/>
        <v>341.84908660000002</v>
      </c>
      <c r="K270" s="49"/>
      <c r="L270" s="49"/>
      <c r="M270" s="49"/>
      <c r="N270" s="49"/>
    </row>
    <row r="271" spans="1:14" ht="15" hidden="1" x14ac:dyDescent="0.2">
      <c r="A271" s="25">
        <v>59</v>
      </c>
      <c r="B271" s="41"/>
      <c r="C271" s="16">
        <f t="shared" ref="C271:H271" si="167">C197*$M$2</f>
        <v>1006.3020799999999</v>
      </c>
      <c r="D271" s="16">
        <f t="shared" si="167"/>
        <v>808.06474000000003</v>
      </c>
      <c r="E271" s="16">
        <f t="shared" si="167"/>
        <v>730.22921999999994</v>
      </c>
      <c r="F271" s="16">
        <f t="shared" si="167"/>
        <v>533.64241000000004</v>
      </c>
      <c r="G271" s="16">
        <f t="shared" si="167"/>
        <v>426.96605000000005</v>
      </c>
      <c r="H271" s="16">
        <f t="shared" si="167"/>
        <v>350.11216100000007</v>
      </c>
      <c r="K271" s="49"/>
      <c r="L271" s="49"/>
      <c r="M271" s="49"/>
      <c r="N271" s="49"/>
    </row>
    <row r="272" spans="1:14" ht="15" hidden="1" x14ac:dyDescent="0.2">
      <c r="A272" s="25">
        <v>60</v>
      </c>
      <c r="B272" s="41"/>
      <c r="C272" s="16">
        <f t="shared" ref="C272:H272" si="168">C198*$M$2</f>
        <v>1028.7145399999999</v>
      </c>
      <c r="D272" s="16">
        <f t="shared" si="168"/>
        <v>825.78621999999996</v>
      </c>
      <c r="E272" s="16">
        <f t="shared" si="168"/>
        <v>747.5163500000001</v>
      </c>
      <c r="F272" s="16">
        <f t="shared" si="168"/>
        <v>546.23856000000001</v>
      </c>
      <c r="G272" s="16">
        <f t="shared" si="168"/>
        <v>437.04296999999997</v>
      </c>
      <c r="H272" s="16">
        <f t="shared" si="168"/>
        <v>358.37523540000001</v>
      </c>
      <c r="K272" s="49"/>
      <c r="L272" s="49"/>
      <c r="M272" s="49"/>
      <c r="N272" s="49"/>
    </row>
    <row r="273" spans="1:14" ht="15" hidden="1" x14ac:dyDescent="0.2">
      <c r="A273" s="25">
        <v>61</v>
      </c>
      <c r="B273" s="41"/>
      <c r="C273" s="16">
        <f t="shared" ref="C273:H273" si="169">C199*$M$2</f>
        <v>1146.24965</v>
      </c>
      <c r="D273" s="16">
        <f t="shared" si="169"/>
        <v>919.86643000000004</v>
      </c>
      <c r="E273" s="16">
        <f t="shared" si="169"/>
        <v>839.07732999999996</v>
      </c>
      <c r="F273" s="16">
        <f t="shared" si="169"/>
        <v>613.30219999999997</v>
      </c>
      <c r="G273" s="16">
        <f t="shared" si="169"/>
        <v>490.64175999999998</v>
      </c>
      <c r="H273" s="16">
        <f t="shared" si="169"/>
        <v>402.32624320000002</v>
      </c>
      <c r="K273" s="49"/>
      <c r="L273" s="49"/>
      <c r="M273" s="49"/>
      <c r="N273" s="49"/>
    </row>
    <row r="274" spans="1:14" ht="15" hidden="1" x14ac:dyDescent="0.2">
      <c r="A274" s="25">
        <v>62</v>
      </c>
      <c r="B274" s="41"/>
      <c r="C274" s="16">
        <f t="shared" ref="C274:H274" si="170">C200*$M$2</f>
        <v>1273.68794</v>
      </c>
      <c r="D274" s="16">
        <f t="shared" si="170"/>
        <v>1021.5912</v>
      </c>
      <c r="E274" s="16">
        <f t="shared" si="170"/>
        <v>938.36973999999998</v>
      </c>
      <c r="F274" s="16">
        <f t="shared" si="170"/>
        <v>685.66490999999996</v>
      </c>
      <c r="G274" s="16">
        <f t="shared" si="170"/>
        <v>548.58405000000005</v>
      </c>
      <c r="H274" s="16">
        <f t="shared" si="170"/>
        <v>449.83892100000003</v>
      </c>
      <c r="K274" s="49"/>
      <c r="L274" s="49"/>
      <c r="M274" s="49"/>
      <c r="N274" s="49"/>
    </row>
    <row r="275" spans="1:14" ht="15" hidden="1" x14ac:dyDescent="0.2">
      <c r="A275" s="25">
        <v>63</v>
      </c>
      <c r="B275" s="41"/>
      <c r="C275" s="16">
        <f t="shared" ref="C275:H275" si="171">C201*$M$2</f>
        <v>1410.50819</v>
      </c>
      <c r="D275" s="16">
        <f t="shared" si="171"/>
        <v>1131.3948799999998</v>
      </c>
      <c r="E275" s="16">
        <f t="shared" si="171"/>
        <v>1045.0461</v>
      </c>
      <c r="F275" s="16">
        <f t="shared" si="171"/>
        <v>763.67417</v>
      </c>
      <c r="G275" s="16">
        <f t="shared" si="171"/>
        <v>610.95671000000004</v>
      </c>
      <c r="H275" s="16">
        <f t="shared" si="171"/>
        <v>500.98450220000001</v>
      </c>
      <c r="K275" s="49"/>
      <c r="L275" s="49"/>
      <c r="M275" s="49"/>
      <c r="N275" s="49"/>
    </row>
    <row r="276" spans="1:14" ht="15" hidden="1" x14ac:dyDescent="0.2">
      <c r="A276" s="25">
        <v>64</v>
      </c>
      <c r="B276" s="41"/>
      <c r="C276" s="16">
        <f t="shared" ref="C276:H276" si="172">C202*$M$2</f>
        <v>1557.0578800000001</v>
      </c>
      <c r="D276" s="16">
        <f t="shared" si="172"/>
        <v>1249.1905999999999</v>
      </c>
      <c r="E276" s="16">
        <f t="shared" si="172"/>
        <v>1159.28015</v>
      </c>
      <c r="F276" s="16">
        <f t="shared" si="172"/>
        <v>847.15624000000014</v>
      </c>
      <c r="G276" s="16">
        <f t="shared" si="172"/>
        <v>677.75974000000008</v>
      </c>
      <c r="H276" s="16">
        <f t="shared" si="172"/>
        <v>555.76298680000002</v>
      </c>
      <c r="K276" s="49"/>
      <c r="L276" s="49"/>
      <c r="M276" s="49"/>
      <c r="N276" s="49"/>
    </row>
    <row r="277" spans="1:14" ht="15" hidden="1" x14ac:dyDescent="0.2">
      <c r="A277" s="25">
        <v>65</v>
      </c>
      <c r="B277" s="41"/>
      <c r="C277" s="16">
        <f t="shared" ref="C277:H277" si="173">C203*$M$2</f>
        <v>1713.0763999999999</v>
      </c>
      <c r="D277" s="16">
        <f t="shared" si="173"/>
        <v>1374.89149</v>
      </c>
      <c r="E277" s="16">
        <f t="shared" si="173"/>
        <v>1281.15876</v>
      </c>
      <c r="F277" s="16">
        <f t="shared" si="173"/>
        <v>936.19799</v>
      </c>
      <c r="G277" s="16">
        <f t="shared" si="173"/>
        <v>748.99314000000004</v>
      </c>
      <c r="H277" s="16">
        <f t="shared" si="173"/>
        <v>614.17437480000012</v>
      </c>
      <c r="K277" s="49"/>
      <c r="L277" s="49"/>
      <c r="M277" s="49"/>
      <c r="N277" s="49"/>
    </row>
    <row r="278" spans="1:14" ht="15" hidden="1" x14ac:dyDescent="0.2">
      <c r="A278" s="25">
        <v>66</v>
      </c>
      <c r="B278" s="41"/>
      <c r="C278" s="16">
        <f t="shared" ref="C278:H278" si="174">C204*$M$2</f>
        <v>1878.8243599999998</v>
      </c>
      <c r="D278" s="16">
        <f t="shared" si="174"/>
        <v>1508.7581600000001</v>
      </c>
      <c r="E278" s="16">
        <f t="shared" si="174"/>
        <v>1410.5950600000001</v>
      </c>
      <c r="F278" s="16">
        <f t="shared" si="174"/>
        <v>1030.7994200000001</v>
      </c>
      <c r="G278" s="16">
        <f t="shared" si="174"/>
        <v>824.65691000000004</v>
      </c>
      <c r="H278" s="16">
        <f t="shared" si="174"/>
        <v>676.21866620000003</v>
      </c>
      <c r="K278" s="49"/>
      <c r="L278" s="49"/>
      <c r="M278" s="49"/>
      <c r="N278" s="49"/>
    </row>
    <row r="279" spans="1:14" ht="15" hidden="1" x14ac:dyDescent="0.2">
      <c r="A279" s="25">
        <v>67</v>
      </c>
      <c r="B279" s="41"/>
      <c r="C279" s="16">
        <f t="shared" ref="C279:H279" si="175">C205*$M$2</f>
        <v>2054.04115</v>
      </c>
      <c r="D279" s="16">
        <f t="shared" si="175"/>
        <v>1650.4431299999999</v>
      </c>
      <c r="E279" s="16">
        <f t="shared" si="175"/>
        <v>1547.50218</v>
      </c>
      <c r="F279" s="16">
        <f t="shared" si="175"/>
        <v>1130.87366</v>
      </c>
      <c r="G279" s="16">
        <f t="shared" si="175"/>
        <v>904.75104999999996</v>
      </c>
      <c r="H279" s="16">
        <f t="shared" si="175"/>
        <v>741.89586100000008</v>
      </c>
      <c r="K279" s="49"/>
      <c r="L279" s="49"/>
      <c r="M279" s="49"/>
      <c r="N279" s="49"/>
    </row>
    <row r="280" spans="1:14" ht="15" hidden="1" x14ac:dyDescent="0.2">
      <c r="A280" s="25">
        <v>68</v>
      </c>
      <c r="B280" s="41"/>
      <c r="C280" s="16">
        <f t="shared" ref="C280:H280" si="176">C206*$M$2</f>
        <v>2239.0742500000001</v>
      </c>
      <c r="D280" s="16">
        <f t="shared" si="176"/>
        <v>1800.0332699999999</v>
      </c>
      <c r="E280" s="16">
        <f t="shared" si="176"/>
        <v>1691.7063799999999</v>
      </c>
      <c r="F280" s="16">
        <f t="shared" si="176"/>
        <v>1236.33384</v>
      </c>
      <c r="G280" s="16">
        <f t="shared" si="176"/>
        <v>989.10182000000009</v>
      </c>
      <c r="H280" s="16">
        <f t="shared" si="176"/>
        <v>811.06349240000009</v>
      </c>
      <c r="K280" s="49"/>
      <c r="L280" s="49"/>
      <c r="M280" s="49"/>
      <c r="N280" s="49"/>
    </row>
    <row r="281" spans="1:14" ht="15" hidden="1" x14ac:dyDescent="0.2">
      <c r="A281" s="25">
        <v>69</v>
      </c>
      <c r="B281" s="41"/>
      <c r="C281" s="16">
        <f t="shared" ref="C281:H281" si="177">C207*$M$2</f>
        <v>2433.4024399999998</v>
      </c>
      <c r="D281" s="16">
        <f t="shared" si="177"/>
        <v>1957.4417100000001</v>
      </c>
      <c r="E281" s="16">
        <f t="shared" si="177"/>
        <v>1843.8157500000002</v>
      </c>
      <c r="F281" s="16">
        <f t="shared" si="177"/>
        <v>1347.44057</v>
      </c>
      <c r="G281" s="16">
        <f t="shared" si="177"/>
        <v>1077.96983</v>
      </c>
      <c r="H281" s="16">
        <f t="shared" si="177"/>
        <v>883.93526060000011</v>
      </c>
      <c r="K281" s="49"/>
      <c r="L281" s="49"/>
      <c r="M281" s="49"/>
      <c r="N281" s="49"/>
    </row>
    <row r="282" spans="1:14" ht="15" hidden="1" x14ac:dyDescent="0.2">
      <c r="A282" s="25">
        <v>70</v>
      </c>
      <c r="B282" s="41"/>
      <c r="C282" s="16">
        <f t="shared" ref="C282:H282" si="178">C208*$M$2</f>
        <v>2637.5469400000002</v>
      </c>
      <c r="D282" s="16">
        <f t="shared" si="178"/>
        <v>2123.2765399999998</v>
      </c>
      <c r="E282" s="16">
        <f t="shared" si="178"/>
        <v>2003.5696800000001</v>
      </c>
      <c r="F282" s="16">
        <f t="shared" si="178"/>
        <v>1464.10698</v>
      </c>
      <c r="G282" s="16">
        <f t="shared" si="178"/>
        <v>1171.35508</v>
      </c>
      <c r="H282" s="16">
        <f t="shared" si="178"/>
        <v>960.51116560000014</v>
      </c>
      <c r="K282" s="49"/>
      <c r="L282" s="49"/>
      <c r="M282" s="49"/>
      <c r="N282" s="49"/>
    </row>
    <row r="283" spans="1:14" ht="15" hidden="1" x14ac:dyDescent="0.2">
      <c r="A283" s="25">
        <v>71</v>
      </c>
      <c r="B283" s="41"/>
      <c r="C283" s="16">
        <f t="shared" ref="C283:H283" si="179">C209*$M$2</f>
        <v>2851.4208800000001</v>
      </c>
      <c r="D283" s="16">
        <f t="shared" si="179"/>
        <v>2296.5821900000001</v>
      </c>
      <c r="E283" s="16">
        <f t="shared" si="179"/>
        <v>2170.44695</v>
      </c>
      <c r="F283" s="16">
        <f t="shared" si="179"/>
        <v>1586.2462</v>
      </c>
      <c r="G283" s="16">
        <f t="shared" si="179"/>
        <v>1268.9969600000002</v>
      </c>
      <c r="H283" s="16">
        <f t="shared" si="179"/>
        <v>1040.5775072000001</v>
      </c>
      <c r="K283" s="49"/>
      <c r="L283" s="49"/>
      <c r="M283" s="49"/>
      <c r="N283" s="49"/>
    </row>
    <row r="284" spans="1:14" ht="15" hidden="1" x14ac:dyDescent="0.2">
      <c r="A284" s="25">
        <v>72</v>
      </c>
      <c r="B284" s="41"/>
      <c r="C284" s="16">
        <f t="shared" ref="C284:H284" si="180">C210*$M$2</f>
        <v>3074.8505200000004</v>
      </c>
      <c r="D284" s="16">
        <f t="shared" si="180"/>
        <v>2478.1404899999998</v>
      </c>
      <c r="E284" s="16">
        <f t="shared" si="180"/>
        <v>2345.22939</v>
      </c>
      <c r="F284" s="16">
        <f t="shared" si="180"/>
        <v>1713.85823</v>
      </c>
      <c r="G284" s="16">
        <f t="shared" si="180"/>
        <v>1371.15608</v>
      </c>
      <c r="H284" s="16">
        <f t="shared" si="180"/>
        <v>1124.3479855999999</v>
      </c>
      <c r="K284" s="49"/>
      <c r="L284" s="49"/>
      <c r="M284" s="49"/>
      <c r="N284" s="49"/>
    </row>
    <row r="285" spans="1:14" ht="15" hidden="1" x14ac:dyDescent="0.2">
      <c r="A285" s="25">
        <v>73</v>
      </c>
      <c r="B285" s="41"/>
      <c r="C285" s="16">
        <f t="shared" ref="C285:H285" si="181">C211*$M$2</f>
        <v>3307.5752500000003</v>
      </c>
      <c r="D285" s="16">
        <f t="shared" si="181"/>
        <v>2667.69083</v>
      </c>
      <c r="E285" s="16">
        <f t="shared" si="181"/>
        <v>2527.3089100000002</v>
      </c>
      <c r="F285" s="16">
        <f t="shared" si="181"/>
        <v>1846.94307</v>
      </c>
      <c r="G285" s="16">
        <f t="shared" si="181"/>
        <v>1477.5718300000001</v>
      </c>
      <c r="H285" s="16">
        <f t="shared" si="181"/>
        <v>1211.6089006</v>
      </c>
      <c r="K285" s="49"/>
      <c r="L285" s="49"/>
      <c r="M285" s="49"/>
      <c r="N285" s="49"/>
    </row>
    <row r="286" spans="1:14" ht="15" hidden="1" x14ac:dyDescent="0.2">
      <c r="A286" s="25">
        <v>74</v>
      </c>
      <c r="B286" s="41"/>
      <c r="C286" s="16">
        <f t="shared" ref="C286:H286" si="182">C212*$M$2</f>
        <v>3550.2031599999996</v>
      </c>
      <c r="D286" s="16">
        <f t="shared" si="182"/>
        <v>2864.9726000000001</v>
      </c>
      <c r="E286" s="16">
        <f t="shared" si="182"/>
        <v>2716.9461200000001</v>
      </c>
      <c r="F286" s="16">
        <f t="shared" si="182"/>
        <v>1985.5875900000001</v>
      </c>
      <c r="G286" s="16">
        <f t="shared" si="182"/>
        <v>1588.5048199999999</v>
      </c>
      <c r="H286" s="16">
        <f t="shared" si="182"/>
        <v>1302.5739524000001</v>
      </c>
      <c r="K286" s="49"/>
      <c r="L286" s="49"/>
      <c r="M286" s="49"/>
      <c r="N286" s="49"/>
    </row>
    <row r="287" spans="1:14" ht="15" hidden="1" x14ac:dyDescent="0.2">
      <c r="A287" s="25">
        <v>75</v>
      </c>
      <c r="B287" s="41"/>
      <c r="C287" s="16">
        <f t="shared" ref="C287:H287" si="183">C213*$M$2</f>
        <v>3802.4736399999997</v>
      </c>
      <c r="D287" s="16">
        <f t="shared" si="183"/>
        <v>3070.4201499999999</v>
      </c>
      <c r="E287" s="16">
        <f t="shared" si="183"/>
        <v>2914.4884999999999</v>
      </c>
      <c r="F287" s="16">
        <f t="shared" si="183"/>
        <v>2129.8786599999999</v>
      </c>
      <c r="G287" s="16">
        <f t="shared" si="183"/>
        <v>1703.9550499999998</v>
      </c>
      <c r="H287" s="16">
        <f t="shared" si="183"/>
        <v>1397.2431409999999</v>
      </c>
      <c r="K287" s="49"/>
      <c r="L287" s="49"/>
      <c r="M287" s="49"/>
      <c r="N287" s="49"/>
    </row>
    <row r="288" spans="1:14" ht="15" hidden="1" x14ac:dyDescent="0.2">
      <c r="A288" s="25">
        <v>76</v>
      </c>
      <c r="B288" s="41"/>
      <c r="C288" s="16">
        <f t="shared" ref="C288:H288" si="184">C214*$M$2</f>
        <v>3802.4736399999997</v>
      </c>
      <c r="D288" s="16">
        <f t="shared" si="184"/>
        <v>3070.4201499999999</v>
      </c>
      <c r="E288" s="16">
        <f t="shared" si="184"/>
        <v>2914.4884999999999</v>
      </c>
      <c r="F288" s="16">
        <f t="shared" si="184"/>
        <v>2129.8786599999999</v>
      </c>
      <c r="G288" s="16">
        <f t="shared" si="184"/>
        <v>1703.9550499999998</v>
      </c>
      <c r="H288" s="16">
        <f t="shared" si="184"/>
        <v>1397.2431409999999</v>
      </c>
      <c r="K288" s="49"/>
      <c r="L288" s="49"/>
      <c r="M288" s="49"/>
      <c r="N288" s="49"/>
    </row>
    <row r="289" spans="1:14" ht="15" hidden="1" x14ac:dyDescent="0.2">
      <c r="A289" s="25">
        <v>77</v>
      </c>
      <c r="B289" s="41"/>
      <c r="C289" s="16">
        <f t="shared" ref="C289:H289" si="185">C215*$M$2</f>
        <v>3802.4736399999997</v>
      </c>
      <c r="D289" s="16">
        <f t="shared" si="185"/>
        <v>3070.4201499999999</v>
      </c>
      <c r="E289" s="16">
        <f t="shared" si="185"/>
        <v>2914.4884999999999</v>
      </c>
      <c r="F289" s="16">
        <f t="shared" si="185"/>
        <v>2129.8786599999999</v>
      </c>
      <c r="G289" s="16">
        <f t="shared" si="185"/>
        <v>1703.9550499999998</v>
      </c>
      <c r="H289" s="16">
        <f t="shared" si="185"/>
        <v>1397.2431409999999</v>
      </c>
      <c r="K289" s="49"/>
      <c r="L289" s="49"/>
      <c r="M289" s="49"/>
      <c r="N289" s="49"/>
    </row>
    <row r="290" spans="1:14" ht="15" hidden="1" x14ac:dyDescent="0.2">
      <c r="A290" s="25">
        <v>78</v>
      </c>
      <c r="B290" s="41"/>
      <c r="C290" s="16">
        <f t="shared" ref="C290:H290" si="186">C216*$M$2</f>
        <v>3802.4736399999997</v>
      </c>
      <c r="D290" s="16">
        <f t="shared" si="186"/>
        <v>3070.4201499999999</v>
      </c>
      <c r="E290" s="16">
        <f t="shared" si="186"/>
        <v>2914.4884999999999</v>
      </c>
      <c r="F290" s="16">
        <f t="shared" si="186"/>
        <v>2129.8786599999999</v>
      </c>
      <c r="G290" s="16">
        <f t="shared" si="186"/>
        <v>1703.9550499999998</v>
      </c>
      <c r="H290" s="16">
        <f t="shared" si="186"/>
        <v>1397.2431409999999</v>
      </c>
      <c r="K290" s="49"/>
      <c r="L290" s="49"/>
      <c r="M290" s="49"/>
      <c r="N290" s="49"/>
    </row>
    <row r="291" spans="1:14" ht="15" hidden="1" x14ac:dyDescent="0.2">
      <c r="A291" s="25">
        <v>79</v>
      </c>
      <c r="B291" s="41"/>
      <c r="C291" s="16">
        <f t="shared" ref="C291:H291" si="187">C217*$M$2</f>
        <v>3802.4736399999997</v>
      </c>
      <c r="D291" s="16">
        <f t="shared" si="187"/>
        <v>3070.4201499999999</v>
      </c>
      <c r="E291" s="16">
        <f t="shared" si="187"/>
        <v>2914.4884999999999</v>
      </c>
      <c r="F291" s="16">
        <f t="shared" si="187"/>
        <v>2129.8786599999999</v>
      </c>
      <c r="G291" s="16">
        <f t="shared" si="187"/>
        <v>1703.9550499999998</v>
      </c>
      <c r="H291" s="16">
        <f t="shared" si="187"/>
        <v>1397.2431409999999</v>
      </c>
      <c r="K291" s="49"/>
      <c r="L291" s="49"/>
      <c r="M291" s="49"/>
      <c r="N291" s="49"/>
    </row>
    <row r="292" spans="1:14" ht="15" hidden="1" x14ac:dyDescent="0.2">
      <c r="A292" s="25">
        <v>80</v>
      </c>
      <c r="B292" s="41"/>
      <c r="C292" s="16">
        <f t="shared" ref="C292:H292" si="188">C218*$M$2</f>
        <v>3802.4736399999997</v>
      </c>
      <c r="D292" s="16">
        <f t="shared" si="188"/>
        <v>3070.4201499999999</v>
      </c>
      <c r="E292" s="16">
        <f t="shared" si="188"/>
        <v>2914.4884999999999</v>
      </c>
      <c r="F292" s="16">
        <f t="shared" si="188"/>
        <v>2129.8786599999999</v>
      </c>
      <c r="G292" s="16">
        <f t="shared" si="188"/>
        <v>1703.9550499999998</v>
      </c>
      <c r="H292" s="16">
        <f t="shared" si="188"/>
        <v>1397.2431409999999</v>
      </c>
      <c r="K292" s="49"/>
      <c r="L292" s="49"/>
      <c r="M292" s="49"/>
      <c r="N292" s="49"/>
    </row>
    <row r="293" spans="1:14" ht="15" hidden="1" x14ac:dyDescent="0.2">
      <c r="A293" s="25">
        <v>81</v>
      </c>
      <c r="B293" s="41"/>
      <c r="C293" s="16">
        <f t="shared" ref="C293:H293" si="189">C219*$M$2</f>
        <v>3802.4736399999997</v>
      </c>
      <c r="D293" s="16">
        <f t="shared" si="189"/>
        <v>3070.4201499999999</v>
      </c>
      <c r="E293" s="16">
        <f t="shared" si="189"/>
        <v>2914.4884999999999</v>
      </c>
      <c r="F293" s="16">
        <f t="shared" si="189"/>
        <v>2129.8786599999999</v>
      </c>
      <c r="G293" s="16">
        <f t="shared" si="189"/>
        <v>1703.9550499999998</v>
      </c>
      <c r="H293" s="16">
        <f t="shared" si="189"/>
        <v>1397.2431409999999</v>
      </c>
      <c r="K293" s="49"/>
      <c r="L293" s="49"/>
      <c r="M293" s="49"/>
      <c r="N293" s="49"/>
    </row>
    <row r="294" spans="1:14" ht="15" hidden="1" x14ac:dyDescent="0.2">
      <c r="A294" s="25">
        <v>82</v>
      </c>
      <c r="B294" s="41"/>
      <c r="C294" s="16">
        <f t="shared" ref="C294:H294" si="190">C220*$M$2</f>
        <v>3802.4736399999997</v>
      </c>
      <c r="D294" s="16">
        <f t="shared" si="190"/>
        <v>3070.4201499999999</v>
      </c>
      <c r="E294" s="16">
        <f t="shared" si="190"/>
        <v>2914.4884999999999</v>
      </c>
      <c r="F294" s="16">
        <f t="shared" si="190"/>
        <v>2129.8786599999999</v>
      </c>
      <c r="G294" s="16">
        <f t="shared" si="190"/>
        <v>1703.9550499999998</v>
      </c>
      <c r="H294" s="16">
        <f t="shared" si="190"/>
        <v>1397.2431409999999</v>
      </c>
      <c r="K294" s="49"/>
      <c r="L294" s="49"/>
      <c r="M294" s="49"/>
      <c r="N294" s="49"/>
    </row>
    <row r="295" spans="1:14" ht="15" hidden="1" x14ac:dyDescent="0.2">
      <c r="A295" s="25">
        <v>83</v>
      </c>
      <c r="B295" s="41"/>
      <c r="C295" s="16">
        <f t="shared" ref="C295:H295" si="191">C221*$M$2</f>
        <v>3802.4736399999997</v>
      </c>
      <c r="D295" s="16">
        <f t="shared" si="191"/>
        <v>3070.4201499999999</v>
      </c>
      <c r="E295" s="16">
        <f t="shared" si="191"/>
        <v>2914.4884999999999</v>
      </c>
      <c r="F295" s="16">
        <f t="shared" si="191"/>
        <v>2129.8786599999999</v>
      </c>
      <c r="G295" s="16">
        <f t="shared" si="191"/>
        <v>1703.9550499999998</v>
      </c>
      <c r="H295" s="16">
        <f t="shared" si="191"/>
        <v>1397.2431409999999</v>
      </c>
      <c r="K295" s="49"/>
      <c r="L295" s="49"/>
      <c r="M295" s="49"/>
      <c r="N295" s="49"/>
    </row>
    <row r="296" spans="1:14" ht="15" hidden="1" x14ac:dyDescent="0.2">
      <c r="A296" s="42">
        <v>84</v>
      </c>
      <c r="B296" s="43" t="s">
        <v>153</v>
      </c>
      <c r="C296" s="16">
        <f t="shared" ref="C296:H296" si="192">C222*$M$2</f>
        <v>3802.4736399999997</v>
      </c>
      <c r="D296" s="16">
        <f t="shared" si="192"/>
        <v>3070.4201499999999</v>
      </c>
      <c r="E296" s="16">
        <f t="shared" si="192"/>
        <v>2914.4884999999999</v>
      </c>
      <c r="F296" s="16">
        <f t="shared" si="192"/>
        <v>2129.8786599999999</v>
      </c>
      <c r="G296" s="16">
        <f t="shared" si="192"/>
        <v>1703.9550499999998</v>
      </c>
      <c r="H296" s="16">
        <f t="shared" si="192"/>
        <v>1397.2431409999999</v>
      </c>
      <c r="K296" s="49"/>
      <c r="L296" s="49"/>
      <c r="M296" s="49"/>
      <c r="N296" s="49"/>
    </row>
    <row r="297" spans="1:14" ht="15" hidden="1" x14ac:dyDescent="0.2">
      <c r="A297" s="25">
        <v>1</v>
      </c>
      <c r="B297" s="41" t="s">
        <v>154</v>
      </c>
      <c r="C297" s="16">
        <f t="shared" ref="C297:H297" si="193">C223*$M$2</f>
        <v>195.02315000000002</v>
      </c>
      <c r="D297" s="16">
        <f t="shared" si="193"/>
        <v>162.62064000000001</v>
      </c>
      <c r="E297" s="16">
        <f t="shared" si="193"/>
        <v>141.16374999999999</v>
      </c>
      <c r="F297" s="16">
        <f t="shared" si="193"/>
        <v>103.11468999999998</v>
      </c>
      <c r="G297" s="16">
        <f t="shared" si="193"/>
        <v>82.526499999999999</v>
      </c>
      <c r="H297" s="16">
        <f t="shared" si="193"/>
        <v>67.671730000000011</v>
      </c>
      <c r="K297" s="49"/>
      <c r="L297" s="49"/>
      <c r="M297" s="49"/>
      <c r="N297" s="49"/>
    </row>
    <row r="298" spans="1:14" ht="15" hidden="1" x14ac:dyDescent="0.2">
      <c r="A298" s="25">
        <v>2</v>
      </c>
      <c r="B298" s="41" t="s">
        <v>155</v>
      </c>
      <c r="C298" s="16">
        <f t="shared" ref="C298:H298" si="194">C224*$M$2</f>
        <v>331.49591999999996</v>
      </c>
      <c r="D298" s="16">
        <f t="shared" si="194"/>
        <v>276.33346999999998</v>
      </c>
      <c r="E298" s="16">
        <f t="shared" si="194"/>
        <v>239.67433</v>
      </c>
      <c r="F298" s="16">
        <f t="shared" si="194"/>
        <v>175.12992</v>
      </c>
      <c r="G298" s="16">
        <f t="shared" si="194"/>
        <v>140.12130999999999</v>
      </c>
      <c r="H298" s="16">
        <f t="shared" si="194"/>
        <v>114.8994742</v>
      </c>
      <c r="K298" s="49"/>
      <c r="L298" s="49"/>
      <c r="M298" s="49"/>
      <c r="N298" s="49"/>
    </row>
    <row r="299" spans="1:14" ht="15" hidden="1" x14ac:dyDescent="0.2">
      <c r="A299" s="42">
        <v>3</v>
      </c>
      <c r="B299" s="43" t="s">
        <v>156</v>
      </c>
      <c r="C299" s="16">
        <f t="shared" ref="C299:H299" si="195">C225*$M$2</f>
        <v>467.70808</v>
      </c>
      <c r="D299" s="16">
        <f t="shared" si="195"/>
        <v>390.30690999999996</v>
      </c>
      <c r="E299" s="16">
        <f t="shared" si="195"/>
        <v>338.44551999999999</v>
      </c>
      <c r="F299" s="16">
        <f t="shared" si="195"/>
        <v>247.23202000000001</v>
      </c>
      <c r="G299" s="16">
        <f t="shared" si="195"/>
        <v>197.80299000000002</v>
      </c>
      <c r="H299" s="16">
        <f t="shared" si="195"/>
        <v>162.19845180000002</v>
      </c>
      <c r="K299" s="49"/>
      <c r="L299" s="49"/>
      <c r="M299" s="49"/>
      <c r="N299" s="49"/>
    </row>
    <row r="301" spans="1:14" s="61" customFormat="1" ht="14" hidden="1" thickBot="1" x14ac:dyDescent="0.2">
      <c r="A301" s="59"/>
      <c r="B301" s="59"/>
      <c r="C301" s="60"/>
      <c r="D301" s="60"/>
      <c r="E301" s="60"/>
      <c r="F301" s="60"/>
      <c r="G301" s="60"/>
    </row>
    <row r="303" spans="1:14" ht="18" hidden="1" x14ac:dyDescent="0.2">
      <c r="A303" s="472" t="s">
        <v>161</v>
      </c>
      <c r="B303" s="473"/>
      <c r="C303" s="473"/>
      <c r="D303" s="473"/>
      <c r="E303" s="473"/>
      <c r="F303" s="473"/>
      <c r="G303" s="474"/>
    </row>
    <row r="304" spans="1:14" ht="18" hidden="1" x14ac:dyDescent="0.2">
      <c r="A304" s="461" t="s">
        <v>94</v>
      </c>
      <c r="B304" s="462"/>
      <c r="C304" s="462"/>
      <c r="D304" s="462"/>
      <c r="E304" s="462"/>
      <c r="F304" s="462"/>
      <c r="G304" s="463"/>
    </row>
    <row r="305" spans="1:33" hidden="1" x14ac:dyDescent="0.15">
      <c r="A305" s="25"/>
      <c r="C305" s="35"/>
      <c r="D305" s="35"/>
      <c r="E305" s="35"/>
      <c r="F305" s="35"/>
      <c r="G305" s="464"/>
    </row>
    <row r="306" spans="1:33" hidden="1" x14ac:dyDescent="0.15">
      <c r="A306" s="475" t="s">
        <v>150</v>
      </c>
      <c r="B306" s="476"/>
      <c r="C306" s="379">
        <v>2000</v>
      </c>
      <c r="D306" s="379">
        <v>2000</v>
      </c>
      <c r="E306" s="379">
        <v>3500</v>
      </c>
      <c r="F306" s="379">
        <v>3500</v>
      </c>
      <c r="G306" s="380">
        <v>5000</v>
      </c>
      <c r="H306" s="21">
        <v>5000</v>
      </c>
      <c r="I306" s="21">
        <v>10000</v>
      </c>
      <c r="J306" s="21">
        <v>20000</v>
      </c>
      <c r="K306" s="21">
        <v>30000</v>
      </c>
      <c r="L306"/>
      <c r="N306" s="455" t="s">
        <v>151</v>
      </c>
      <c r="O306" s="455"/>
      <c r="P306" s="455"/>
      <c r="Q306" s="455"/>
      <c r="R306" s="455"/>
      <c r="S306" s="453"/>
      <c r="T306" s="453"/>
      <c r="U306" s="39"/>
      <c r="Y306" s="455" t="s">
        <v>152</v>
      </c>
      <c r="Z306" s="455"/>
      <c r="AA306" s="455"/>
      <c r="AB306" s="455"/>
    </row>
    <row r="307" spans="1:33" ht="14" hidden="1" x14ac:dyDescent="0.2">
      <c r="A307" s="381">
        <v>18</v>
      </c>
      <c r="B307" s="382"/>
      <c r="C307" s="55">
        <f t="shared" ref="C307:C338" si="196">Y307</f>
        <v>3118.9432499999998</v>
      </c>
      <c r="D307" s="55">
        <f t="shared" ref="D307:D338" si="197">Z307</f>
        <v>3477.2820000000002</v>
      </c>
      <c r="E307" s="55">
        <f t="shared" ref="E307:E338" si="198">AA307</f>
        <v>2612.6152499999998</v>
      </c>
      <c r="F307" s="55">
        <f t="shared" ref="F307:F338" si="199">AB307</f>
        <v>2912.31675</v>
      </c>
      <c r="G307" s="55">
        <f t="shared" ref="G307:G338" si="200">AC307</f>
        <v>2367.828</v>
      </c>
      <c r="H307" s="55">
        <f t="shared" ref="H307:H338" si="201">AD307</f>
        <v>2638.67625</v>
      </c>
      <c r="I307" s="55">
        <f t="shared" ref="I307:I338" si="202">AE307</f>
        <v>1731.1949999999999</v>
      </c>
      <c r="J307" s="55">
        <f t="shared" ref="J307:J338" si="203">AF307</f>
        <v>1384.9559999999999</v>
      </c>
      <c r="K307" s="55">
        <f t="shared" ref="K307:K338" si="204">AG307</f>
        <v>1135.66392</v>
      </c>
      <c r="L307"/>
      <c r="N307" s="492">
        <v>3669.3449999999998</v>
      </c>
      <c r="O307" s="492">
        <v>4090.92</v>
      </c>
      <c r="P307" s="492">
        <v>3073.665</v>
      </c>
      <c r="Q307" s="492">
        <v>3426.2550000000001</v>
      </c>
      <c r="R307" s="492">
        <v>2785.68</v>
      </c>
      <c r="S307" s="492">
        <v>3104.3249999999998</v>
      </c>
      <c r="T307" s="492">
        <v>2036.7</v>
      </c>
      <c r="U307" s="492">
        <v>1629.36</v>
      </c>
      <c r="V307" s="492">
        <v>1336.0752</v>
      </c>
      <c r="Y307" s="39">
        <f>N307*$V$4</f>
        <v>3118.9432499999998</v>
      </c>
      <c r="Z307" s="39">
        <f t="shared" ref="Z307" si="205">O307*$V$4</f>
        <v>3477.2820000000002</v>
      </c>
      <c r="AA307" s="39">
        <f t="shared" ref="AA307" si="206">P307*$V$4</f>
        <v>2612.6152499999998</v>
      </c>
      <c r="AB307" s="39">
        <f t="shared" ref="AB307" si="207">Q307*$V$4</f>
        <v>2912.31675</v>
      </c>
      <c r="AC307" s="39">
        <f t="shared" ref="AC307" si="208">R307*$V$4</f>
        <v>2367.828</v>
      </c>
      <c r="AD307" s="39">
        <f t="shared" ref="AD307" si="209">S307*$V$4</f>
        <v>2638.67625</v>
      </c>
      <c r="AE307" s="39">
        <f t="shared" ref="AE307" si="210">T307*$V$4</f>
        <v>1731.1949999999999</v>
      </c>
      <c r="AF307" s="39">
        <f>U307*$V$4</f>
        <v>1384.9559999999999</v>
      </c>
      <c r="AG307" s="39">
        <f>V307*$V$4</f>
        <v>1135.66392</v>
      </c>
    </row>
    <row r="308" spans="1:33" ht="14" hidden="1" x14ac:dyDescent="0.2">
      <c r="A308" s="383">
        <v>19</v>
      </c>
      <c r="B308" s="41"/>
      <c r="C308" s="55">
        <f t="shared" si="196"/>
        <v>3161.7577499999998</v>
      </c>
      <c r="D308" s="55">
        <f t="shared" si="197"/>
        <v>3524.7502500000001</v>
      </c>
      <c r="E308" s="55">
        <f t="shared" si="198"/>
        <v>2643.3299999999995</v>
      </c>
      <c r="F308" s="55">
        <f t="shared" si="199"/>
        <v>2947.6852499999995</v>
      </c>
      <c r="G308" s="55">
        <f t="shared" si="200"/>
        <v>2393.8890000000001</v>
      </c>
      <c r="H308" s="55">
        <f t="shared" si="201"/>
        <v>2667.5295000000001</v>
      </c>
      <c r="I308" s="55">
        <f t="shared" si="202"/>
        <v>1749.81</v>
      </c>
      <c r="J308" s="55">
        <f t="shared" si="203"/>
        <v>1399.848</v>
      </c>
      <c r="K308" s="55">
        <f t="shared" si="204"/>
        <v>1147.87536</v>
      </c>
      <c r="L308"/>
      <c r="N308" s="492">
        <v>3719.7149999999997</v>
      </c>
      <c r="O308" s="492">
        <v>4146.7650000000003</v>
      </c>
      <c r="P308" s="492">
        <v>3109.7999999999997</v>
      </c>
      <c r="Q308" s="492">
        <v>3467.8649999999998</v>
      </c>
      <c r="R308" s="492">
        <v>2816.34</v>
      </c>
      <c r="S308" s="492">
        <v>3138.27</v>
      </c>
      <c r="T308" s="492">
        <v>2058.6</v>
      </c>
      <c r="U308" s="492">
        <v>1646.8799999999999</v>
      </c>
      <c r="V308" s="492">
        <v>1350.4416000000001</v>
      </c>
      <c r="Y308" s="39">
        <f t="shared" ref="Y308" si="211">N308*$V$4</f>
        <v>3161.7577499999998</v>
      </c>
      <c r="Z308" s="39">
        <f t="shared" ref="Z308" si="212">O308*$V$4</f>
        <v>3524.7502500000001</v>
      </c>
      <c r="AA308" s="39">
        <f t="shared" ref="AA308" si="213">P308*$V$4</f>
        <v>2643.3299999999995</v>
      </c>
      <c r="AB308" s="39">
        <f t="shared" ref="AB308" si="214">Q308*$V$4</f>
        <v>2947.6852499999995</v>
      </c>
      <c r="AC308" s="39">
        <f t="shared" ref="AC308" si="215">R308*$V$4</f>
        <v>2393.8890000000001</v>
      </c>
      <c r="AD308" s="39">
        <f t="shared" ref="AD308" si="216">S308*$V$4</f>
        <v>2667.5295000000001</v>
      </c>
      <c r="AE308" s="39">
        <f t="shared" ref="AE308" si="217">T308*$V$4</f>
        <v>1749.81</v>
      </c>
      <c r="AF308" s="39">
        <f t="shared" ref="AF308" si="218">U308*$V$4</f>
        <v>1399.848</v>
      </c>
      <c r="AG308" s="39">
        <f t="shared" ref="AG308" si="219">V308*$V$4</f>
        <v>1147.87536</v>
      </c>
    </row>
    <row r="309" spans="1:33" ht="14" hidden="1" x14ac:dyDescent="0.2">
      <c r="A309" s="383">
        <v>20</v>
      </c>
      <c r="B309" s="41"/>
      <c r="C309" s="55">
        <f t="shared" si="196"/>
        <v>3209.2259999999997</v>
      </c>
      <c r="D309" s="55">
        <f t="shared" si="197"/>
        <v>3575.0107499999995</v>
      </c>
      <c r="E309" s="55">
        <f t="shared" si="198"/>
        <v>2677.76775</v>
      </c>
      <c r="F309" s="55">
        <f t="shared" si="199"/>
        <v>2983.9844999999996</v>
      </c>
      <c r="G309" s="55">
        <f t="shared" si="200"/>
        <v>2422.7422499999998</v>
      </c>
      <c r="H309" s="55">
        <f t="shared" si="201"/>
        <v>2699.1749999999997</v>
      </c>
      <c r="I309" s="55">
        <f t="shared" si="202"/>
        <v>1770.2864999999999</v>
      </c>
      <c r="J309" s="55">
        <f t="shared" si="203"/>
        <v>1416.6015</v>
      </c>
      <c r="K309" s="55">
        <f t="shared" si="204"/>
        <v>1161.6132300000002</v>
      </c>
      <c r="L309"/>
      <c r="N309" s="492">
        <v>3775.56</v>
      </c>
      <c r="O309" s="492">
        <v>4205.8949999999995</v>
      </c>
      <c r="P309" s="492">
        <v>3150.3150000000001</v>
      </c>
      <c r="Q309" s="492">
        <v>3510.5699999999997</v>
      </c>
      <c r="R309" s="492">
        <v>2850.2849999999999</v>
      </c>
      <c r="S309" s="492">
        <v>3175.5</v>
      </c>
      <c r="T309" s="492">
        <v>2082.69</v>
      </c>
      <c r="U309" s="492">
        <v>1666.59</v>
      </c>
      <c r="V309" s="492">
        <v>1366.6038000000001</v>
      </c>
      <c r="Y309" s="39">
        <f t="shared" ref="Y309" si="220">N309*$V$4</f>
        <v>3209.2259999999997</v>
      </c>
      <c r="Z309" s="39">
        <f t="shared" ref="Z309" si="221">O309*$V$4</f>
        <v>3575.0107499999995</v>
      </c>
      <c r="AA309" s="39">
        <f t="shared" ref="AA309" si="222">P309*$V$4</f>
        <v>2677.76775</v>
      </c>
      <c r="AB309" s="39">
        <f t="shared" ref="AB309" si="223">Q309*$V$4</f>
        <v>2983.9844999999996</v>
      </c>
      <c r="AC309" s="39">
        <f t="shared" ref="AC309" si="224">R309*$V$4</f>
        <v>2422.7422499999998</v>
      </c>
      <c r="AD309" s="39">
        <f t="shared" ref="AD309" si="225">S309*$V$4</f>
        <v>2699.1749999999997</v>
      </c>
      <c r="AE309" s="39">
        <f t="shared" ref="AE309" si="226">T309*$V$4</f>
        <v>1770.2864999999999</v>
      </c>
      <c r="AF309" s="39">
        <f t="shared" ref="AF309" si="227">U309*$V$4</f>
        <v>1416.6015</v>
      </c>
      <c r="AG309" s="39">
        <f t="shared" ref="AG309" si="228">V309*$V$4</f>
        <v>1161.6132300000002</v>
      </c>
    </row>
    <row r="310" spans="1:33" ht="14" hidden="1" x14ac:dyDescent="0.2">
      <c r="A310" s="383">
        <v>21</v>
      </c>
      <c r="B310" s="41"/>
      <c r="C310" s="55">
        <f t="shared" si="196"/>
        <v>3255.7635</v>
      </c>
      <c r="D310" s="55">
        <f t="shared" si="197"/>
        <v>3626.2019999999998</v>
      </c>
      <c r="E310" s="55">
        <f t="shared" si="198"/>
        <v>2711.27475</v>
      </c>
      <c r="F310" s="55">
        <f t="shared" si="199"/>
        <v>3022.1452499999996</v>
      </c>
      <c r="G310" s="55">
        <f t="shared" si="200"/>
        <v>2450.6647499999999</v>
      </c>
      <c r="H310" s="55">
        <f t="shared" si="201"/>
        <v>2731.7512499999998</v>
      </c>
      <c r="I310" s="55">
        <f t="shared" si="202"/>
        <v>1791.6937499999999</v>
      </c>
      <c r="J310" s="55">
        <f t="shared" si="203"/>
        <v>1433.355</v>
      </c>
      <c r="K310" s="55">
        <f t="shared" si="204"/>
        <v>1175.3511000000001</v>
      </c>
      <c r="L310"/>
      <c r="N310" s="492">
        <v>3830.31</v>
      </c>
      <c r="O310" s="492">
        <v>4266.12</v>
      </c>
      <c r="P310" s="492">
        <v>3189.7350000000001</v>
      </c>
      <c r="Q310" s="492">
        <v>3555.4649999999997</v>
      </c>
      <c r="R310" s="492">
        <v>2883.1349999999998</v>
      </c>
      <c r="S310" s="492">
        <v>3213.8249999999998</v>
      </c>
      <c r="T310" s="492">
        <v>2107.875</v>
      </c>
      <c r="U310" s="492">
        <v>1686.3</v>
      </c>
      <c r="V310" s="492">
        <v>1382.7660000000001</v>
      </c>
      <c r="Y310" s="39">
        <f t="shared" ref="Y310" si="229">N310*$V$4</f>
        <v>3255.7635</v>
      </c>
      <c r="Z310" s="39">
        <f t="shared" ref="Z310" si="230">O310*$V$4</f>
        <v>3626.2019999999998</v>
      </c>
      <c r="AA310" s="39">
        <f t="shared" ref="AA310" si="231">P310*$V$4</f>
        <v>2711.27475</v>
      </c>
      <c r="AB310" s="39">
        <f t="shared" ref="AB310" si="232">Q310*$V$4</f>
        <v>3022.1452499999996</v>
      </c>
      <c r="AC310" s="39">
        <f t="shared" ref="AC310" si="233">R310*$V$4</f>
        <v>2450.6647499999999</v>
      </c>
      <c r="AD310" s="39">
        <f t="shared" ref="AD310" si="234">S310*$V$4</f>
        <v>2731.7512499999998</v>
      </c>
      <c r="AE310" s="39">
        <f t="shared" ref="AE310" si="235">T310*$V$4</f>
        <v>1791.6937499999999</v>
      </c>
      <c r="AF310" s="39">
        <f t="shared" ref="AF310" si="236">U310*$V$4</f>
        <v>1433.355</v>
      </c>
      <c r="AG310" s="39">
        <f t="shared" ref="AG310" si="237">V310*$V$4</f>
        <v>1175.3511000000001</v>
      </c>
    </row>
    <row r="311" spans="1:33" ht="14" hidden="1" x14ac:dyDescent="0.2">
      <c r="A311" s="383">
        <v>22</v>
      </c>
      <c r="B311" s="41"/>
      <c r="C311" s="55">
        <f t="shared" si="196"/>
        <v>3304.1624999999999</v>
      </c>
      <c r="D311" s="55">
        <f t="shared" si="197"/>
        <v>3682.97775</v>
      </c>
      <c r="E311" s="55">
        <f t="shared" si="198"/>
        <v>2749.4355</v>
      </c>
      <c r="F311" s="55">
        <f t="shared" si="199"/>
        <v>3064.0289999999995</v>
      </c>
      <c r="G311" s="55">
        <f t="shared" si="200"/>
        <v>2481.3795</v>
      </c>
      <c r="H311" s="55">
        <f t="shared" si="201"/>
        <v>2764.3274999999999</v>
      </c>
      <c r="I311" s="55">
        <f t="shared" si="202"/>
        <v>1813.1009999999999</v>
      </c>
      <c r="J311" s="55">
        <f t="shared" si="203"/>
        <v>1451.03925</v>
      </c>
      <c r="K311" s="55">
        <f t="shared" si="204"/>
        <v>1189.8521850000002</v>
      </c>
      <c r="L311"/>
      <c r="N311" s="492">
        <v>3887.25</v>
      </c>
      <c r="O311" s="492">
        <v>4332.915</v>
      </c>
      <c r="P311" s="492">
        <v>3234.63</v>
      </c>
      <c r="Q311" s="492">
        <v>3604.74</v>
      </c>
      <c r="R311" s="492">
        <v>2919.27</v>
      </c>
      <c r="S311" s="492">
        <v>3252.15</v>
      </c>
      <c r="T311" s="492">
        <v>2133.06</v>
      </c>
      <c r="U311" s="492">
        <v>1707.105</v>
      </c>
      <c r="V311" s="492">
        <v>1399.8261000000002</v>
      </c>
      <c r="Y311" s="39">
        <f t="shared" ref="Y311" si="238">N311*$V$4</f>
        <v>3304.1624999999999</v>
      </c>
      <c r="Z311" s="39">
        <f t="shared" ref="Z311" si="239">O311*$V$4</f>
        <v>3682.97775</v>
      </c>
      <c r="AA311" s="39">
        <f t="shared" ref="AA311" si="240">P311*$V$4</f>
        <v>2749.4355</v>
      </c>
      <c r="AB311" s="39">
        <f t="shared" ref="AB311" si="241">Q311*$V$4</f>
        <v>3064.0289999999995</v>
      </c>
      <c r="AC311" s="39">
        <f t="shared" ref="AC311" si="242">R311*$V$4</f>
        <v>2481.3795</v>
      </c>
      <c r="AD311" s="39">
        <f t="shared" ref="AD311" si="243">S311*$V$4</f>
        <v>2764.3274999999999</v>
      </c>
      <c r="AE311" s="39">
        <f t="shared" ref="AE311" si="244">T311*$V$4</f>
        <v>1813.1009999999999</v>
      </c>
      <c r="AF311" s="39">
        <f t="shared" ref="AF311" si="245">U311*$V$4</f>
        <v>1451.03925</v>
      </c>
      <c r="AG311" s="39">
        <f t="shared" ref="AG311" si="246">V311*$V$4</f>
        <v>1189.8521850000002</v>
      </c>
    </row>
    <row r="312" spans="1:33" ht="14" hidden="1" x14ac:dyDescent="0.2">
      <c r="A312" s="383">
        <v>23</v>
      </c>
      <c r="B312" s="41"/>
      <c r="C312" s="55">
        <f t="shared" si="196"/>
        <v>3355.3537499999998</v>
      </c>
      <c r="D312" s="55">
        <f t="shared" si="197"/>
        <v>3736.9612499999998</v>
      </c>
      <c r="E312" s="55">
        <f t="shared" si="198"/>
        <v>2785.7347500000001</v>
      </c>
      <c r="F312" s="55">
        <f t="shared" si="199"/>
        <v>3104.982</v>
      </c>
      <c r="G312" s="55">
        <f t="shared" si="200"/>
        <v>2512.0942499999996</v>
      </c>
      <c r="H312" s="55">
        <f t="shared" si="201"/>
        <v>2799.6959999999999</v>
      </c>
      <c r="I312" s="55">
        <f t="shared" si="202"/>
        <v>1836.3697499999998</v>
      </c>
      <c r="J312" s="55">
        <f t="shared" si="203"/>
        <v>1469.6542499999998</v>
      </c>
      <c r="K312" s="55">
        <f t="shared" si="204"/>
        <v>1205.116485</v>
      </c>
      <c r="L312"/>
      <c r="N312" s="492">
        <v>3947.4749999999999</v>
      </c>
      <c r="O312" s="492">
        <v>4396.4250000000002</v>
      </c>
      <c r="P312" s="492">
        <v>3277.335</v>
      </c>
      <c r="Q312" s="492">
        <v>3652.92</v>
      </c>
      <c r="R312" s="492">
        <v>2955.4049999999997</v>
      </c>
      <c r="S312" s="492">
        <v>3293.7599999999998</v>
      </c>
      <c r="T312" s="492">
        <v>2160.4349999999999</v>
      </c>
      <c r="U312" s="492">
        <v>1729.0049999999999</v>
      </c>
      <c r="V312" s="492">
        <v>1417.7841000000001</v>
      </c>
      <c r="Y312" s="39">
        <f t="shared" ref="Y312" si="247">N312*$V$4</f>
        <v>3355.3537499999998</v>
      </c>
      <c r="Z312" s="39">
        <f t="shared" ref="Z312" si="248">O312*$V$4</f>
        <v>3736.9612499999998</v>
      </c>
      <c r="AA312" s="39">
        <f t="shared" ref="AA312" si="249">P312*$V$4</f>
        <v>2785.7347500000001</v>
      </c>
      <c r="AB312" s="39">
        <f t="shared" ref="AB312" si="250">Q312*$V$4</f>
        <v>3104.982</v>
      </c>
      <c r="AC312" s="39">
        <f t="shared" ref="AC312" si="251">R312*$V$4</f>
        <v>2512.0942499999996</v>
      </c>
      <c r="AD312" s="39">
        <f t="shared" ref="AD312" si="252">S312*$V$4</f>
        <v>2799.6959999999999</v>
      </c>
      <c r="AE312" s="39">
        <f t="shared" ref="AE312" si="253">T312*$V$4</f>
        <v>1836.3697499999998</v>
      </c>
      <c r="AF312" s="39">
        <f t="shared" ref="AF312" si="254">U312*$V$4</f>
        <v>1469.6542499999998</v>
      </c>
      <c r="AG312" s="39">
        <f t="shared" ref="AG312" si="255">V312*$V$4</f>
        <v>1205.116485</v>
      </c>
    </row>
    <row r="313" spans="1:33" ht="14" hidden="1" x14ac:dyDescent="0.2">
      <c r="A313" s="383">
        <v>24</v>
      </c>
      <c r="B313" s="41"/>
      <c r="C313" s="55">
        <f t="shared" si="196"/>
        <v>3404.6834999999996</v>
      </c>
      <c r="D313" s="55">
        <f t="shared" si="197"/>
        <v>3795.5984999999996</v>
      </c>
      <c r="E313" s="55">
        <f t="shared" si="198"/>
        <v>2825.7570000000001</v>
      </c>
      <c r="F313" s="55">
        <f t="shared" si="199"/>
        <v>3147.7964999999999</v>
      </c>
      <c r="G313" s="55">
        <f t="shared" si="200"/>
        <v>2544.6705000000002</v>
      </c>
      <c r="H313" s="55">
        <f t="shared" si="201"/>
        <v>2834.13375</v>
      </c>
      <c r="I313" s="55">
        <f t="shared" si="202"/>
        <v>1858.70775</v>
      </c>
      <c r="J313" s="55">
        <f t="shared" si="203"/>
        <v>1487.3384999999998</v>
      </c>
      <c r="K313" s="55">
        <f t="shared" si="204"/>
        <v>1219.6175699999999</v>
      </c>
      <c r="L313"/>
      <c r="N313" s="492">
        <v>4005.5099999999998</v>
      </c>
      <c r="O313" s="492">
        <v>4465.41</v>
      </c>
      <c r="P313" s="492">
        <v>3324.42</v>
      </c>
      <c r="Q313" s="492">
        <v>3703.29</v>
      </c>
      <c r="R313" s="492">
        <v>2993.73</v>
      </c>
      <c r="S313" s="492">
        <v>3334.2750000000001</v>
      </c>
      <c r="T313" s="492">
        <v>2186.7150000000001</v>
      </c>
      <c r="U313" s="492">
        <v>1749.81</v>
      </c>
      <c r="V313" s="492">
        <v>1434.8442</v>
      </c>
      <c r="Y313" s="39">
        <f t="shared" ref="Y313:Y376" si="256">N313*$V$4</f>
        <v>3404.6834999999996</v>
      </c>
      <c r="Z313" s="39">
        <f t="shared" ref="Z313:Z376" si="257">O313*$V$4</f>
        <v>3795.5984999999996</v>
      </c>
      <c r="AA313" s="39">
        <f t="shared" ref="AA313:AA376" si="258">P313*$V$4</f>
        <v>2825.7570000000001</v>
      </c>
      <c r="AB313" s="39">
        <f t="shared" ref="AB313:AB376" si="259">Q313*$V$4</f>
        <v>3147.7964999999999</v>
      </c>
      <c r="AC313" s="39">
        <f t="shared" ref="AC313:AC376" si="260">R313*$V$4</f>
        <v>2544.6705000000002</v>
      </c>
      <c r="AD313" s="39">
        <f t="shared" ref="AD313:AD376" si="261">S313*$V$4</f>
        <v>2834.13375</v>
      </c>
      <c r="AE313" s="39">
        <f t="shared" ref="AE313:AE376" si="262">T313*$V$4</f>
        <v>1858.70775</v>
      </c>
      <c r="AF313" s="39">
        <f t="shared" ref="AF313:AF376" si="263">U313*$V$4</f>
        <v>1487.3384999999998</v>
      </c>
      <c r="AG313" s="39">
        <f t="shared" ref="AG313:AG376" si="264">V313*$V$4</f>
        <v>1219.6175699999999</v>
      </c>
    </row>
    <row r="314" spans="1:33" ht="14" hidden="1" x14ac:dyDescent="0.2">
      <c r="A314" s="383">
        <v>25</v>
      </c>
      <c r="B314" s="41"/>
      <c r="C314" s="55">
        <f t="shared" si="196"/>
        <v>3460.5284999999999</v>
      </c>
      <c r="D314" s="55">
        <f t="shared" si="197"/>
        <v>3856.0972499999998</v>
      </c>
      <c r="E314" s="55">
        <f t="shared" si="198"/>
        <v>2864.8484999999996</v>
      </c>
      <c r="F314" s="55">
        <f t="shared" si="199"/>
        <v>3193.4032499999998</v>
      </c>
      <c r="G314" s="55">
        <f t="shared" si="200"/>
        <v>2579.1082499999998</v>
      </c>
      <c r="H314" s="55">
        <f t="shared" si="201"/>
        <v>2872.2945</v>
      </c>
      <c r="I314" s="55">
        <f t="shared" si="202"/>
        <v>1883.8379999999997</v>
      </c>
      <c r="J314" s="55">
        <f t="shared" si="203"/>
        <v>1507.8149999999998</v>
      </c>
      <c r="K314" s="55">
        <f t="shared" si="204"/>
        <v>1236.4082999999998</v>
      </c>
      <c r="L314"/>
      <c r="N314" s="492">
        <v>4071.21</v>
      </c>
      <c r="O314" s="492">
        <v>4536.585</v>
      </c>
      <c r="P314" s="492">
        <v>3370.41</v>
      </c>
      <c r="Q314" s="492">
        <v>3756.9449999999997</v>
      </c>
      <c r="R314" s="492">
        <v>3034.2449999999999</v>
      </c>
      <c r="S314" s="492">
        <v>3379.17</v>
      </c>
      <c r="T314" s="492">
        <v>2216.2799999999997</v>
      </c>
      <c r="U314" s="492">
        <v>1773.8999999999999</v>
      </c>
      <c r="V314" s="492">
        <v>1454.598</v>
      </c>
      <c r="Y314" s="39">
        <f t="shared" si="256"/>
        <v>3460.5284999999999</v>
      </c>
      <c r="Z314" s="39">
        <f t="shared" si="257"/>
        <v>3856.0972499999998</v>
      </c>
      <c r="AA314" s="39">
        <f t="shared" si="258"/>
        <v>2864.8484999999996</v>
      </c>
      <c r="AB314" s="39">
        <f t="shared" si="259"/>
        <v>3193.4032499999998</v>
      </c>
      <c r="AC314" s="39">
        <f t="shared" si="260"/>
        <v>2579.1082499999998</v>
      </c>
      <c r="AD314" s="39">
        <f t="shared" si="261"/>
        <v>2872.2945</v>
      </c>
      <c r="AE314" s="39">
        <f t="shared" si="262"/>
        <v>1883.8379999999997</v>
      </c>
      <c r="AF314" s="39">
        <f t="shared" si="263"/>
        <v>1507.8149999999998</v>
      </c>
      <c r="AG314" s="39">
        <f t="shared" si="264"/>
        <v>1236.4082999999998</v>
      </c>
    </row>
    <row r="315" spans="1:33" ht="14" hidden="1" x14ac:dyDescent="0.2">
      <c r="A315" s="383">
        <v>26</v>
      </c>
      <c r="B315" s="41"/>
      <c r="C315" s="55">
        <f t="shared" si="196"/>
        <v>3538.7114999999994</v>
      </c>
      <c r="D315" s="55">
        <f t="shared" si="197"/>
        <v>3942.6570000000002</v>
      </c>
      <c r="E315" s="55">
        <f t="shared" si="198"/>
        <v>2923.4857499999998</v>
      </c>
      <c r="F315" s="55">
        <f t="shared" si="199"/>
        <v>3257.625</v>
      </c>
      <c r="G315" s="55">
        <f t="shared" si="200"/>
        <v>2628.4379999999996</v>
      </c>
      <c r="H315" s="55">
        <f t="shared" si="201"/>
        <v>2928.1394999999998</v>
      </c>
      <c r="I315" s="55">
        <f t="shared" si="202"/>
        <v>1921.9987499999997</v>
      </c>
      <c r="J315" s="55">
        <f t="shared" si="203"/>
        <v>1537.5989999999999</v>
      </c>
      <c r="K315" s="55">
        <f t="shared" si="204"/>
        <v>1260.8311800000001</v>
      </c>
      <c r="L315"/>
      <c r="N315" s="492">
        <v>4163.1899999999996</v>
      </c>
      <c r="O315" s="492">
        <v>4638.42</v>
      </c>
      <c r="P315" s="492">
        <v>3439.395</v>
      </c>
      <c r="Q315" s="492">
        <v>3832.5</v>
      </c>
      <c r="R315" s="492">
        <v>3092.2799999999997</v>
      </c>
      <c r="S315" s="492">
        <v>3444.87</v>
      </c>
      <c r="T315" s="492">
        <v>2261.1749999999997</v>
      </c>
      <c r="U315" s="492">
        <v>1808.94</v>
      </c>
      <c r="V315" s="492">
        <v>1483.3308000000002</v>
      </c>
      <c r="Y315" s="39">
        <f t="shared" si="256"/>
        <v>3538.7114999999994</v>
      </c>
      <c r="Z315" s="39">
        <f t="shared" si="257"/>
        <v>3942.6570000000002</v>
      </c>
      <c r="AA315" s="39">
        <f t="shared" si="258"/>
        <v>2923.4857499999998</v>
      </c>
      <c r="AB315" s="39">
        <f t="shared" si="259"/>
        <v>3257.625</v>
      </c>
      <c r="AC315" s="39">
        <f t="shared" si="260"/>
        <v>2628.4379999999996</v>
      </c>
      <c r="AD315" s="39">
        <f t="shared" si="261"/>
        <v>2928.1394999999998</v>
      </c>
      <c r="AE315" s="39">
        <f t="shared" si="262"/>
        <v>1921.9987499999997</v>
      </c>
      <c r="AF315" s="39">
        <f t="shared" si="263"/>
        <v>1537.5989999999999</v>
      </c>
      <c r="AG315" s="39">
        <f t="shared" si="264"/>
        <v>1260.8311800000001</v>
      </c>
    </row>
    <row r="316" spans="1:33" ht="14" hidden="1" x14ac:dyDescent="0.2">
      <c r="A316" s="383">
        <v>27</v>
      </c>
      <c r="B316" s="41"/>
      <c r="C316" s="55">
        <f t="shared" si="196"/>
        <v>3619.6867499999998</v>
      </c>
      <c r="D316" s="55">
        <f t="shared" si="197"/>
        <v>4033.8704999999995</v>
      </c>
      <c r="E316" s="55">
        <f t="shared" si="198"/>
        <v>2987.7075</v>
      </c>
      <c r="F316" s="55">
        <f t="shared" si="199"/>
        <v>3328.3619999999996</v>
      </c>
      <c r="G316" s="55">
        <f t="shared" si="200"/>
        <v>2678.6985</v>
      </c>
      <c r="H316" s="55">
        <f t="shared" si="201"/>
        <v>2984.91525</v>
      </c>
      <c r="I316" s="55">
        <f t="shared" si="202"/>
        <v>1959.2287499999998</v>
      </c>
      <c r="J316" s="55">
        <f t="shared" si="203"/>
        <v>1567.383</v>
      </c>
      <c r="K316" s="55">
        <f t="shared" si="204"/>
        <v>1285.2540600000002</v>
      </c>
      <c r="L316"/>
      <c r="N316" s="492">
        <v>4258.4549999999999</v>
      </c>
      <c r="O316" s="492">
        <v>4745.7299999999996</v>
      </c>
      <c r="P316" s="492">
        <v>3514.95</v>
      </c>
      <c r="Q316" s="492">
        <v>3915.72</v>
      </c>
      <c r="R316" s="492">
        <v>3151.41</v>
      </c>
      <c r="S316" s="492">
        <v>3511.665</v>
      </c>
      <c r="T316" s="492">
        <v>2304.9749999999999</v>
      </c>
      <c r="U316" s="492">
        <v>1843.98</v>
      </c>
      <c r="V316" s="492">
        <v>1512.0636000000002</v>
      </c>
      <c r="Y316" s="39">
        <f t="shared" si="256"/>
        <v>3619.6867499999998</v>
      </c>
      <c r="Z316" s="39">
        <f t="shared" si="257"/>
        <v>4033.8704999999995</v>
      </c>
      <c r="AA316" s="39">
        <f t="shared" si="258"/>
        <v>2987.7075</v>
      </c>
      <c r="AB316" s="39">
        <f t="shared" si="259"/>
        <v>3328.3619999999996</v>
      </c>
      <c r="AC316" s="39">
        <f t="shared" si="260"/>
        <v>2678.6985</v>
      </c>
      <c r="AD316" s="39">
        <f t="shared" si="261"/>
        <v>2984.91525</v>
      </c>
      <c r="AE316" s="39">
        <f t="shared" si="262"/>
        <v>1959.2287499999998</v>
      </c>
      <c r="AF316" s="39">
        <f t="shared" si="263"/>
        <v>1567.383</v>
      </c>
      <c r="AG316" s="39">
        <f t="shared" si="264"/>
        <v>1285.2540600000002</v>
      </c>
    </row>
    <row r="317" spans="1:33" ht="14" hidden="1" x14ac:dyDescent="0.2">
      <c r="A317" s="383">
        <v>28</v>
      </c>
      <c r="B317" s="41"/>
      <c r="C317" s="55">
        <f t="shared" si="196"/>
        <v>3703.4542499999998</v>
      </c>
      <c r="D317" s="55">
        <f t="shared" si="197"/>
        <v>4127.8762499999993</v>
      </c>
      <c r="E317" s="55">
        <f t="shared" si="198"/>
        <v>3050.0677500000002</v>
      </c>
      <c r="F317" s="55">
        <f t="shared" si="199"/>
        <v>3400.0297499999997</v>
      </c>
      <c r="G317" s="55">
        <f t="shared" si="200"/>
        <v>2732.6819999999998</v>
      </c>
      <c r="H317" s="55">
        <f t="shared" si="201"/>
        <v>3046.3447499999997</v>
      </c>
      <c r="I317" s="55">
        <f t="shared" si="202"/>
        <v>1999.251</v>
      </c>
      <c r="J317" s="55">
        <f t="shared" si="203"/>
        <v>1599.9592500000001</v>
      </c>
      <c r="K317" s="55">
        <f t="shared" si="204"/>
        <v>1311.9665850000001</v>
      </c>
      <c r="L317"/>
      <c r="N317" s="492">
        <v>4357.0050000000001</v>
      </c>
      <c r="O317" s="492">
        <v>4856.3249999999998</v>
      </c>
      <c r="P317" s="492">
        <v>3588.3150000000001</v>
      </c>
      <c r="Q317" s="492">
        <v>4000.0349999999999</v>
      </c>
      <c r="R317" s="492">
        <v>3214.92</v>
      </c>
      <c r="S317" s="492">
        <v>3583.9349999999999</v>
      </c>
      <c r="T317" s="492">
        <v>2352.06</v>
      </c>
      <c r="U317" s="492">
        <v>1882.3050000000001</v>
      </c>
      <c r="V317" s="492">
        <v>1543.4901000000002</v>
      </c>
      <c r="Y317" s="39">
        <f t="shared" si="256"/>
        <v>3703.4542499999998</v>
      </c>
      <c r="Z317" s="39">
        <f t="shared" si="257"/>
        <v>4127.8762499999993</v>
      </c>
      <c r="AA317" s="39">
        <f t="shared" si="258"/>
        <v>3050.0677500000002</v>
      </c>
      <c r="AB317" s="39">
        <f t="shared" si="259"/>
        <v>3400.0297499999997</v>
      </c>
      <c r="AC317" s="39">
        <f t="shared" si="260"/>
        <v>2732.6819999999998</v>
      </c>
      <c r="AD317" s="39">
        <f t="shared" si="261"/>
        <v>3046.3447499999997</v>
      </c>
      <c r="AE317" s="39">
        <f t="shared" si="262"/>
        <v>1999.251</v>
      </c>
      <c r="AF317" s="39">
        <f t="shared" si="263"/>
        <v>1599.9592500000001</v>
      </c>
      <c r="AG317" s="39">
        <f t="shared" si="264"/>
        <v>1311.9665850000001</v>
      </c>
    </row>
    <row r="318" spans="1:33" ht="14" hidden="1" x14ac:dyDescent="0.2">
      <c r="A318" s="383">
        <v>29</v>
      </c>
      <c r="B318" s="41"/>
      <c r="C318" s="55">
        <f t="shared" si="196"/>
        <v>3791.8754999999996</v>
      </c>
      <c r="D318" s="55">
        <f t="shared" si="197"/>
        <v>4223.7434999999996</v>
      </c>
      <c r="E318" s="55">
        <f t="shared" si="198"/>
        <v>3118.9432499999998</v>
      </c>
      <c r="F318" s="55">
        <f t="shared" si="199"/>
        <v>3473.5589999999997</v>
      </c>
      <c r="G318" s="55">
        <f t="shared" si="200"/>
        <v>2788.527</v>
      </c>
      <c r="H318" s="55">
        <f t="shared" si="201"/>
        <v>3108.7049999999995</v>
      </c>
      <c r="I318" s="55">
        <f t="shared" si="202"/>
        <v>2038.3424999999997</v>
      </c>
      <c r="J318" s="55">
        <f t="shared" si="203"/>
        <v>1630.674</v>
      </c>
      <c r="K318" s="55">
        <f t="shared" si="204"/>
        <v>1337.1526800000001</v>
      </c>
      <c r="L318"/>
      <c r="N318" s="492">
        <v>4461.03</v>
      </c>
      <c r="O318" s="492">
        <v>4969.1099999999997</v>
      </c>
      <c r="P318" s="492">
        <v>3669.3449999999998</v>
      </c>
      <c r="Q318" s="492">
        <v>4086.54</v>
      </c>
      <c r="R318" s="492">
        <v>3280.62</v>
      </c>
      <c r="S318" s="492">
        <v>3657.2999999999997</v>
      </c>
      <c r="T318" s="492">
        <v>2398.0499999999997</v>
      </c>
      <c r="U318" s="492">
        <v>1918.44</v>
      </c>
      <c r="V318" s="492">
        <v>1573.1208000000001</v>
      </c>
      <c r="Y318" s="39">
        <f t="shared" si="256"/>
        <v>3791.8754999999996</v>
      </c>
      <c r="Z318" s="39">
        <f t="shared" si="257"/>
        <v>4223.7434999999996</v>
      </c>
      <c r="AA318" s="39">
        <f t="shared" si="258"/>
        <v>3118.9432499999998</v>
      </c>
      <c r="AB318" s="39">
        <f t="shared" si="259"/>
        <v>3473.5589999999997</v>
      </c>
      <c r="AC318" s="39">
        <f t="shared" si="260"/>
        <v>2788.527</v>
      </c>
      <c r="AD318" s="39">
        <f t="shared" si="261"/>
        <v>3108.7049999999995</v>
      </c>
      <c r="AE318" s="39">
        <f t="shared" si="262"/>
        <v>2038.3424999999997</v>
      </c>
      <c r="AF318" s="39">
        <f t="shared" si="263"/>
        <v>1630.674</v>
      </c>
      <c r="AG318" s="39">
        <f t="shared" si="264"/>
        <v>1337.1526800000001</v>
      </c>
    </row>
    <row r="319" spans="1:33" ht="14" hidden="1" x14ac:dyDescent="0.2">
      <c r="A319" s="383">
        <v>30</v>
      </c>
      <c r="B319" s="41"/>
      <c r="C319" s="55">
        <f t="shared" si="196"/>
        <v>3883.0889999999999</v>
      </c>
      <c r="D319" s="55">
        <f t="shared" si="197"/>
        <v>4327.0567499999997</v>
      </c>
      <c r="E319" s="55">
        <f t="shared" si="198"/>
        <v>3186.8879999999999</v>
      </c>
      <c r="F319" s="55">
        <f t="shared" si="199"/>
        <v>3551.7419999999993</v>
      </c>
      <c r="G319" s="55">
        <f t="shared" si="200"/>
        <v>2848.0949999999998</v>
      </c>
      <c r="H319" s="55">
        <f t="shared" si="201"/>
        <v>3173.8574999999996</v>
      </c>
      <c r="I319" s="55">
        <f t="shared" si="202"/>
        <v>2083.0185000000001</v>
      </c>
      <c r="J319" s="55">
        <f t="shared" si="203"/>
        <v>1666.97325</v>
      </c>
      <c r="K319" s="55">
        <f t="shared" si="204"/>
        <v>1366.9180650000001</v>
      </c>
      <c r="L319"/>
      <c r="N319" s="492">
        <v>4568.34</v>
      </c>
      <c r="O319" s="492">
        <v>5090.6549999999997</v>
      </c>
      <c r="P319" s="492">
        <v>3749.2799999999997</v>
      </c>
      <c r="Q319" s="492">
        <v>4178.5199999999995</v>
      </c>
      <c r="R319" s="492">
        <v>3350.7</v>
      </c>
      <c r="S319" s="492">
        <v>3733.95</v>
      </c>
      <c r="T319" s="492">
        <v>2450.61</v>
      </c>
      <c r="U319" s="492">
        <v>1961.145</v>
      </c>
      <c r="V319" s="492">
        <v>1608.1389000000001</v>
      </c>
      <c r="Y319" s="39">
        <f t="shared" si="256"/>
        <v>3883.0889999999999</v>
      </c>
      <c r="Z319" s="39">
        <f t="shared" si="257"/>
        <v>4327.0567499999997</v>
      </c>
      <c r="AA319" s="39">
        <f t="shared" si="258"/>
        <v>3186.8879999999999</v>
      </c>
      <c r="AB319" s="39">
        <f t="shared" si="259"/>
        <v>3551.7419999999993</v>
      </c>
      <c r="AC319" s="39">
        <f t="shared" si="260"/>
        <v>2848.0949999999998</v>
      </c>
      <c r="AD319" s="39">
        <f t="shared" si="261"/>
        <v>3173.8574999999996</v>
      </c>
      <c r="AE319" s="39">
        <f t="shared" si="262"/>
        <v>2083.0185000000001</v>
      </c>
      <c r="AF319" s="39">
        <f t="shared" si="263"/>
        <v>1666.97325</v>
      </c>
      <c r="AG319" s="39">
        <f t="shared" si="264"/>
        <v>1366.9180650000001</v>
      </c>
    </row>
    <row r="320" spans="1:33" ht="14" hidden="1" x14ac:dyDescent="0.2">
      <c r="A320" s="383">
        <v>31</v>
      </c>
      <c r="B320" s="41"/>
      <c r="C320" s="55">
        <f t="shared" si="196"/>
        <v>3978.0254999999997</v>
      </c>
      <c r="D320" s="55">
        <f t="shared" si="197"/>
        <v>4431.3007500000003</v>
      </c>
      <c r="E320" s="55">
        <f t="shared" si="198"/>
        <v>3260.41725</v>
      </c>
      <c r="F320" s="55">
        <f t="shared" si="199"/>
        <v>3631.7864999999997</v>
      </c>
      <c r="G320" s="55">
        <f t="shared" si="200"/>
        <v>2911.386</v>
      </c>
      <c r="H320" s="55">
        <f t="shared" si="201"/>
        <v>3242.7329999999997</v>
      </c>
      <c r="I320" s="55">
        <f t="shared" si="202"/>
        <v>2126.7637499999996</v>
      </c>
      <c r="J320" s="55">
        <f t="shared" si="203"/>
        <v>1701.4109999999998</v>
      </c>
      <c r="K320" s="55">
        <f t="shared" si="204"/>
        <v>1395.1570200000001</v>
      </c>
      <c r="L320"/>
      <c r="N320" s="492">
        <v>4680.03</v>
      </c>
      <c r="O320" s="492">
        <v>5213.2950000000001</v>
      </c>
      <c r="P320" s="492">
        <v>3835.7849999999999</v>
      </c>
      <c r="Q320" s="492">
        <v>4272.6899999999996</v>
      </c>
      <c r="R320" s="492">
        <v>3425.16</v>
      </c>
      <c r="S320" s="492">
        <v>3814.98</v>
      </c>
      <c r="T320" s="492">
        <v>2502.0749999999998</v>
      </c>
      <c r="U320" s="492">
        <v>2001.6599999999999</v>
      </c>
      <c r="V320" s="492">
        <v>1641.3612000000001</v>
      </c>
      <c r="Y320" s="39">
        <f t="shared" si="256"/>
        <v>3978.0254999999997</v>
      </c>
      <c r="Z320" s="39">
        <f t="shared" si="257"/>
        <v>4431.3007500000003</v>
      </c>
      <c r="AA320" s="39">
        <f t="shared" si="258"/>
        <v>3260.41725</v>
      </c>
      <c r="AB320" s="39">
        <f t="shared" si="259"/>
        <v>3631.7864999999997</v>
      </c>
      <c r="AC320" s="39">
        <f t="shared" si="260"/>
        <v>2911.386</v>
      </c>
      <c r="AD320" s="39">
        <f t="shared" si="261"/>
        <v>3242.7329999999997</v>
      </c>
      <c r="AE320" s="39">
        <f t="shared" si="262"/>
        <v>2126.7637499999996</v>
      </c>
      <c r="AF320" s="39">
        <f t="shared" si="263"/>
        <v>1701.4109999999998</v>
      </c>
      <c r="AG320" s="39">
        <f t="shared" si="264"/>
        <v>1395.1570200000001</v>
      </c>
    </row>
    <row r="321" spans="1:33" ht="14" hidden="1" x14ac:dyDescent="0.2">
      <c r="A321" s="383">
        <v>32</v>
      </c>
      <c r="B321" s="41"/>
      <c r="C321" s="55">
        <f t="shared" si="196"/>
        <v>4075.75425</v>
      </c>
      <c r="D321" s="55">
        <f t="shared" si="197"/>
        <v>4542.9907499999999</v>
      </c>
      <c r="E321" s="55">
        <f t="shared" si="198"/>
        <v>3335.808</v>
      </c>
      <c r="F321" s="55">
        <f t="shared" si="199"/>
        <v>3716.4847500000001</v>
      </c>
      <c r="G321" s="55">
        <f t="shared" si="200"/>
        <v>2973.7462500000001</v>
      </c>
      <c r="H321" s="55">
        <f t="shared" si="201"/>
        <v>3314.4007499999998</v>
      </c>
      <c r="I321" s="55">
        <f t="shared" si="202"/>
        <v>2173.30125</v>
      </c>
      <c r="J321" s="55">
        <f t="shared" si="203"/>
        <v>1738.6410000000001</v>
      </c>
      <c r="K321" s="55">
        <f t="shared" si="204"/>
        <v>1425.6856200000002</v>
      </c>
      <c r="L321"/>
      <c r="N321" s="492">
        <v>4795.0050000000001</v>
      </c>
      <c r="O321" s="492">
        <v>5344.6949999999997</v>
      </c>
      <c r="P321" s="492">
        <v>3924.48</v>
      </c>
      <c r="Q321" s="492">
        <v>4372.335</v>
      </c>
      <c r="R321" s="492">
        <v>3498.5250000000001</v>
      </c>
      <c r="S321" s="492">
        <v>3899.2950000000001</v>
      </c>
      <c r="T321" s="492">
        <v>2556.8249999999998</v>
      </c>
      <c r="U321" s="492">
        <v>2045.46</v>
      </c>
      <c r="V321" s="492">
        <v>1677.2772000000002</v>
      </c>
      <c r="Y321" s="39">
        <f t="shared" si="256"/>
        <v>4075.75425</v>
      </c>
      <c r="Z321" s="39">
        <f t="shared" si="257"/>
        <v>4542.9907499999999</v>
      </c>
      <c r="AA321" s="39">
        <f t="shared" si="258"/>
        <v>3335.808</v>
      </c>
      <c r="AB321" s="39">
        <f t="shared" si="259"/>
        <v>3716.4847500000001</v>
      </c>
      <c r="AC321" s="39">
        <f t="shared" si="260"/>
        <v>2973.7462500000001</v>
      </c>
      <c r="AD321" s="39">
        <f t="shared" si="261"/>
        <v>3314.4007499999998</v>
      </c>
      <c r="AE321" s="39">
        <f t="shared" si="262"/>
        <v>2173.30125</v>
      </c>
      <c r="AF321" s="39">
        <f t="shared" si="263"/>
        <v>1738.6410000000001</v>
      </c>
      <c r="AG321" s="39">
        <f t="shared" si="264"/>
        <v>1425.6856200000002</v>
      </c>
    </row>
    <row r="322" spans="1:33" ht="14" hidden="1" x14ac:dyDescent="0.2">
      <c r="A322" s="383">
        <v>33</v>
      </c>
      <c r="B322" s="41"/>
      <c r="C322" s="55">
        <f t="shared" si="196"/>
        <v>4175.3445000000002</v>
      </c>
      <c r="D322" s="55">
        <f t="shared" si="197"/>
        <v>4652.8192499999996</v>
      </c>
      <c r="E322" s="55">
        <f t="shared" si="198"/>
        <v>3413.991</v>
      </c>
      <c r="F322" s="55">
        <f t="shared" si="199"/>
        <v>3803.97525</v>
      </c>
      <c r="G322" s="55">
        <f t="shared" si="200"/>
        <v>3041.6909999999998</v>
      </c>
      <c r="H322" s="55">
        <f t="shared" si="201"/>
        <v>3388.8607499999998</v>
      </c>
      <c r="I322" s="55">
        <f t="shared" si="202"/>
        <v>2222.6309999999999</v>
      </c>
      <c r="J322" s="55">
        <f t="shared" si="203"/>
        <v>1778.6632500000001</v>
      </c>
      <c r="K322" s="55">
        <f t="shared" si="204"/>
        <v>1458.5038650000001</v>
      </c>
      <c r="L322"/>
      <c r="N322" s="492">
        <v>4912.17</v>
      </c>
      <c r="O322" s="492">
        <v>5473.9049999999997</v>
      </c>
      <c r="P322" s="492">
        <v>4016.46</v>
      </c>
      <c r="Q322" s="492">
        <v>4475.2650000000003</v>
      </c>
      <c r="R322" s="492">
        <v>3578.46</v>
      </c>
      <c r="S322" s="492">
        <v>3986.895</v>
      </c>
      <c r="T322" s="492">
        <v>2614.86</v>
      </c>
      <c r="U322" s="492">
        <v>2092.5450000000001</v>
      </c>
      <c r="V322" s="492">
        <v>1715.8869000000002</v>
      </c>
      <c r="Y322" s="39">
        <f t="shared" si="256"/>
        <v>4175.3445000000002</v>
      </c>
      <c r="Z322" s="39">
        <f t="shared" si="257"/>
        <v>4652.8192499999996</v>
      </c>
      <c r="AA322" s="39">
        <f t="shared" si="258"/>
        <v>3413.991</v>
      </c>
      <c r="AB322" s="39">
        <f t="shared" si="259"/>
        <v>3803.97525</v>
      </c>
      <c r="AC322" s="39">
        <f t="shared" si="260"/>
        <v>3041.6909999999998</v>
      </c>
      <c r="AD322" s="39">
        <f t="shared" si="261"/>
        <v>3388.8607499999998</v>
      </c>
      <c r="AE322" s="39">
        <f t="shared" si="262"/>
        <v>2222.6309999999999</v>
      </c>
      <c r="AF322" s="39">
        <f t="shared" si="263"/>
        <v>1778.6632500000001</v>
      </c>
      <c r="AG322" s="39">
        <f t="shared" si="264"/>
        <v>1458.5038650000001</v>
      </c>
    </row>
    <row r="323" spans="1:33" ht="14" hidden="1" x14ac:dyDescent="0.2">
      <c r="A323" s="383">
        <v>34</v>
      </c>
      <c r="B323" s="41"/>
      <c r="C323" s="55">
        <f t="shared" si="196"/>
        <v>4281.45</v>
      </c>
      <c r="D323" s="55">
        <f t="shared" si="197"/>
        <v>4770.09375</v>
      </c>
      <c r="E323" s="55">
        <f t="shared" si="198"/>
        <v>3493.10475</v>
      </c>
      <c r="F323" s="55">
        <f t="shared" si="199"/>
        <v>3892.3964999999998</v>
      </c>
      <c r="G323" s="55">
        <f t="shared" si="200"/>
        <v>3108.7049999999995</v>
      </c>
      <c r="H323" s="55">
        <f t="shared" si="201"/>
        <v>3466.1129999999998</v>
      </c>
      <c r="I323" s="55">
        <f t="shared" si="202"/>
        <v>2271.9607499999997</v>
      </c>
      <c r="J323" s="55">
        <f t="shared" si="203"/>
        <v>1817.7547499999998</v>
      </c>
      <c r="K323" s="55">
        <f t="shared" si="204"/>
        <v>1490.5588949999999</v>
      </c>
      <c r="L323"/>
      <c r="N323" s="492">
        <v>5037</v>
      </c>
      <c r="O323" s="492">
        <v>5611.875</v>
      </c>
      <c r="P323" s="492">
        <v>4109.5349999999999</v>
      </c>
      <c r="Q323" s="492">
        <v>4579.29</v>
      </c>
      <c r="R323" s="492">
        <v>3657.2999999999997</v>
      </c>
      <c r="S323" s="492">
        <v>4077.7799999999997</v>
      </c>
      <c r="T323" s="492">
        <v>2672.895</v>
      </c>
      <c r="U323" s="492">
        <v>2138.5349999999999</v>
      </c>
      <c r="V323" s="492">
        <v>1753.5987</v>
      </c>
      <c r="Y323" s="39">
        <f t="shared" si="256"/>
        <v>4281.45</v>
      </c>
      <c r="Z323" s="39">
        <f t="shared" si="257"/>
        <v>4770.09375</v>
      </c>
      <c r="AA323" s="39">
        <f t="shared" si="258"/>
        <v>3493.10475</v>
      </c>
      <c r="AB323" s="39">
        <f t="shared" si="259"/>
        <v>3892.3964999999998</v>
      </c>
      <c r="AC323" s="39">
        <f t="shared" si="260"/>
        <v>3108.7049999999995</v>
      </c>
      <c r="AD323" s="39">
        <f t="shared" si="261"/>
        <v>3466.1129999999998</v>
      </c>
      <c r="AE323" s="39">
        <f t="shared" si="262"/>
        <v>2271.9607499999997</v>
      </c>
      <c r="AF323" s="39">
        <f t="shared" si="263"/>
        <v>1817.7547499999998</v>
      </c>
      <c r="AG323" s="39">
        <f t="shared" si="264"/>
        <v>1490.5588949999999</v>
      </c>
    </row>
    <row r="324" spans="1:33" ht="14" hidden="1" x14ac:dyDescent="0.2">
      <c r="A324" s="383">
        <v>35</v>
      </c>
      <c r="B324" s="41"/>
      <c r="C324" s="55">
        <f t="shared" si="196"/>
        <v>4387.5554999999995</v>
      </c>
      <c r="D324" s="55">
        <f t="shared" si="197"/>
        <v>4890.1605</v>
      </c>
      <c r="E324" s="55">
        <f t="shared" si="198"/>
        <v>3576.8722499999999</v>
      </c>
      <c r="F324" s="55">
        <f t="shared" si="199"/>
        <v>3985.4714999999997</v>
      </c>
      <c r="G324" s="55">
        <f t="shared" si="200"/>
        <v>3182.23425</v>
      </c>
      <c r="H324" s="55">
        <f t="shared" si="201"/>
        <v>3545.2267499999994</v>
      </c>
      <c r="I324" s="55">
        <f t="shared" si="202"/>
        <v>2325.9442499999996</v>
      </c>
      <c r="J324" s="55">
        <f t="shared" si="203"/>
        <v>1861.5</v>
      </c>
      <c r="K324" s="55">
        <f t="shared" si="204"/>
        <v>1526.43</v>
      </c>
      <c r="L324"/>
      <c r="N324" s="492">
        <v>5161.83</v>
      </c>
      <c r="O324" s="492">
        <v>5753.13</v>
      </c>
      <c r="P324" s="492">
        <v>4208.085</v>
      </c>
      <c r="Q324" s="492">
        <v>4688.79</v>
      </c>
      <c r="R324" s="492">
        <v>3743.8049999999998</v>
      </c>
      <c r="S324" s="492">
        <v>4170.8549999999996</v>
      </c>
      <c r="T324" s="492">
        <v>2736.4049999999997</v>
      </c>
      <c r="U324" s="492">
        <v>2190</v>
      </c>
      <c r="V324" s="492">
        <v>1795.8000000000002</v>
      </c>
      <c r="Y324" s="39">
        <f t="shared" si="256"/>
        <v>4387.5554999999995</v>
      </c>
      <c r="Z324" s="39">
        <f t="shared" si="257"/>
        <v>4890.1605</v>
      </c>
      <c r="AA324" s="39">
        <f t="shared" si="258"/>
        <v>3576.8722499999999</v>
      </c>
      <c r="AB324" s="39">
        <f t="shared" si="259"/>
        <v>3985.4714999999997</v>
      </c>
      <c r="AC324" s="39">
        <f t="shared" si="260"/>
        <v>3182.23425</v>
      </c>
      <c r="AD324" s="39">
        <f t="shared" si="261"/>
        <v>3545.2267499999994</v>
      </c>
      <c r="AE324" s="39">
        <f t="shared" si="262"/>
        <v>2325.9442499999996</v>
      </c>
      <c r="AF324" s="39">
        <f t="shared" si="263"/>
        <v>1861.5</v>
      </c>
      <c r="AG324" s="39">
        <f t="shared" si="264"/>
        <v>1526.43</v>
      </c>
    </row>
    <row r="325" spans="1:33" ht="14" hidden="1" x14ac:dyDescent="0.2">
      <c r="A325" s="383">
        <v>36</v>
      </c>
      <c r="B325" s="41"/>
      <c r="C325" s="55">
        <f t="shared" si="196"/>
        <v>4498.3147500000005</v>
      </c>
      <c r="D325" s="55">
        <f t="shared" si="197"/>
        <v>5012.0887499999999</v>
      </c>
      <c r="E325" s="55">
        <f t="shared" si="198"/>
        <v>3663.4319999999998</v>
      </c>
      <c r="F325" s="55">
        <f t="shared" si="199"/>
        <v>4082.2694999999999</v>
      </c>
      <c r="G325" s="55">
        <f t="shared" si="200"/>
        <v>3254.8327499999996</v>
      </c>
      <c r="H325" s="55">
        <f t="shared" si="201"/>
        <v>3627.1327500000002</v>
      </c>
      <c r="I325" s="55">
        <f t="shared" si="202"/>
        <v>2378.9969999999998</v>
      </c>
      <c r="J325" s="55">
        <f t="shared" si="203"/>
        <v>1903.38375</v>
      </c>
      <c r="K325" s="55">
        <f t="shared" si="204"/>
        <v>1560.7746750000001</v>
      </c>
      <c r="L325"/>
      <c r="N325" s="492">
        <v>5292.1350000000002</v>
      </c>
      <c r="O325" s="492">
        <v>5896.5749999999998</v>
      </c>
      <c r="P325" s="492">
        <v>4309.92</v>
      </c>
      <c r="Q325" s="492">
        <v>4802.67</v>
      </c>
      <c r="R325" s="492">
        <v>3829.2149999999997</v>
      </c>
      <c r="S325" s="492">
        <v>4267.2150000000001</v>
      </c>
      <c r="T325" s="492">
        <v>2798.8199999999997</v>
      </c>
      <c r="U325" s="492">
        <v>2239.2750000000001</v>
      </c>
      <c r="V325" s="492">
        <v>1836.2055000000003</v>
      </c>
      <c r="Y325" s="39">
        <f t="shared" si="256"/>
        <v>4498.3147500000005</v>
      </c>
      <c r="Z325" s="39">
        <f t="shared" si="257"/>
        <v>5012.0887499999999</v>
      </c>
      <c r="AA325" s="39">
        <f t="shared" si="258"/>
        <v>3663.4319999999998</v>
      </c>
      <c r="AB325" s="39">
        <f t="shared" si="259"/>
        <v>4082.2694999999999</v>
      </c>
      <c r="AC325" s="39">
        <f t="shared" si="260"/>
        <v>3254.8327499999996</v>
      </c>
      <c r="AD325" s="39">
        <f t="shared" si="261"/>
        <v>3627.1327500000002</v>
      </c>
      <c r="AE325" s="39">
        <f t="shared" si="262"/>
        <v>2378.9969999999998</v>
      </c>
      <c r="AF325" s="39">
        <f t="shared" si="263"/>
        <v>1903.38375</v>
      </c>
      <c r="AG325" s="39">
        <f t="shared" si="264"/>
        <v>1560.7746750000001</v>
      </c>
    </row>
    <row r="326" spans="1:33" ht="14" hidden="1" x14ac:dyDescent="0.2">
      <c r="A326" s="383">
        <v>37</v>
      </c>
      <c r="B326" s="41"/>
      <c r="C326" s="55">
        <f t="shared" si="196"/>
        <v>4613.72775</v>
      </c>
      <c r="D326" s="55">
        <f t="shared" si="197"/>
        <v>5141.4629999999997</v>
      </c>
      <c r="E326" s="55">
        <f t="shared" si="198"/>
        <v>3753.7147500000001</v>
      </c>
      <c r="F326" s="55">
        <f t="shared" si="199"/>
        <v>4181.8597499999996</v>
      </c>
      <c r="G326" s="55">
        <f t="shared" si="200"/>
        <v>3332.085</v>
      </c>
      <c r="H326" s="55">
        <f t="shared" si="201"/>
        <v>3710.9002500000001</v>
      </c>
      <c r="I326" s="55">
        <f t="shared" si="202"/>
        <v>2436.7035000000001</v>
      </c>
      <c r="J326" s="55">
        <f t="shared" si="203"/>
        <v>1949.9212500000001</v>
      </c>
      <c r="K326" s="55">
        <f t="shared" si="204"/>
        <v>1598.9354250000001</v>
      </c>
      <c r="L326"/>
      <c r="N326" s="492">
        <v>5427.915</v>
      </c>
      <c r="O326" s="492">
        <v>6048.78</v>
      </c>
      <c r="P326" s="492">
        <v>4416.1350000000002</v>
      </c>
      <c r="Q326" s="492">
        <v>4919.835</v>
      </c>
      <c r="R326" s="492">
        <v>3920.1</v>
      </c>
      <c r="S326" s="492">
        <v>4365.7650000000003</v>
      </c>
      <c r="T326" s="492">
        <v>2866.71</v>
      </c>
      <c r="U326" s="492">
        <v>2294.0250000000001</v>
      </c>
      <c r="V326" s="492">
        <v>1881.1005000000002</v>
      </c>
      <c r="Y326" s="39">
        <f t="shared" si="256"/>
        <v>4613.72775</v>
      </c>
      <c r="Z326" s="39">
        <f t="shared" si="257"/>
        <v>5141.4629999999997</v>
      </c>
      <c r="AA326" s="39">
        <f t="shared" si="258"/>
        <v>3753.7147500000001</v>
      </c>
      <c r="AB326" s="39">
        <f t="shared" si="259"/>
        <v>4181.8597499999996</v>
      </c>
      <c r="AC326" s="39">
        <f t="shared" si="260"/>
        <v>3332.085</v>
      </c>
      <c r="AD326" s="39">
        <f t="shared" si="261"/>
        <v>3710.9002500000001</v>
      </c>
      <c r="AE326" s="39">
        <f t="shared" si="262"/>
        <v>2436.7035000000001</v>
      </c>
      <c r="AF326" s="39">
        <f t="shared" si="263"/>
        <v>1949.9212500000001</v>
      </c>
      <c r="AG326" s="39">
        <f t="shared" si="264"/>
        <v>1598.9354250000001</v>
      </c>
    </row>
    <row r="327" spans="1:33" ht="14" hidden="1" x14ac:dyDescent="0.2">
      <c r="A327" s="383">
        <v>38</v>
      </c>
      <c r="B327" s="41"/>
      <c r="C327" s="55">
        <f t="shared" si="196"/>
        <v>4730.0715</v>
      </c>
      <c r="D327" s="55">
        <f t="shared" si="197"/>
        <v>5271.768</v>
      </c>
      <c r="E327" s="55">
        <f t="shared" si="198"/>
        <v>3844.9282499999995</v>
      </c>
      <c r="F327" s="55">
        <f t="shared" si="199"/>
        <v>4284.2422499999993</v>
      </c>
      <c r="G327" s="55">
        <f t="shared" si="200"/>
        <v>3409.33725</v>
      </c>
      <c r="H327" s="55">
        <f t="shared" si="201"/>
        <v>3799.3215</v>
      </c>
      <c r="I327" s="55">
        <f t="shared" si="202"/>
        <v>2492.5484999999999</v>
      </c>
      <c r="J327" s="55">
        <f t="shared" si="203"/>
        <v>1994.59725</v>
      </c>
      <c r="K327" s="55">
        <f t="shared" si="204"/>
        <v>1635.569745</v>
      </c>
      <c r="L327"/>
      <c r="N327" s="492">
        <v>5564.79</v>
      </c>
      <c r="O327" s="492">
        <v>6202.08</v>
      </c>
      <c r="P327" s="492">
        <v>4523.4449999999997</v>
      </c>
      <c r="Q327" s="492">
        <v>5040.2849999999999</v>
      </c>
      <c r="R327" s="492">
        <v>4010.9850000000001</v>
      </c>
      <c r="S327" s="492">
        <v>4469.79</v>
      </c>
      <c r="T327" s="492">
        <v>2932.41</v>
      </c>
      <c r="U327" s="492">
        <v>2346.585</v>
      </c>
      <c r="V327" s="492">
        <v>1924.1997000000001</v>
      </c>
      <c r="Y327" s="39">
        <f t="shared" si="256"/>
        <v>4730.0715</v>
      </c>
      <c r="Z327" s="39">
        <f t="shared" si="257"/>
        <v>5271.768</v>
      </c>
      <c r="AA327" s="39">
        <f t="shared" si="258"/>
        <v>3844.9282499999995</v>
      </c>
      <c r="AB327" s="39">
        <f t="shared" si="259"/>
        <v>4284.2422499999993</v>
      </c>
      <c r="AC327" s="39">
        <f t="shared" si="260"/>
        <v>3409.33725</v>
      </c>
      <c r="AD327" s="39">
        <f t="shared" si="261"/>
        <v>3799.3215</v>
      </c>
      <c r="AE327" s="39">
        <f t="shared" si="262"/>
        <v>2492.5484999999999</v>
      </c>
      <c r="AF327" s="39">
        <f t="shared" si="263"/>
        <v>1994.59725</v>
      </c>
      <c r="AG327" s="39">
        <f t="shared" si="264"/>
        <v>1635.569745</v>
      </c>
    </row>
    <row r="328" spans="1:33" ht="14" hidden="1" x14ac:dyDescent="0.2">
      <c r="A328" s="383">
        <v>39</v>
      </c>
      <c r="B328" s="41"/>
      <c r="C328" s="55">
        <f t="shared" si="196"/>
        <v>4851.0689999999995</v>
      </c>
      <c r="D328" s="55">
        <f t="shared" si="197"/>
        <v>5407.6574999999993</v>
      </c>
      <c r="E328" s="55">
        <f t="shared" si="198"/>
        <v>3937.0724999999993</v>
      </c>
      <c r="F328" s="55">
        <f t="shared" si="199"/>
        <v>4386.6247499999999</v>
      </c>
      <c r="G328" s="55">
        <f t="shared" si="200"/>
        <v>3492.1739999999995</v>
      </c>
      <c r="H328" s="55">
        <f t="shared" si="201"/>
        <v>3890.5349999999994</v>
      </c>
      <c r="I328" s="55">
        <f t="shared" si="202"/>
        <v>2552.1164999999996</v>
      </c>
      <c r="J328" s="55">
        <f t="shared" si="203"/>
        <v>2042.0654999999997</v>
      </c>
      <c r="K328" s="55">
        <f t="shared" si="204"/>
        <v>1674.49371</v>
      </c>
      <c r="L328"/>
      <c r="N328" s="492">
        <v>5707.1399999999994</v>
      </c>
      <c r="O328" s="492">
        <v>6361.95</v>
      </c>
      <c r="P328" s="492">
        <v>4631.8499999999995</v>
      </c>
      <c r="Q328" s="492">
        <v>5160.7349999999997</v>
      </c>
      <c r="R328" s="492">
        <v>4108.4399999999996</v>
      </c>
      <c r="S328" s="492">
        <v>4577.0999999999995</v>
      </c>
      <c r="T328" s="492">
        <v>3002.49</v>
      </c>
      <c r="U328" s="492">
        <v>2402.4299999999998</v>
      </c>
      <c r="V328" s="492">
        <v>1969.9926</v>
      </c>
      <c r="Y328" s="39">
        <f t="shared" si="256"/>
        <v>4851.0689999999995</v>
      </c>
      <c r="Z328" s="39">
        <f t="shared" si="257"/>
        <v>5407.6574999999993</v>
      </c>
      <c r="AA328" s="39">
        <f t="shared" si="258"/>
        <v>3937.0724999999993</v>
      </c>
      <c r="AB328" s="39">
        <f t="shared" si="259"/>
        <v>4386.6247499999999</v>
      </c>
      <c r="AC328" s="39">
        <f t="shared" si="260"/>
        <v>3492.1739999999995</v>
      </c>
      <c r="AD328" s="39">
        <f t="shared" si="261"/>
        <v>3890.5349999999994</v>
      </c>
      <c r="AE328" s="39">
        <f t="shared" si="262"/>
        <v>2552.1164999999996</v>
      </c>
      <c r="AF328" s="39">
        <f t="shared" si="263"/>
        <v>2042.0654999999997</v>
      </c>
      <c r="AG328" s="39">
        <f t="shared" si="264"/>
        <v>1674.49371</v>
      </c>
    </row>
    <row r="329" spans="1:33" ht="14" hidden="1" x14ac:dyDescent="0.2">
      <c r="A329" s="383">
        <v>40</v>
      </c>
      <c r="B329" s="41"/>
      <c r="C329" s="55">
        <f t="shared" si="196"/>
        <v>4975.7894999999999</v>
      </c>
      <c r="D329" s="55">
        <f t="shared" si="197"/>
        <v>5545.4085000000005</v>
      </c>
      <c r="E329" s="55">
        <f t="shared" si="198"/>
        <v>4035.732</v>
      </c>
      <c r="F329" s="55">
        <f t="shared" si="199"/>
        <v>4497.384</v>
      </c>
      <c r="G329" s="55">
        <f t="shared" si="200"/>
        <v>3574.08</v>
      </c>
      <c r="H329" s="55">
        <f t="shared" si="201"/>
        <v>3982.6792500000001</v>
      </c>
      <c r="I329" s="55">
        <f t="shared" si="202"/>
        <v>2612.6152499999998</v>
      </c>
      <c r="J329" s="55">
        <f t="shared" si="203"/>
        <v>2090.4645</v>
      </c>
      <c r="K329" s="55">
        <f t="shared" si="204"/>
        <v>1714.1808900000001</v>
      </c>
      <c r="L329"/>
      <c r="N329" s="492">
        <v>5853.87</v>
      </c>
      <c r="O329" s="492">
        <v>6524.01</v>
      </c>
      <c r="P329" s="492">
        <v>4747.92</v>
      </c>
      <c r="Q329" s="492">
        <v>5291.04</v>
      </c>
      <c r="R329" s="492">
        <v>4204.8</v>
      </c>
      <c r="S329" s="492">
        <v>4685.5050000000001</v>
      </c>
      <c r="T329" s="492">
        <v>3073.665</v>
      </c>
      <c r="U329" s="492">
        <v>2459.37</v>
      </c>
      <c r="V329" s="492">
        <v>2016.6834000000001</v>
      </c>
      <c r="Y329" s="39">
        <f t="shared" si="256"/>
        <v>4975.7894999999999</v>
      </c>
      <c r="Z329" s="39">
        <f t="shared" si="257"/>
        <v>5545.4085000000005</v>
      </c>
      <c r="AA329" s="39">
        <f t="shared" si="258"/>
        <v>4035.732</v>
      </c>
      <c r="AB329" s="39">
        <f t="shared" si="259"/>
        <v>4497.384</v>
      </c>
      <c r="AC329" s="39">
        <f t="shared" si="260"/>
        <v>3574.08</v>
      </c>
      <c r="AD329" s="39">
        <f t="shared" si="261"/>
        <v>3982.6792500000001</v>
      </c>
      <c r="AE329" s="39">
        <f t="shared" si="262"/>
        <v>2612.6152499999998</v>
      </c>
      <c r="AF329" s="39">
        <f t="shared" si="263"/>
        <v>2090.4645</v>
      </c>
      <c r="AG329" s="39">
        <f t="shared" si="264"/>
        <v>1714.1808900000001</v>
      </c>
    </row>
    <row r="330" spans="1:33" ht="14" hidden="1" x14ac:dyDescent="0.2">
      <c r="A330" s="383">
        <v>41</v>
      </c>
      <c r="B330" s="41"/>
      <c r="C330" s="55">
        <f t="shared" si="196"/>
        <v>5104.2329999999993</v>
      </c>
      <c r="D330" s="55">
        <f t="shared" si="197"/>
        <v>5685.9517499999993</v>
      </c>
      <c r="E330" s="55">
        <f t="shared" si="198"/>
        <v>4135.3222500000002</v>
      </c>
      <c r="F330" s="55">
        <f t="shared" si="199"/>
        <v>4606.2817500000001</v>
      </c>
      <c r="G330" s="55">
        <f t="shared" si="200"/>
        <v>3662.5012499999998</v>
      </c>
      <c r="H330" s="55">
        <f t="shared" si="201"/>
        <v>4079.4772499999999</v>
      </c>
      <c r="I330" s="55">
        <f t="shared" si="202"/>
        <v>2676.8369999999995</v>
      </c>
      <c r="J330" s="55">
        <f t="shared" si="203"/>
        <v>2141.6557499999999</v>
      </c>
      <c r="K330" s="55">
        <f t="shared" si="204"/>
        <v>1756.1577150000001</v>
      </c>
      <c r="L330"/>
      <c r="N330" s="492">
        <v>6004.98</v>
      </c>
      <c r="O330" s="492">
        <v>6689.3549999999996</v>
      </c>
      <c r="P330" s="492">
        <v>4865.085</v>
      </c>
      <c r="Q330" s="492">
        <v>5419.1549999999997</v>
      </c>
      <c r="R330" s="492">
        <v>4308.8249999999998</v>
      </c>
      <c r="S330" s="492">
        <v>4799.3850000000002</v>
      </c>
      <c r="T330" s="492">
        <v>3149.22</v>
      </c>
      <c r="U330" s="492">
        <v>2519.5949999999998</v>
      </c>
      <c r="V330" s="492">
        <v>2066.0679</v>
      </c>
      <c r="Y330" s="39">
        <f t="shared" si="256"/>
        <v>5104.2329999999993</v>
      </c>
      <c r="Z330" s="39">
        <f t="shared" si="257"/>
        <v>5685.9517499999993</v>
      </c>
      <c r="AA330" s="39">
        <f t="shared" si="258"/>
        <v>4135.3222500000002</v>
      </c>
      <c r="AB330" s="39">
        <f t="shared" si="259"/>
        <v>4606.2817500000001</v>
      </c>
      <c r="AC330" s="39">
        <f t="shared" si="260"/>
        <v>3662.5012499999998</v>
      </c>
      <c r="AD330" s="39">
        <f t="shared" si="261"/>
        <v>4079.4772499999999</v>
      </c>
      <c r="AE330" s="39">
        <f t="shared" si="262"/>
        <v>2676.8369999999995</v>
      </c>
      <c r="AF330" s="39">
        <f t="shared" si="263"/>
        <v>2141.6557499999999</v>
      </c>
      <c r="AG330" s="39">
        <f t="shared" si="264"/>
        <v>1756.1577150000001</v>
      </c>
    </row>
    <row r="331" spans="1:33" ht="14" hidden="1" x14ac:dyDescent="0.2">
      <c r="A331" s="383">
        <v>42</v>
      </c>
      <c r="B331" s="41"/>
      <c r="C331" s="55">
        <f t="shared" si="196"/>
        <v>5234.5379999999996</v>
      </c>
      <c r="D331" s="55">
        <f t="shared" si="197"/>
        <v>5832.0794999999998</v>
      </c>
      <c r="E331" s="55">
        <f t="shared" si="198"/>
        <v>4238.6355000000003</v>
      </c>
      <c r="F331" s="55">
        <f t="shared" si="199"/>
        <v>4720.7640000000001</v>
      </c>
      <c r="G331" s="55">
        <f t="shared" si="200"/>
        <v>3749.0609999999997</v>
      </c>
      <c r="H331" s="55">
        <f t="shared" si="201"/>
        <v>4179.0675000000001</v>
      </c>
      <c r="I331" s="55">
        <f t="shared" si="202"/>
        <v>2740.1279999999997</v>
      </c>
      <c r="J331" s="55">
        <f t="shared" si="203"/>
        <v>2192.8470000000002</v>
      </c>
      <c r="K331" s="55">
        <f t="shared" si="204"/>
        <v>1798.13454</v>
      </c>
      <c r="L331"/>
      <c r="N331" s="492">
        <v>6158.28</v>
      </c>
      <c r="O331" s="492">
        <v>6861.2699999999995</v>
      </c>
      <c r="P331" s="492">
        <v>4986.63</v>
      </c>
      <c r="Q331" s="492">
        <v>5553.84</v>
      </c>
      <c r="R331" s="492">
        <v>4410.66</v>
      </c>
      <c r="S331" s="492">
        <v>4916.55</v>
      </c>
      <c r="T331" s="492">
        <v>3223.68</v>
      </c>
      <c r="U331" s="492">
        <v>2579.8200000000002</v>
      </c>
      <c r="V331" s="492">
        <v>2115.4524000000001</v>
      </c>
      <c r="Y331" s="39">
        <f t="shared" si="256"/>
        <v>5234.5379999999996</v>
      </c>
      <c r="Z331" s="39">
        <f t="shared" si="257"/>
        <v>5832.0794999999998</v>
      </c>
      <c r="AA331" s="39">
        <f t="shared" si="258"/>
        <v>4238.6355000000003</v>
      </c>
      <c r="AB331" s="39">
        <f t="shared" si="259"/>
        <v>4720.7640000000001</v>
      </c>
      <c r="AC331" s="39">
        <f t="shared" si="260"/>
        <v>3749.0609999999997</v>
      </c>
      <c r="AD331" s="39">
        <f t="shared" si="261"/>
        <v>4179.0675000000001</v>
      </c>
      <c r="AE331" s="39">
        <f t="shared" si="262"/>
        <v>2740.1279999999997</v>
      </c>
      <c r="AF331" s="39">
        <f t="shared" si="263"/>
        <v>2192.8470000000002</v>
      </c>
      <c r="AG331" s="39">
        <f t="shared" si="264"/>
        <v>1798.13454</v>
      </c>
    </row>
    <row r="332" spans="1:33" ht="14" hidden="1" x14ac:dyDescent="0.2">
      <c r="A332" s="383">
        <v>43</v>
      </c>
      <c r="B332" s="41"/>
      <c r="C332" s="55">
        <f t="shared" si="196"/>
        <v>5367.6352499999994</v>
      </c>
      <c r="D332" s="55">
        <f t="shared" si="197"/>
        <v>5980.9994999999999</v>
      </c>
      <c r="E332" s="55">
        <f t="shared" si="198"/>
        <v>4341.9487500000005</v>
      </c>
      <c r="F332" s="55">
        <f t="shared" si="199"/>
        <v>4839.8999999999996</v>
      </c>
      <c r="G332" s="55">
        <f t="shared" si="200"/>
        <v>3840.2745</v>
      </c>
      <c r="H332" s="55">
        <f t="shared" si="201"/>
        <v>4279.5884999999998</v>
      </c>
      <c r="I332" s="55">
        <f t="shared" si="202"/>
        <v>2807.1419999999998</v>
      </c>
      <c r="J332" s="55">
        <f t="shared" si="203"/>
        <v>2245.89975</v>
      </c>
      <c r="K332" s="55">
        <f t="shared" si="204"/>
        <v>1841.6377950000001</v>
      </c>
      <c r="L332"/>
      <c r="N332" s="492">
        <v>6314.8649999999998</v>
      </c>
      <c r="O332" s="492">
        <v>7036.47</v>
      </c>
      <c r="P332" s="492">
        <v>5108.1750000000002</v>
      </c>
      <c r="Q332" s="492">
        <v>5694</v>
      </c>
      <c r="R332" s="492">
        <v>4517.97</v>
      </c>
      <c r="S332" s="492">
        <v>5034.8099999999995</v>
      </c>
      <c r="T332" s="492">
        <v>3302.52</v>
      </c>
      <c r="U332" s="492">
        <v>2642.2350000000001</v>
      </c>
      <c r="V332" s="492">
        <v>2166.6327000000001</v>
      </c>
      <c r="Y332" s="39">
        <f t="shared" si="256"/>
        <v>5367.6352499999994</v>
      </c>
      <c r="Z332" s="39">
        <f t="shared" si="257"/>
        <v>5980.9994999999999</v>
      </c>
      <c r="AA332" s="39">
        <f t="shared" si="258"/>
        <v>4341.9487500000005</v>
      </c>
      <c r="AB332" s="39">
        <f t="shared" si="259"/>
        <v>4839.8999999999996</v>
      </c>
      <c r="AC332" s="39">
        <f t="shared" si="260"/>
        <v>3840.2745</v>
      </c>
      <c r="AD332" s="39">
        <f t="shared" si="261"/>
        <v>4279.5884999999998</v>
      </c>
      <c r="AE332" s="39">
        <f t="shared" si="262"/>
        <v>2807.1419999999998</v>
      </c>
      <c r="AF332" s="39">
        <f t="shared" si="263"/>
        <v>2245.89975</v>
      </c>
      <c r="AG332" s="39">
        <f t="shared" si="264"/>
        <v>1841.6377950000001</v>
      </c>
    </row>
    <row r="333" spans="1:33" ht="14" hidden="1" x14ac:dyDescent="0.2">
      <c r="A333" s="383">
        <v>44</v>
      </c>
      <c r="B333" s="41"/>
      <c r="C333" s="55">
        <f t="shared" si="196"/>
        <v>5504.4555</v>
      </c>
      <c r="D333" s="55">
        <f t="shared" si="197"/>
        <v>6135.5039999999999</v>
      </c>
      <c r="E333" s="55">
        <f t="shared" si="198"/>
        <v>4451.7772500000001</v>
      </c>
      <c r="F333" s="55">
        <f t="shared" si="199"/>
        <v>4959.0360000000001</v>
      </c>
      <c r="G333" s="55">
        <f t="shared" si="200"/>
        <v>3933.3495000000003</v>
      </c>
      <c r="H333" s="55">
        <f t="shared" si="201"/>
        <v>4383.8324999999995</v>
      </c>
      <c r="I333" s="55">
        <f t="shared" si="202"/>
        <v>2875.0867499999999</v>
      </c>
      <c r="J333" s="55">
        <f t="shared" si="203"/>
        <v>2300.8139999999999</v>
      </c>
      <c r="K333" s="55">
        <f t="shared" si="204"/>
        <v>1886.6674800000003</v>
      </c>
      <c r="L333"/>
      <c r="N333" s="492">
        <v>6475.83</v>
      </c>
      <c r="O333" s="492">
        <v>7218.24</v>
      </c>
      <c r="P333" s="492">
        <v>5237.3850000000002</v>
      </c>
      <c r="Q333" s="492">
        <v>5834.16</v>
      </c>
      <c r="R333" s="492">
        <v>4627.47</v>
      </c>
      <c r="S333" s="492">
        <v>5157.45</v>
      </c>
      <c r="T333" s="492">
        <v>3382.4549999999999</v>
      </c>
      <c r="U333" s="492">
        <v>2706.84</v>
      </c>
      <c r="V333" s="492">
        <v>2219.6088000000004</v>
      </c>
      <c r="Y333" s="39">
        <f t="shared" si="256"/>
        <v>5504.4555</v>
      </c>
      <c r="Z333" s="39">
        <f t="shared" si="257"/>
        <v>6135.5039999999999</v>
      </c>
      <c r="AA333" s="39">
        <f t="shared" si="258"/>
        <v>4451.7772500000001</v>
      </c>
      <c r="AB333" s="39">
        <f t="shared" si="259"/>
        <v>4959.0360000000001</v>
      </c>
      <c r="AC333" s="39">
        <f t="shared" si="260"/>
        <v>3933.3495000000003</v>
      </c>
      <c r="AD333" s="39">
        <f t="shared" si="261"/>
        <v>4383.8324999999995</v>
      </c>
      <c r="AE333" s="39">
        <f t="shared" si="262"/>
        <v>2875.0867499999999</v>
      </c>
      <c r="AF333" s="39">
        <f t="shared" si="263"/>
        <v>2300.8139999999999</v>
      </c>
      <c r="AG333" s="39">
        <f t="shared" si="264"/>
        <v>1886.6674800000003</v>
      </c>
    </row>
    <row r="334" spans="1:33" ht="14" hidden="1" x14ac:dyDescent="0.2">
      <c r="A334" s="383">
        <v>45</v>
      </c>
      <c r="B334" s="41"/>
      <c r="C334" s="55">
        <f t="shared" si="196"/>
        <v>5644.9987499999997</v>
      </c>
      <c r="D334" s="55">
        <f t="shared" si="197"/>
        <v>6290.9392499999994</v>
      </c>
      <c r="E334" s="55">
        <f t="shared" si="198"/>
        <v>4561.6057499999997</v>
      </c>
      <c r="F334" s="55">
        <f t="shared" si="199"/>
        <v>5083.7564999999995</v>
      </c>
      <c r="G334" s="55">
        <f t="shared" si="200"/>
        <v>4029.21675</v>
      </c>
      <c r="H334" s="55">
        <f t="shared" si="201"/>
        <v>4490.8687499999996</v>
      </c>
      <c r="I334" s="55">
        <f t="shared" si="202"/>
        <v>2943.96225</v>
      </c>
      <c r="J334" s="55">
        <f t="shared" si="203"/>
        <v>2355.7282499999997</v>
      </c>
      <c r="K334" s="55">
        <f t="shared" si="204"/>
        <v>1931.6971649999998</v>
      </c>
      <c r="L334"/>
      <c r="N334" s="492">
        <v>6641.1750000000002</v>
      </c>
      <c r="O334" s="492">
        <v>7401.1049999999996</v>
      </c>
      <c r="P334" s="492">
        <v>5366.5950000000003</v>
      </c>
      <c r="Q334" s="492">
        <v>5980.8899999999994</v>
      </c>
      <c r="R334" s="492">
        <v>4740.2550000000001</v>
      </c>
      <c r="S334" s="492">
        <v>5283.375</v>
      </c>
      <c r="T334" s="492">
        <v>3463.4850000000001</v>
      </c>
      <c r="U334" s="492">
        <v>2771.4449999999997</v>
      </c>
      <c r="V334" s="492">
        <v>2272.5848999999998</v>
      </c>
      <c r="Y334" s="39">
        <f t="shared" si="256"/>
        <v>5644.9987499999997</v>
      </c>
      <c r="Z334" s="39">
        <f t="shared" si="257"/>
        <v>6290.9392499999994</v>
      </c>
      <c r="AA334" s="39">
        <f t="shared" si="258"/>
        <v>4561.6057499999997</v>
      </c>
      <c r="AB334" s="39">
        <f t="shared" si="259"/>
        <v>5083.7564999999995</v>
      </c>
      <c r="AC334" s="39">
        <f t="shared" si="260"/>
        <v>4029.21675</v>
      </c>
      <c r="AD334" s="39">
        <f t="shared" si="261"/>
        <v>4490.8687499999996</v>
      </c>
      <c r="AE334" s="39">
        <f t="shared" si="262"/>
        <v>2943.96225</v>
      </c>
      <c r="AF334" s="39">
        <f t="shared" si="263"/>
        <v>2355.7282499999997</v>
      </c>
      <c r="AG334" s="39">
        <f t="shared" si="264"/>
        <v>1931.6971649999998</v>
      </c>
    </row>
    <row r="335" spans="1:33" ht="14" hidden="1" x14ac:dyDescent="0.2">
      <c r="A335" s="383">
        <v>46</v>
      </c>
      <c r="B335" s="41"/>
      <c r="C335" s="55">
        <f t="shared" si="196"/>
        <v>5791.1265000000003</v>
      </c>
      <c r="D335" s="55">
        <f t="shared" si="197"/>
        <v>6451.0282499999994</v>
      </c>
      <c r="E335" s="55">
        <f t="shared" si="198"/>
        <v>4674.2264999999998</v>
      </c>
      <c r="F335" s="55">
        <f t="shared" si="199"/>
        <v>5208.4769999999999</v>
      </c>
      <c r="G335" s="55">
        <f t="shared" si="200"/>
        <v>4128.8069999999998</v>
      </c>
      <c r="H335" s="55">
        <f t="shared" si="201"/>
        <v>4601.6279999999997</v>
      </c>
      <c r="I335" s="55">
        <f t="shared" si="202"/>
        <v>3017.4914999999996</v>
      </c>
      <c r="J335" s="55">
        <f t="shared" si="203"/>
        <v>2414.3654999999999</v>
      </c>
      <c r="K335" s="55">
        <f t="shared" si="204"/>
        <v>1979.7797099999998</v>
      </c>
      <c r="L335"/>
      <c r="N335" s="492">
        <v>6813.09</v>
      </c>
      <c r="O335" s="492">
        <v>7589.4449999999997</v>
      </c>
      <c r="P335" s="492">
        <v>5499.09</v>
      </c>
      <c r="Q335" s="492">
        <v>6127.62</v>
      </c>
      <c r="R335" s="492">
        <v>4857.42</v>
      </c>
      <c r="S335" s="492">
        <v>5413.68</v>
      </c>
      <c r="T335" s="492">
        <v>3549.99</v>
      </c>
      <c r="U335" s="492">
        <v>2840.43</v>
      </c>
      <c r="V335" s="492">
        <v>2329.1525999999999</v>
      </c>
      <c r="Y335" s="39">
        <f t="shared" si="256"/>
        <v>5791.1265000000003</v>
      </c>
      <c r="Z335" s="39">
        <f t="shared" si="257"/>
        <v>6451.0282499999994</v>
      </c>
      <c r="AA335" s="39">
        <f t="shared" si="258"/>
        <v>4674.2264999999998</v>
      </c>
      <c r="AB335" s="39">
        <f t="shared" si="259"/>
        <v>5208.4769999999999</v>
      </c>
      <c r="AC335" s="39">
        <f t="shared" si="260"/>
        <v>4128.8069999999998</v>
      </c>
      <c r="AD335" s="39">
        <f t="shared" si="261"/>
        <v>4601.6279999999997</v>
      </c>
      <c r="AE335" s="39">
        <f t="shared" si="262"/>
        <v>3017.4914999999996</v>
      </c>
      <c r="AF335" s="39">
        <f t="shared" si="263"/>
        <v>2414.3654999999999</v>
      </c>
      <c r="AG335" s="39">
        <f t="shared" si="264"/>
        <v>1979.7797099999998</v>
      </c>
    </row>
    <row r="336" spans="1:33" ht="14" hidden="1" x14ac:dyDescent="0.2">
      <c r="A336" s="383">
        <v>47</v>
      </c>
      <c r="B336" s="41"/>
      <c r="C336" s="55">
        <f t="shared" si="196"/>
        <v>5936.3234999999995</v>
      </c>
      <c r="D336" s="55">
        <f t="shared" si="197"/>
        <v>6614.8402500000002</v>
      </c>
      <c r="E336" s="55">
        <f t="shared" si="198"/>
        <v>4789.6395000000002</v>
      </c>
      <c r="F336" s="55">
        <f t="shared" si="199"/>
        <v>5338.7820000000002</v>
      </c>
      <c r="G336" s="55">
        <f t="shared" si="200"/>
        <v>4230.25875</v>
      </c>
      <c r="H336" s="55">
        <f t="shared" si="201"/>
        <v>4713.3180000000002</v>
      </c>
      <c r="I336" s="55">
        <f t="shared" si="202"/>
        <v>3091.0207499999997</v>
      </c>
      <c r="J336" s="55">
        <f t="shared" si="203"/>
        <v>2473.0027500000001</v>
      </c>
      <c r="K336" s="55">
        <f t="shared" si="204"/>
        <v>2027.862255</v>
      </c>
      <c r="L336"/>
      <c r="N336" s="492">
        <v>6983.91</v>
      </c>
      <c r="O336" s="492">
        <v>7782.165</v>
      </c>
      <c r="P336" s="492">
        <v>5634.87</v>
      </c>
      <c r="Q336" s="492">
        <v>6280.92</v>
      </c>
      <c r="R336" s="492">
        <v>4976.7749999999996</v>
      </c>
      <c r="S336" s="492">
        <v>5545.08</v>
      </c>
      <c r="T336" s="492">
        <v>3636.4949999999999</v>
      </c>
      <c r="U336" s="492">
        <v>2909.415</v>
      </c>
      <c r="V336" s="492">
        <v>2385.7203</v>
      </c>
      <c r="Y336" s="39">
        <f t="shared" si="256"/>
        <v>5936.3234999999995</v>
      </c>
      <c r="Z336" s="39">
        <f t="shared" si="257"/>
        <v>6614.8402500000002</v>
      </c>
      <c r="AA336" s="39">
        <f t="shared" si="258"/>
        <v>4789.6395000000002</v>
      </c>
      <c r="AB336" s="39">
        <f t="shared" si="259"/>
        <v>5338.7820000000002</v>
      </c>
      <c r="AC336" s="39">
        <f t="shared" si="260"/>
        <v>4230.25875</v>
      </c>
      <c r="AD336" s="39">
        <f t="shared" si="261"/>
        <v>4713.3180000000002</v>
      </c>
      <c r="AE336" s="39">
        <f t="shared" si="262"/>
        <v>3091.0207499999997</v>
      </c>
      <c r="AF336" s="39">
        <f t="shared" si="263"/>
        <v>2473.0027500000001</v>
      </c>
      <c r="AG336" s="39">
        <f t="shared" si="264"/>
        <v>2027.862255</v>
      </c>
    </row>
    <row r="337" spans="1:33" ht="14" hidden="1" x14ac:dyDescent="0.2">
      <c r="A337" s="383">
        <v>48</v>
      </c>
      <c r="B337" s="41"/>
      <c r="C337" s="55">
        <f t="shared" si="196"/>
        <v>6088.9664999999995</v>
      </c>
      <c r="D337" s="55">
        <f t="shared" si="197"/>
        <v>6783.3059999999996</v>
      </c>
      <c r="E337" s="55">
        <f t="shared" si="198"/>
        <v>4909.7062500000002</v>
      </c>
      <c r="F337" s="55">
        <f t="shared" si="199"/>
        <v>5471.87925</v>
      </c>
      <c r="G337" s="55">
        <f t="shared" si="200"/>
        <v>4333.5719999999992</v>
      </c>
      <c r="H337" s="55">
        <f t="shared" si="201"/>
        <v>4827.8002499999993</v>
      </c>
      <c r="I337" s="55">
        <f t="shared" si="202"/>
        <v>3166.4115000000002</v>
      </c>
      <c r="J337" s="55">
        <f t="shared" si="203"/>
        <v>2533.5014999999999</v>
      </c>
      <c r="K337" s="55">
        <f t="shared" si="204"/>
        <v>2077.4712300000001</v>
      </c>
      <c r="L337"/>
      <c r="N337" s="492">
        <v>7163.49</v>
      </c>
      <c r="O337" s="492">
        <v>7980.36</v>
      </c>
      <c r="P337" s="492">
        <v>5776.125</v>
      </c>
      <c r="Q337" s="492">
        <v>6437.5050000000001</v>
      </c>
      <c r="R337" s="492">
        <v>5098.32</v>
      </c>
      <c r="S337" s="492">
        <v>5679.7649999999994</v>
      </c>
      <c r="T337" s="492">
        <v>3725.19</v>
      </c>
      <c r="U337" s="492">
        <v>2980.59</v>
      </c>
      <c r="V337" s="492">
        <v>2444.0838000000003</v>
      </c>
      <c r="Y337" s="39">
        <f t="shared" si="256"/>
        <v>6088.9664999999995</v>
      </c>
      <c r="Z337" s="39">
        <f t="shared" si="257"/>
        <v>6783.3059999999996</v>
      </c>
      <c r="AA337" s="39">
        <f t="shared" si="258"/>
        <v>4909.7062500000002</v>
      </c>
      <c r="AB337" s="39">
        <f t="shared" si="259"/>
        <v>5471.87925</v>
      </c>
      <c r="AC337" s="39">
        <f t="shared" si="260"/>
        <v>4333.5719999999992</v>
      </c>
      <c r="AD337" s="39">
        <f t="shared" si="261"/>
        <v>4827.8002499999993</v>
      </c>
      <c r="AE337" s="39">
        <f t="shared" si="262"/>
        <v>3166.4115000000002</v>
      </c>
      <c r="AF337" s="39">
        <f t="shared" si="263"/>
        <v>2533.5014999999999</v>
      </c>
      <c r="AG337" s="39">
        <f t="shared" si="264"/>
        <v>2077.4712300000001</v>
      </c>
    </row>
    <row r="338" spans="1:33" ht="14" hidden="1" x14ac:dyDescent="0.2">
      <c r="A338" s="383">
        <v>49</v>
      </c>
      <c r="B338" s="41"/>
      <c r="C338" s="55">
        <f t="shared" si="196"/>
        <v>6241.6094999999996</v>
      </c>
      <c r="D338" s="55">
        <f t="shared" si="197"/>
        <v>6954.5640000000003</v>
      </c>
      <c r="E338" s="55">
        <f t="shared" si="198"/>
        <v>5031.6344999999992</v>
      </c>
      <c r="F338" s="55">
        <f t="shared" si="199"/>
        <v>5606.8379999999997</v>
      </c>
      <c r="G338" s="55">
        <f t="shared" si="200"/>
        <v>4436.8852499999994</v>
      </c>
      <c r="H338" s="55">
        <f t="shared" si="201"/>
        <v>4945.0747499999998</v>
      </c>
      <c r="I338" s="55">
        <f t="shared" si="202"/>
        <v>3243.6637499999997</v>
      </c>
      <c r="J338" s="55">
        <f t="shared" si="203"/>
        <v>2594.931</v>
      </c>
      <c r="K338" s="55">
        <f t="shared" si="204"/>
        <v>2127.8434200000002</v>
      </c>
      <c r="L338"/>
      <c r="N338" s="492">
        <v>7343.07</v>
      </c>
      <c r="O338" s="492">
        <v>8181.84</v>
      </c>
      <c r="P338" s="492">
        <v>5919.57</v>
      </c>
      <c r="Q338" s="492">
        <v>6596.28</v>
      </c>
      <c r="R338" s="492">
        <v>5219.8649999999998</v>
      </c>
      <c r="S338" s="492">
        <v>5817.7349999999997</v>
      </c>
      <c r="T338" s="492">
        <v>3816.0749999999998</v>
      </c>
      <c r="U338" s="492">
        <v>3052.86</v>
      </c>
      <c r="V338" s="492">
        <v>2503.3452000000002</v>
      </c>
      <c r="Y338" s="39">
        <f t="shared" si="256"/>
        <v>6241.6094999999996</v>
      </c>
      <c r="Z338" s="39">
        <f t="shared" si="257"/>
        <v>6954.5640000000003</v>
      </c>
      <c r="AA338" s="39">
        <f t="shared" si="258"/>
        <v>5031.6344999999992</v>
      </c>
      <c r="AB338" s="39">
        <f t="shared" si="259"/>
        <v>5606.8379999999997</v>
      </c>
      <c r="AC338" s="39">
        <f t="shared" si="260"/>
        <v>4436.8852499999994</v>
      </c>
      <c r="AD338" s="39">
        <f t="shared" si="261"/>
        <v>4945.0747499999998</v>
      </c>
      <c r="AE338" s="39">
        <f t="shared" si="262"/>
        <v>3243.6637499999997</v>
      </c>
      <c r="AF338" s="39">
        <f t="shared" si="263"/>
        <v>2594.931</v>
      </c>
      <c r="AG338" s="39">
        <f t="shared" si="264"/>
        <v>2127.8434200000002</v>
      </c>
    </row>
    <row r="339" spans="1:33" ht="14" hidden="1" x14ac:dyDescent="0.2">
      <c r="A339" s="383">
        <v>50</v>
      </c>
      <c r="B339" s="41"/>
      <c r="C339" s="55">
        <f t="shared" ref="C339:C370" si="265">Y339</f>
        <v>6396.1139999999996</v>
      </c>
      <c r="D339" s="55">
        <f t="shared" ref="D339:D370" si="266">Z339</f>
        <v>7129.5449999999992</v>
      </c>
      <c r="E339" s="55">
        <f t="shared" ref="E339:E370" si="267">AA339</f>
        <v>5157.2857499999991</v>
      </c>
      <c r="F339" s="55">
        <f t="shared" ref="F339:F370" si="268">AB339</f>
        <v>5746.4504999999999</v>
      </c>
      <c r="G339" s="55">
        <f t="shared" ref="G339:G370" si="269">AC339</f>
        <v>4545.7829999999994</v>
      </c>
      <c r="H339" s="55">
        <f t="shared" ref="H339:H370" si="270">AD339</f>
        <v>5066.0722500000002</v>
      </c>
      <c r="I339" s="55">
        <f t="shared" ref="I339:I370" si="271">AE339</f>
        <v>3322.7775000000001</v>
      </c>
      <c r="J339" s="55">
        <f t="shared" ref="J339:J370" si="272">AF339</f>
        <v>2658.2219999999998</v>
      </c>
      <c r="K339" s="55">
        <f t="shared" ref="K339:K370" si="273">AG339</f>
        <v>2179.7420400000001</v>
      </c>
      <c r="L339"/>
      <c r="N339" s="492">
        <v>7524.84</v>
      </c>
      <c r="O339" s="492">
        <v>8387.6999999999989</v>
      </c>
      <c r="P339" s="492">
        <v>6067.3949999999995</v>
      </c>
      <c r="Q339" s="492">
        <v>6760.53</v>
      </c>
      <c r="R339" s="492">
        <v>5347.98</v>
      </c>
      <c r="S339" s="492">
        <v>5960.085</v>
      </c>
      <c r="T339" s="492">
        <v>3909.15</v>
      </c>
      <c r="U339" s="492">
        <v>3127.3199999999997</v>
      </c>
      <c r="V339" s="492">
        <v>2564.4023999999999</v>
      </c>
      <c r="Y339" s="39">
        <f t="shared" si="256"/>
        <v>6396.1139999999996</v>
      </c>
      <c r="Z339" s="39">
        <f t="shared" si="257"/>
        <v>7129.5449999999992</v>
      </c>
      <c r="AA339" s="39">
        <f t="shared" si="258"/>
        <v>5157.2857499999991</v>
      </c>
      <c r="AB339" s="39">
        <f t="shared" si="259"/>
        <v>5746.4504999999999</v>
      </c>
      <c r="AC339" s="39">
        <f t="shared" si="260"/>
        <v>4545.7829999999994</v>
      </c>
      <c r="AD339" s="39">
        <f t="shared" si="261"/>
        <v>5066.0722500000002</v>
      </c>
      <c r="AE339" s="39">
        <f t="shared" si="262"/>
        <v>3322.7775000000001</v>
      </c>
      <c r="AF339" s="39">
        <f t="shared" si="263"/>
        <v>2658.2219999999998</v>
      </c>
      <c r="AG339" s="39">
        <f t="shared" si="264"/>
        <v>2179.7420400000001</v>
      </c>
    </row>
    <row r="340" spans="1:33" ht="14" hidden="1" x14ac:dyDescent="0.2">
      <c r="A340" s="383">
        <v>51</v>
      </c>
      <c r="B340" s="41"/>
      <c r="C340" s="55">
        <f t="shared" si="265"/>
        <v>6557.13375</v>
      </c>
      <c r="D340" s="55">
        <f t="shared" si="266"/>
        <v>7307.3182499999994</v>
      </c>
      <c r="E340" s="55">
        <f t="shared" si="267"/>
        <v>5282.0062499999995</v>
      </c>
      <c r="F340" s="55">
        <f t="shared" si="268"/>
        <v>5886.0629999999992</v>
      </c>
      <c r="G340" s="55">
        <f t="shared" si="269"/>
        <v>4657.473</v>
      </c>
      <c r="H340" s="55">
        <f t="shared" si="270"/>
        <v>5189.8620000000001</v>
      </c>
      <c r="I340" s="55">
        <f t="shared" si="271"/>
        <v>3403.7527500000001</v>
      </c>
      <c r="J340" s="55">
        <f t="shared" si="272"/>
        <v>2723.3744999999999</v>
      </c>
      <c r="K340" s="55">
        <f t="shared" si="273"/>
        <v>2233.1670899999999</v>
      </c>
      <c r="L340"/>
      <c r="N340" s="492">
        <v>7714.2749999999996</v>
      </c>
      <c r="O340" s="492">
        <v>8596.8449999999993</v>
      </c>
      <c r="P340" s="492">
        <v>6214.125</v>
      </c>
      <c r="Q340" s="492">
        <v>6924.78</v>
      </c>
      <c r="R340" s="492">
        <v>5479.38</v>
      </c>
      <c r="S340" s="492">
        <v>6105.72</v>
      </c>
      <c r="T340" s="492">
        <v>4004.415</v>
      </c>
      <c r="U340" s="492">
        <v>3203.97</v>
      </c>
      <c r="V340" s="492">
        <v>2627.2554</v>
      </c>
      <c r="Y340" s="39">
        <f t="shared" si="256"/>
        <v>6557.13375</v>
      </c>
      <c r="Z340" s="39">
        <f t="shared" si="257"/>
        <v>7307.3182499999994</v>
      </c>
      <c r="AA340" s="39">
        <f t="shared" si="258"/>
        <v>5282.0062499999995</v>
      </c>
      <c r="AB340" s="39">
        <f t="shared" si="259"/>
        <v>5886.0629999999992</v>
      </c>
      <c r="AC340" s="39">
        <f t="shared" si="260"/>
        <v>4657.473</v>
      </c>
      <c r="AD340" s="39">
        <f t="shared" si="261"/>
        <v>5189.8620000000001</v>
      </c>
      <c r="AE340" s="39">
        <f t="shared" si="262"/>
        <v>3403.7527500000001</v>
      </c>
      <c r="AF340" s="39">
        <f t="shared" si="263"/>
        <v>2723.3744999999999</v>
      </c>
      <c r="AG340" s="39">
        <f t="shared" si="264"/>
        <v>2233.1670899999999</v>
      </c>
    </row>
    <row r="341" spans="1:33" ht="14" hidden="1" x14ac:dyDescent="0.2">
      <c r="A341" s="383">
        <v>52</v>
      </c>
      <c r="B341" s="41"/>
      <c r="C341" s="55">
        <f t="shared" si="265"/>
        <v>6720.9457499999999</v>
      </c>
      <c r="D341" s="55">
        <f t="shared" si="266"/>
        <v>7491.6067499999999</v>
      </c>
      <c r="E341" s="55">
        <f t="shared" si="267"/>
        <v>5411.3805000000002</v>
      </c>
      <c r="F341" s="55">
        <f t="shared" si="268"/>
        <v>6031.2599999999993</v>
      </c>
      <c r="G341" s="55">
        <f t="shared" si="269"/>
        <v>4771.0245000000004</v>
      </c>
      <c r="H341" s="55">
        <f t="shared" si="270"/>
        <v>5315.51325</v>
      </c>
      <c r="I341" s="55">
        <f t="shared" si="271"/>
        <v>3486.5894999999996</v>
      </c>
      <c r="J341" s="55">
        <f t="shared" si="272"/>
        <v>2789.45775</v>
      </c>
      <c r="K341" s="55">
        <f t="shared" si="273"/>
        <v>2287.3553550000001</v>
      </c>
      <c r="L341"/>
      <c r="N341" s="492">
        <v>7906.9949999999999</v>
      </c>
      <c r="O341" s="492">
        <v>8813.6550000000007</v>
      </c>
      <c r="P341" s="492">
        <v>6366.33</v>
      </c>
      <c r="Q341" s="492">
        <v>7095.5999999999995</v>
      </c>
      <c r="R341" s="492">
        <v>5612.97</v>
      </c>
      <c r="S341" s="492">
        <v>6253.5450000000001</v>
      </c>
      <c r="T341" s="492">
        <v>4101.87</v>
      </c>
      <c r="U341" s="492">
        <v>3281.7150000000001</v>
      </c>
      <c r="V341" s="492">
        <v>2691.0063000000005</v>
      </c>
      <c r="Y341" s="39">
        <f t="shared" si="256"/>
        <v>6720.9457499999999</v>
      </c>
      <c r="Z341" s="39">
        <f t="shared" si="257"/>
        <v>7491.6067499999999</v>
      </c>
      <c r="AA341" s="39">
        <f t="shared" si="258"/>
        <v>5411.3805000000002</v>
      </c>
      <c r="AB341" s="39">
        <f t="shared" si="259"/>
        <v>6031.2599999999993</v>
      </c>
      <c r="AC341" s="39">
        <f t="shared" si="260"/>
        <v>4771.0245000000004</v>
      </c>
      <c r="AD341" s="39">
        <f t="shared" si="261"/>
        <v>5315.51325</v>
      </c>
      <c r="AE341" s="39">
        <f t="shared" si="262"/>
        <v>3486.5894999999996</v>
      </c>
      <c r="AF341" s="39">
        <f t="shared" si="263"/>
        <v>2789.45775</v>
      </c>
      <c r="AG341" s="39">
        <f t="shared" si="264"/>
        <v>2287.3553550000001</v>
      </c>
    </row>
    <row r="342" spans="1:33" ht="14" hidden="1" x14ac:dyDescent="0.2">
      <c r="A342" s="383">
        <v>53</v>
      </c>
      <c r="B342" s="41"/>
      <c r="C342" s="55">
        <f t="shared" si="265"/>
        <v>6888.4807499999997</v>
      </c>
      <c r="D342" s="55">
        <f t="shared" si="266"/>
        <v>7674.9644999999991</v>
      </c>
      <c r="E342" s="55">
        <f t="shared" si="267"/>
        <v>5545.4085000000005</v>
      </c>
      <c r="F342" s="55">
        <f t="shared" si="268"/>
        <v>6178.3184999999994</v>
      </c>
      <c r="G342" s="55">
        <f t="shared" si="269"/>
        <v>4885.5067499999996</v>
      </c>
      <c r="H342" s="55">
        <f t="shared" si="270"/>
        <v>5443.9567499999994</v>
      </c>
      <c r="I342" s="55">
        <f t="shared" si="271"/>
        <v>3570.357</v>
      </c>
      <c r="J342" s="55">
        <f t="shared" si="272"/>
        <v>2856.4717499999997</v>
      </c>
      <c r="K342" s="55">
        <f t="shared" si="273"/>
        <v>2342.3068349999999</v>
      </c>
      <c r="L342"/>
      <c r="N342" s="492">
        <v>8104.0950000000003</v>
      </c>
      <c r="O342" s="492">
        <v>9029.369999999999</v>
      </c>
      <c r="P342" s="492">
        <v>6524.01</v>
      </c>
      <c r="Q342" s="492">
        <v>7268.61</v>
      </c>
      <c r="R342" s="492">
        <v>5747.6549999999997</v>
      </c>
      <c r="S342" s="492">
        <v>6404.6549999999997</v>
      </c>
      <c r="T342" s="492">
        <v>4200.42</v>
      </c>
      <c r="U342" s="492">
        <v>3360.5549999999998</v>
      </c>
      <c r="V342" s="492">
        <v>2755.6550999999999</v>
      </c>
      <c r="Y342" s="39">
        <f t="shared" si="256"/>
        <v>6888.4807499999997</v>
      </c>
      <c r="Z342" s="39">
        <f t="shared" si="257"/>
        <v>7674.9644999999991</v>
      </c>
      <c r="AA342" s="39">
        <f t="shared" si="258"/>
        <v>5545.4085000000005</v>
      </c>
      <c r="AB342" s="39">
        <f t="shared" si="259"/>
        <v>6178.3184999999994</v>
      </c>
      <c r="AC342" s="39">
        <f t="shared" si="260"/>
        <v>4885.5067499999996</v>
      </c>
      <c r="AD342" s="39">
        <f t="shared" si="261"/>
        <v>5443.9567499999994</v>
      </c>
      <c r="AE342" s="39">
        <f t="shared" si="262"/>
        <v>3570.357</v>
      </c>
      <c r="AF342" s="39">
        <f t="shared" si="263"/>
        <v>2856.4717499999997</v>
      </c>
      <c r="AG342" s="39">
        <f t="shared" si="264"/>
        <v>2342.3068349999999</v>
      </c>
    </row>
    <row r="343" spans="1:33" ht="14" hidden="1" x14ac:dyDescent="0.2">
      <c r="A343" s="383">
        <v>54</v>
      </c>
      <c r="B343" s="41"/>
      <c r="C343" s="55">
        <f t="shared" si="265"/>
        <v>7056.0157499999996</v>
      </c>
      <c r="D343" s="55">
        <f t="shared" si="266"/>
        <v>7866.6990000000005</v>
      </c>
      <c r="E343" s="55">
        <f t="shared" si="267"/>
        <v>5679.4364999999998</v>
      </c>
      <c r="F343" s="55">
        <f t="shared" si="268"/>
        <v>6328.1692499999999</v>
      </c>
      <c r="G343" s="55">
        <f t="shared" si="269"/>
        <v>5003.7120000000004</v>
      </c>
      <c r="H343" s="55">
        <f t="shared" si="270"/>
        <v>5577.0540000000001</v>
      </c>
      <c r="I343" s="55">
        <f t="shared" si="271"/>
        <v>3656.9167499999999</v>
      </c>
      <c r="J343" s="55">
        <f t="shared" si="272"/>
        <v>2926.2779999999998</v>
      </c>
      <c r="K343" s="55">
        <f t="shared" si="273"/>
        <v>2399.5479599999999</v>
      </c>
      <c r="L343"/>
      <c r="N343" s="492">
        <v>8301.1949999999997</v>
      </c>
      <c r="O343" s="492">
        <v>9254.94</v>
      </c>
      <c r="P343" s="492">
        <v>6681.69</v>
      </c>
      <c r="Q343" s="492">
        <v>7444.9049999999997</v>
      </c>
      <c r="R343" s="492">
        <v>5886.72</v>
      </c>
      <c r="S343" s="492">
        <v>6561.24</v>
      </c>
      <c r="T343" s="492">
        <v>4302.2550000000001</v>
      </c>
      <c r="U343" s="492">
        <v>3442.68</v>
      </c>
      <c r="V343" s="492">
        <v>2822.9976000000001</v>
      </c>
      <c r="Y343" s="39">
        <f t="shared" si="256"/>
        <v>7056.0157499999996</v>
      </c>
      <c r="Z343" s="39">
        <f t="shared" si="257"/>
        <v>7866.6990000000005</v>
      </c>
      <c r="AA343" s="39">
        <f t="shared" si="258"/>
        <v>5679.4364999999998</v>
      </c>
      <c r="AB343" s="39">
        <f t="shared" si="259"/>
        <v>6328.1692499999999</v>
      </c>
      <c r="AC343" s="39">
        <f t="shared" si="260"/>
        <v>5003.7120000000004</v>
      </c>
      <c r="AD343" s="39">
        <f t="shared" si="261"/>
        <v>5577.0540000000001</v>
      </c>
      <c r="AE343" s="39">
        <f t="shared" si="262"/>
        <v>3656.9167499999999</v>
      </c>
      <c r="AF343" s="39">
        <f t="shared" si="263"/>
        <v>2926.2779999999998</v>
      </c>
      <c r="AG343" s="39">
        <f t="shared" si="264"/>
        <v>2399.5479599999999</v>
      </c>
    </row>
    <row r="344" spans="1:33" ht="14" hidden="1" x14ac:dyDescent="0.2">
      <c r="A344" s="383">
        <v>55</v>
      </c>
      <c r="B344" s="41"/>
      <c r="C344" s="55">
        <f t="shared" si="265"/>
        <v>7232.8582499999993</v>
      </c>
      <c r="D344" s="55">
        <f t="shared" si="266"/>
        <v>8058.4335000000001</v>
      </c>
      <c r="E344" s="55">
        <f t="shared" si="267"/>
        <v>5818.1182500000004</v>
      </c>
      <c r="F344" s="55">
        <f t="shared" si="268"/>
        <v>6483.6044999999995</v>
      </c>
      <c r="G344" s="55">
        <f t="shared" si="269"/>
        <v>5125.6402499999995</v>
      </c>
      <c r="H344" s="55">
        <f t="shared" si="270"/>
        <v>5709.2204999999994</v>
      </c>
      <c r="I344" s="55">
        <f t="shared" si="271"/>
        <v>3746.2687499999997</v>
      </c>
      <c r="J344" s="55">
        <f t="shared" si="272"/>
        <v>2997.0149999999999</v>
      </c>
      <c r="K344" s="55">
        <f t="shared" si="273"/>
        <v>2457.5523000000003</v>
      </c>
      <c r="L344"/>
      <c r="N344" s="492">
        <v>8509.244999999999</v>
      </c>
      <c r="O344" s="492">
        <v>9480.51</v>
      </c>
      <c r="P344" s="492">
        <v>6844.8450000000003</v>
      </c>
      <c r="Q344" s="492">
        <v>7627.7699999999995</v>
      </c>
      <c r="R344" s="492">
        <v>6030.165</v>
      </c>
      <c r="S344" s="492">
        <v>6716.73</v>
      </c>
      <c r="T344" s="492">
        <v>4407.375</v>
      </c>
      <c r="U344" s="492">
        <v>3525.9</v>
      </c>
      <c r="V344" s="492">
        <v>2891.2380000000003</v>
      </c>
      <c r="Y344" s="39">
        <f t="shared" si="256"/>
        <v>7232.8582499999993</v>
      </c>
      <c r="Z344" s="39">
        <f t="shared" si="257"/>
        <v>8058.4335000000001</v>
      </c>
      <c r="AA344" s="39">
        <f t="shared" si="258"/>
        <v>5818.1182500000004</v>
      </c>
      <c r="AB344" s="39">
        <f t="shared" si="259"/>
        <v>6483.6044999999995</v>
      </c>
      <c r="AC344" s="39">
        <f t="shared" si="260"/>
        <v>5125.6402499999995</v>
      </c>
      <c r="AD344" s="39">
        <f t="shared" si="261"/>
        <v>5709.2204999999994</v>
      </c>
      <c r="AE344" s="39">
        <f t="shared" si="262"/>
        <v>3746.2687499999997</v>
      </c>
      <c r="AF344" s="39">
        <f t="shared" si="263"/>
        <v>2997.0149999999999</v>
      </c>
      <c r="AG344" s="39">
        <f t="shared" si="264"/>
        <v>2457.5523000000003</v>
      </c>
    </row>
    <row r="345" spans="1:33" ht="14" hidden="1" x14ac:dyDescent="0.2">
      <c r="A345" s="383">
        <v>56</v>
      </c>
      <c r="B345" s="41"/>
      <c r="C345" s="55">
        <f t="shared" si="265"/>
        <v>7408.7699999999986</v>
      </c>
      <c r="D345" s="55">
        <f t="shared" si="266"/>
        <v>8254.8217499999992</v>
      </c>
      <c r="E345" s="55">
        <f t="shared" si="267"/>
        <v>5956.8</v>
      </c>
      <c r="F345" s="55">
        <f t="shared" si="268"/>
        <v>6639.0397499999999</v>
      </c>
      <c r="G345" s="55">
        <f t="shared" si="269"/>
        <v>5247.5684999999994</v>
      </c>
      <c r="H345" s="55">
        <f t="shared" si="270"/>
        <v>5846.9714999999997</v>
      </c>
      <c r="I345" s="55">
        <f t="shared" si="271"/>
        <v>3835.6207499999996</v>
      </c>
      <c r="J345" s="55">
        <f t="shared" si="272"/>
        <v>3068.6827499999995</v>
      </c>
      <c r="K345" s="55">
        <f t="shared" si="273"/>
        <v>2516.3198549999997</v>
      </c>
      <c r="L345"/>
      <c r="N345" s="492">
        <v>8716.1999999999989</v>
      </c>
      <c r="O345" s="492">
        <v>9711.5550000000003</v>
      </c>
      <c r="P345" s="492">
        <v>7008</v>
      </c>
      <c r="Q345" s="492">
        <v>7810.6350000000002</v>
      </c>
      <c r="R345" s="492">
        <v>6173.61</v>
      </c>
      <c r="S345" s="492">
        <v>6878.79</v>
      </c>
      <c r="T345" s="492">
        <v>4512.4949999999999</v>
      </c>
      <c r="U345" s="492">
        <v>3610.2149999999997</v>
      </c>
      <c r="V345" s="492">
        <v>2960.3762999999999</v>
      </c>
      <c r="Y345" s="39">
        <f t="shared" si="256"/>
        <v>7408.7699999999986</v>
      </c>
      <c r="Z345" s="39">
        <f t="shared" si="257"/>
        <v>8254.8217499999992</v>
      </c>
      <c r="AA345" s="39">
        <f t="shared" si="258"/>
        <v>5956.8</v>
      </c>
      <c r="AB345" s="39">
        <f t="shared" si="259"/>
        <v>6639.0397499999999</v>
      </c>
      <c r="AC345" s="39">
        <f t="shared" si="260"/>
        <v>5247.5684999999994</v>
      </c>
      <c r="AD345" s="39">
        <f t="shared" si="261"/>
        <v>5846.9714999999997</v>
      </c>
      <c r="AE345" s="39">
        <f t="shared" si="262"/>
        <v>3835.6207499999996</v>
      </c>
      <c r="AF345" s="39">
        <f t="shared" si="263"/>
        <v>3068.6827499999995</v>
      </c>
      <c r="AG345" s="39">
        <f t="shared" si="264"/>
        <v>2516.3198549999997</v>
      </c>
    </row>
    <row r="346" spans="1:33" ht="14" hidden="1" x14ac:dyDescent="0.2">
      <c r="A346" s="383">
        <v>57</v>
      </c>
      <c r="B346" s="41"/>
      <c r="C346" s="55">
        <f t="shared" si="265"/>
        <v>7587.4740000000002</v>
      </c>
      <c r="D346" s="55">
        <f t="shared" si="266"/>
        <v>8457.7252499999995</v>
      </c>
      <c r="E346" s="55">
        <f t="shared" si="267"/>
        <v>6102.9277499999998</v>
      </c>
      <c r="F346" s="55">
        <f t="shared" si="268"/>
        <v>6798.1980000000003</v>
      </c>
      <c r="G346" s="55">
        <f t="shared" si="269"/>
        <v>5373.2197499999993</v>
      </c>
      <c r="H346" s="55">
        <f t="shared" si="270"/>
        <v>5986.5839999999998</v>
      </c>
      <c r="I346" s="55">
        <f t="shared" si="271"/>
        <v>3928.6957499999999</v>
      </c>
      <c r="J346" s="55">
        <f t="shared" si="272"/>
        <v>3143.14275</v>
      </c>
      <c r="K346" s="55">
        <f t="shared" si="273"/>
        <v>2577.3770549999999</v>
      </c>
      <c r="L346"/>
      <c r="N346" s="492">
        <v>8926.44</v>
      </c>
      <c r="O346" s="492">
        <v>9950.2649999999994</v>
      </c>
      <c r="P346" s="492">
        <v>7179.915</v>
      </c>
      <c r="Q346" s="492">
        <v>7997.88</v>
      </c>
      <c r="R346" s="492">
        <v>6321.4349999999995</v>
      </c>
      <c r="S346" s="492">
        <v>7043.04</v>
      </c>
      <c r="T346" s="492">
        <v>4621.9949999999999</v>
      </c>
      <c r="U346" s="492">
        <v>3697.8150000000001</v>
      </c>
      <c r="V346" s="492">
        <v>3032.2083000000002</v>
      </c>
      <c r="Y346" s="39">
        <f t="shared" si="256"/>
        <v>7587.4740000000002</v>
      </c>
      <c r="Z346" s="39">
        <f t="shared" si="257"/>
        <v>8457.7252499999995</v>
      </c>
      <c r="AA346" s="39">
        <f t="shared" si="258"/>
        <v>6102.9277499999998</v>
      </c>
      <c r="AB346" s="39">
        <f t="shared" si="259"/>
        <v>6798.1980000000003</v>
      </c>
      <c r="AC346" s="39">
        <f t="shared" si="260"/>
        <v>5373.2197499999993</v>
      </c>
      <c r="AD346" s="39">
        <f t="shared" si="261"/>
        <v>5986.5839999999998</v>
      </c>
      <c r="AE346" s="39">
        <f t="shared" si="262"/>
        <v>3928.6957499999999</v>
      </c>
      <c r="AF346" s="39">
        <f t="shared" si="263"/>
        <v>3143.14275</v>
      </c>
      <c r="AG346" s="39">
        <f t="shared" si="264"/>
        <v>2577.3770549999999</v>
      </c>
    </row>
    <row r="347" spans="1:33" ht="14" hidden="1" x14ac:dyDescent="0.2">
      <c r="A347" s="383">
        <v>58</v>
      </c>
      <c r="B347" s="41"/>
      <c r="C347" s="55">
        <f t="shared" si="265"/>
        <v>7770.8317500000003</v>
      </c>
      <c r="D347" s="55">
        <f t="shared" si="266"/>
        <v>8661.5594999999994</v>
      </c>
      <c r="E347" s="55">
        <f t="shared" si="267"/>
        <v>6249.0554999999995</v>
      </c>
      <c r="F347" s="55">
        <f t="shared" si="268"/>
        <v>6962.9407499999998</v>
      </c>
      <c r="G347" s="55">
        <f t="shared" si="269"/>
        <v>5499.8017499999996</v>
      </c>
      <c r="H347" s="55">
        <f t="shared" si="270"/>
        <v>6128.0579999999991</v>
      </c>
      <c r="I347" s="55">
        <f t="shared" si="271"/>
        <v>4019.9092500000002</v>
      </c>
      <c r="J347" s="55">
        <f t="shared" si="272"/>
        <v>3216.6719999999996</v>
      </c>
      <c r="K347" s="55">
        <f t="shared" si="273"/>
        <v>2637.6710400000002</v>
      </c>
      <c r="L347"/>
      <c r="N347" s="492">
        <v>9142.1550000000007</v>
      </c>
      <c r="O347" s="492">
        <v>10190.07</v>
      </c>
      <c r="P347" s="492">
        <v>7351.83</v>
      </c>
      <c r="Q347" s="492">
        <v>8191.6949999999997</v>
      </c>
      <c r="R347" s="492">
        <v>6470.3549999999996</v>
      </c>
      <c r="S347" s="492">
        <v>7209.48</v>
      </c>
      <c r="T347" s="492">
        <v>4729.3050000000003</v>
      </c>
      <c r="U347" s="492">
        <v>3784.3199999999997</v>
      </c>
      <c r="V347" s="492">
        <v>3103.1424000000002</v>
      </c>
      <c r="Y347" s="39">
        <f t="shared" si="256"/>
        <v>7770.8317500000003</v>
      </c>
      <c r="Z347" s="39">
        <f t="shared" si="257"/>
        <v>8661.5594999999994</v>
      </c>
      <c r="AA347" s="39">
        <f t="shared" si="258"/>
        <v>6249.0554999999995</v>
      </c>
      <c r="AB347" s="39">
        <f t="shared" si="259"/>
        <v>6962.9407499999998</v>
      </c>
      <c r="AC347" s="39">
        <f t="shared" si="260"/>
        <v>5499.8017499999996</v>
      </c>
      <c r="AD347" s="39">
        <f t="shared" si="261"/>
        <v>6128.0579999999991</v>
      </c>
      <c r="AE347" s="39">
        <f t="shared" si="262"/>
        <v>4019.9092500000002</v>
      </c>
      <c r="AF347" s="39">
        <f t="shared" si="263"/>
        <v>3216.6719999999996</v>
      </c>
      <c r="AG347" s="39">
        <f t="shared" si="264"/>
        <v>2637.6710400000002</v>
      </c>
    </row>
    <row r="348" spans="1:33" ht="14" hidden="1" x14ac:dyDescent="0.2">
      <c r="A348" s="383">
        <v>59</v>
      </c>
      <c r="B348" s="41"/>
      <c r="C348" s="55">
        <f t="shared" si="265"/>
        <v>7959.7740000000003</v>
      </c>
      <c r="D348" s="55">
        <f t="shared" si="266"/>
        <v>8868.1859999999997</v>
      </c>
      <c r="E348" s="55">
        <f t="shared" si="267"/>
        <v>6398.90625</v>
      </c>
      <c r="F348" s="55">
        <f t="shared" si="268"/>
        <v>7128.6142499999996</v>
      </c>
      <c r="G348" s="55">
        <f t="shared" si="269"/>
        <v>5630.1067499999999</v>
      </c>
      <c r="H348" s="55">
        <f t="shared" si="270"/>
        <v>6274.1857499999996</v>
      </c>
      <c r="I348" s="55">
        <f t="shared" si="271"/>
        <v>4114.8457499999995</v>
      </c>
      <c r="J348" s="55">
        <f t="shared" si="272"/>
        <v>3292.0627499999996</v>
      </c>
      <c r="K348" s="55">
        <f t="shared" si="273"/>
        <v>2699.4914549999999</v>
      </c>
      <c r="L348"/>
      <c r="N348" s="492">
        <v>9364.44</v>
      </c>
      <c r="O348" s="492">
        <v>10433.16</v>
      </c>
      <c r="P348" s="492">
        <v>7528.125</v>
      </c>
      <c r="Q348" s="492">
        <v>8386.6049999999996</v>
      </c>
      <c r="R348" s="492">
        <v>6623.6549999999997</v>
      </c>
      <c r="S348" s="492">
        <v>7381.3949999999995</v>
      </c>
      <c r="T348" s="492">
        <v>4840.9949999999999</v>
      </c>
      <c r="U348" s="492">
        <v>3873.0149999999999</v>
      </c>
      <c r="V348" s="492">
        <v>3175.8723</v>
      </c>
      <c r="Y348" s="39">
        <f t="shared" si="256"/>
        <v>7959.7740000000003</v>
      </c>
      <c r="Z348" s="39">
        <f t="shared" si="257"/>
        <v>8868.1859999999997</v>
      </c>
      <c r="AA348" s="39">
        <f t="shared" si="258"/>
        <v>6398.90625</v>
      </c>
      <c r="AB348" s="39">
        <f t="shared" si="259"/>
        <v>7128.6142499999996</v>
      </c>
      <c r="AC348" s="39">
        <f t="shared" si="260"/>
        <v>5630.1067499999999</v>
      </c>
      <c r="AD348" s="39">
        <f t="shared" si="261"/>
        <v>6274.1857499999996</v>
      </c>
      <c r="AE348" s="39">
        <f t="shared" si="262"/>
        <v>4114.8457499999995</v>
      </c>
      <c r="AF348" s="39">
        <f t="shared" si="263"/>
        <v>3292.0627499999996</v>
      </c>
      <c r="AG348" s="39">
        <f t="shared" si="264"/>
        <v>2699.4914549999999</v>
      </c>
    </row>
    <row r="349" spans="1:33" ht="14" hidden="1" x14ac:dyDescent="0.2">
      <c r="A349" s="383">
        <v>60</v>
      </c>
      <c r="B349" s="41"/>
      <c r="C349" s="55">
        <f t="shared" si="265"/>
        <v>8148.7162500000004</v>
      </c>
      <c r="D349" s="55">
        <f t="shared" si="266"/>
        <v>9079.4662499999995</v>
      </c>
      <c r="E349" s="55">
        <f t="shared" si="267"/>
        <v>6547.8262500000001</v>
      </c>
      <c r="F349" s="55">
        <f t="shared" si="268"/>
        <v>7297.079999999999</v>
      </c>
      <c r="G349" s="55">
        <f t="shared" si="269"/>
        <v>5763.2039999999997</v>
      </c>
      <c r="H349" s="55">
        <f t="shared" si="270"/>
        <v>6422.1750000000002</v>
      </c>
      <c r="I349" s="55">
        <f t="shared" si="271"/>
        <v>4211.6437500000002</v>
      </c>
      <c r="J349" s="55">
        <f t="shared" si="272"/>
        <v>3369.3150000000001</v>
      </c>
      <c r="K349" s="55">
        <f t="shared" si="273"/>
        <v>2762.8382999999999</v>
      </c>
      <c r="L349"/>
      <c r="N349" s="492">
        <v>9586.7250000000004</v>
      </c>
      <c r="O349" s="492">
        <v>10681.725</v>
      </c>
      <c r="P349" s="492">
        <v>7703.3249999999998</v>
      </c>
      <c r="Q349" s="492">
        <v>8584.7999999999993</v>
      </c>
      <c r="R349" s="492">
        <v>6780.24</v>
      </c>
      <c r="S349" s="492">
        <v>7555.5</v>
      </c>
      <c r="T349" s="492">
        <v>4954.875</v>
      </c>
      <c r="U349" s="492">
        <v>3963.9</v>
      </c>
      <c r="V349" s="492">
        <v>3250.3980000000001</v>
      </c>
      <c r="Y349" s="39">
        <f t="shared" si="256"/>
        <v>8148.7162500000004</v>
      </c>
      <c r="Z349" s="39">
        <f t="shared" si="257"/>
        <v>9079.4662499999995</v>
      </c>
      <c r="AA349" s="39">
        <f t="shared" si="258"/>
        <v>6547.8262500000001</v>
      </c>
      <c r="AB349" s="39">
        <f t="shared" si="259"/>
        <v>7297.079999999999</v>
      </c>
      <c r="AC349" s="39">
        <f t="shared" si="260"/>
        <v>5763.2039999999997</v>
      </c>
      <c r="AD349" s="39">
        <f t="shared" si="261"/>
        <v>6422.1750000000002</v>
      </c>
      <c r="AE349" s="39">
        <f t="shared" si="262"/>
        <v>4211.6437500000002</v>
      </c>
      <c r="AF349" s="39">
        <f t="shared" si="263"/>
        <v>3369.3150000000001</v>
      </c>
      <c r="AG349" s="39">
        <f t="shared" si="264"/>
        <v>2762.8382999999999</v>
      </c>
    </row>
    <row r="350" spans="1:33" ht="14" hidden="1" x14ac:dyDescent="0.2">
      <c r="A350" s="383">
        <v>61</v>
      </c>
      <c r="B350" s="41"/>
      <c r="C350" s="55">
        <f t="shared" si="265"/>
        <v>9146.4802500000005</v>
      </c>
      <c r="D350" s="55">
        <f t="shared" si="266"/>
        <v>10192.643249999999</v>
      </c>
      <c r="E350" s="55">
        <f t="shared" si="267"/>
        <v>7348.2712499999998</v>
      </c>
      <c r="F350" s="55">
        <f t="shared" si="268"/>
        <v>8188.7384999999995</v>
      </c>
      <c r="G350" s="55">
        <f t="shared" si="269"/>
        <v>6463.1279999999997</v>
      </c>
      <c r="H350" s="55">
        <f t="shared" si="270"/>
        <v>7202.1435000000001</v>
      </c>
      <c r="I350" s="55">
        <f t="shared" si="271"/>
        <v>4723.5562499999996</v>
      </c>
      <c r="J350" s="55">
        <f t="shared" si="272"/>
        <v>3778.8449999999998</v>
      </c>
      <c r="K350" s="55">
        <f t="shared" si="273"/>
        <v>3098.6529</v>
      </c>
      <c r="L350"/>
      <c r="N350" s="492">
        <v>10760.565000000001</v>
      </c>
      <c r="O350" s="492">
        <v>11991.344999999999</v>
      </c>
      <c r="P350" s="492">
        <v>8645.0249999999996</v>
      </c>
      <c r="Q350" s="492">
        <v>9633.81</v>
      </c>
      <c r="R350" s="492">
        <v>7603.6799999999994</v>
      </c>
      <c r="S350" s="492">
        <v>8473.11</v>
      </c>
      <c r="T350" s="492">
        <v>5557.125</v>
      </c>
      <c r="U350" s="492">
        <v>4445.7</v>
      </c>
      <c r="V350" s="492">
        <v>3645.4740000000002</v>
      </c>
      <c r="Y350" s="39">
        <f t="shared" si="256"/>
        <v>9146.4802500000005</v>
      </c>
      <c r="Z350" s="39">
        <f t="shared" si="257"/>
        <v>10192.643249999999</v>
      </c>
      <c r="AA350" s="39">
        <f t="shared" si="258"/>
        <v>7348.2712499999998</v>
      </c>
      <c r="AB350" s="39">
        <f t="shared" si="259"/>
        <v>8188.7384999999995</v>
      </c>
      <c r="AC350" s="39">
        <f t="shared" si="260"/>
        <v>6463.1279999999997</v>
      </c>
      <c r="AD350" s="39">
        <f t="shared" si="261"/>
        <v>7202.1435000000001</v>
      </c>
      <c r="AE350" s="39">
        <f t="shared" si="262"/>
        <v>4723.5562499999996</v>
      </c>
      <c r="AF350" s="39">
        <f t="shared" si="263"/>
        <v>3778.8449999999998</v>
      </c>
      <c r="AG350" s="39">
        <f t="shared" si="264"/>
        <v>3098.6529</v>
      </c>
    </row>
    <row r="351" spans="1:33" ht="14" hidden="1" x14ac:dyDescent="0.2">
      <c r="A351" s="383">
        <v>62</v>
      </c>
      <c r="B351" s="41"/>
      <c r="C351" s="55">
        <f t="shared" si="265"/>
        <v>10228.942499999999</v>
      </c>
      <c r="D351" s="55">
        <f t="shared" si="266"/>
        <v>11398.89525</v>
      </c>
      <c r="E351" s="55">
        <f t="shared" si="267"/>
        <v>8213.8687499999996</v>
      </c>
      <c r="F351" s="55">
        <f t="shared" si="268"/>
        <v>9153.9262499999986</v>
      </c>
      <c r="G351" s="55">
        <f t="shared" si="269"/>
        <v>7226.3429999999998</v>
      </c>
      <c r="H351" s="55">
        <f t="shared" si="270"/>
        <v>8051.9182499999988</v>
      </c>
      <c r="I351" s="55">
        <f t="shared" si="271"/>
        <v>5281.0754999999999</v>
      </c>
      <c r="J351" s="55">
        <f t="shared" si="272"/>
        <v>4225.6050000000005</v>
      </c>
      <c r="K351" s="55">
        <f t="shared" si="273"/>
        <v>3464.9961000000003</v>
      </c>
      <c r="L351"/>
      <c r="N351" s="492">
        <v>12034.05</v>
      </c>
      <c r="O351" s="492">
        <v>13410.465</v>
      </c>
      <c r="P351" s="492">
        <v>9663.375</v>
      </c>
      <c r="Q351" s="492">
        <v>10769.324999999999</v>
      </c>
      <c r="R351" s="492">
        <v>8501.58</v>
      </c>
      <c r="S351" s="492">
        <v>9472.8449999999993</v>
      </c>
      <c r="T351" s="492">
        <v>6213.03</v>
      </c>
      <c r="U351" s="492">
        <v>4971.3</v>
      </c>
      <c r="V351" s="492">
        <v>4076.4660000000003</v>
      </c>
      <c r="Y351" s="39">
        <f t="shared" si="256"/>
        <v>10228.942499999999</v>
      </c>
      <c r="Z351" s="39">
        <f t="shared" si="257"/>
        <v>11398.89525</v>
      </c>
      <c r="AA351" s="39">
        <f t="shared" si="258"/>
        <v>8213.8687499999996</v>
      </c>
      <c r="AB351" s="39">
        <f t="shared" si="259"/>
        <v>9153.9262499999986</v>
      </c>
      <c r="AC351" s="39">
        <f t="shared" si="260"/>
        <v>7226.3429999999998</v>
      </c>
      <c r="AD351" s="39">
        <f t="shared" si="261"/>
        <v>8051.9182499999988</v>
      </c>
      <c r="AE351" s="39">
        <f t="shared" si="262"/>
        <v>5281.0754999999999</v>
      </c>
      <c r="AF351" s="39">
        <f t="shared" si="263"/>
        <v>4225.6050000000005</v>
      </c>
      <c r="AG351" s="39">
        <f t="shared" si="264"/>
        <v>3464.9961000000003</v>
      </c>
    </row>
    <row r="352" spans="1:33" ht="14" hidden="1" x14ac:dyDescent="0.2">
      <c r="A352" s="383">
        <v>63</v>
      </c>
      <c r="B352" s="41"/>
      <c r="C352" s="55">
        <f t="shared" si="265"/>
        <v>11392.38</v>
      </c>
      <c r="D352" s="55">
        <f t="shared" si="266"/>
        <v>12695.429999999998</v>
      </c>
      <c r="E352" s="55">
        <f t="shared" si="267"/>
        <v>9151.1339999999982</v>
      </c>
      <c r="F352" s="55">
        <f t="shared" si="268"/>
        <v>10196.366250000001</v>
      </c>
      <c r="G352" s="55">
        <f t="shared" si="269"/>
        <v>8047.2644999999993</v>
      </c>
      <c r="H352" s="55">
        <f t="shared" si="270"/>
        <v>8968.7070000000003</v>
      </c>
      <c r="I352" s="55">
        <f t="shared" si="271"/>
        <v>5882.3399999999992</v>
      </c>
      <c r="J352" s="55">
        <f t="shared" si="272"/>
        <v>4705.8719999999994</v>
      </c>
      <c r="K352" s="55">
        <f t="shared" si="273"/>
        <v>3858.81504</v>
      </c>
      <c r="L352"/>
      <c r="N352" s="492">
        <v>13402.8</v>
      </c>
      <c r="O352" s="492">
        <v>14935.8</v>
      </c>
      <c r="P352" s="492">
        <v>10766.039999999999</v>
      </c>
      <c r="Q352" s="492">
        <v>11995.725</v>
      </c>
      <c r="R352" s="492">
        <v>9467.369999999999</v>
      </c>
      <c r="S352" s="492">
        <v>10551.42</v>
      </c>
      <c r="T352" s="492">
        <v>6920.4</v>
      </c>
      <c r="U352" s="492">
        <v>5536.32</v>
      </c>
      <c r="V352" s="492">
        <v>4539.7824000000001</v>
      </c>
      <c r="Y352" s="39">
        <f t="shared" si="256"/>
        <v>11392.38</v>
      </c>
      <c r="Z352" s="39">
        <f t="shared" si="257"/>
        <v>12695.429999999998</v>
      </c>
      <c r="AA352" s="39">
        <f t="shared" si="258"/>
        <v>9151.1339999999982</v>
      </c>
      <c r="AB352" s="39">
        <f t="shared" si="259"/>
        <v>10196.366250000001</v>
      </c>
      <c r="AC352" s="39">
        <f t="shared" si="260"/>
        <v>8047.2644999999993</v>
      </c>
      <c r="AD352" s="39">
        <f t="shared" si="261"/>
        <v>8968.7070000000003</v>
      </c>
      <c r="AE352" s="39">
        <f t="shared" si="262"/>
        <v>5882.3399999999992</v>
      </c>
      <c r="AF352" s="39">
        <f t="shared" si="263"/>
        <v>4705.8719999999994</v>
      </c>
      <c r="AG352" s="39">
        <f t="shared" si="264"/>
        <v>3858.81504</v>
      </c>
    </row>
    <row r="353" spans="1:33" ht="14" hidden="1" x14ac:dyDescent="0.2">
      <c r="A353" s="383">
        <v>64</v>
      </c>
      <c r="B353" s="41"/>
      <c r="C353" s="55">
        <f t="shared" si="265"/>
        <v>12637.7235</v>
      </c>
      <c r="D353" s="55">
        <f t="shared" si="266"/>
        <v>14082.247499999998</v>
      </c>
      <c r="E353" s="55">
        <f t="shared" si="267"/>
        <v>10152.620999999999</v>
      </c>
      <c r="F353" s="55">
        <f t="shared" si="268"/>
        <v>11313.266250000001</v>
      </c>
      <c r="G353" s="55">
        <f t="shared" si="269"/>
        <v>8932.4077500000003</v>
      </c>
      <c r="H353" s="55">
        <f t="shared" si="270"/>
        <v>9952.5097499999993</v>
      </c>
      <c r="I353" s="55">
        <f t="shared" si="271"/>
        <v>6528.2804999999998</v>
      </c>
      <c r="J353" s="55">
        <f t="shared" si="272"/>
        <v>5223.3689999999997</v>
      </c>
      <c r="K353" s="55">
        <f t="shared" si="273"/>
        <v>4283.1625800000002</v>
      </c>
      <c r="L353"/>
      <c r="N353" s="492">
        <v>14867.91</v>
      </c>
      <c r="O353" s="492">
        <v>16567.349999999999</v>
      </c>
      <c r="P353" s="492">
        <v>11944.26</v>
      </c>
      <c r="Q353" s="492">
        <v>13309.725</v>
      </c>
      <c r="R353" s="492">
        <v>10508.715</v>
      </c>
      <c r="S353" s="492">
        <v>11708.834999999999</v>
      </c>
      <c r="T353" s="492">
        <v>7680.33</v>
      </c>
      <c r="U353" s="492">
        <v>6145.1399999999994</v>
      </c>
      <c r="V353" s="492">
        <v>5039.0147999999999</v>
      </c>
      <c r="Y353" s="39">
        <f t="shared" si="256"/>
        <v>12637.7235</v>
      </c>
      <c r="Z353" s="39">
        <f t="shared" si="257"/>
        <v>14082.247499999998</v>
      </c>
      <c r="AA353" s="39">
        <f t="shared" si="258"/>
        <v>10152.620999999999</v>
      </c>
      <c r="AB353" s="39">
        <f t="shared" si="259"/>
        <v>11313.266250000001</v>
      </c>
      <c r="AC353" s="39">
        <f t="shared" si="260"/>
        <v>8932.4077500000003</v>
      </c>
      <c r="AD353" s="39">
        <f t="shared" si="261"/>
        <v>9952.5097499999993</v>
      </c>
      <c r="AE353" s="39">
        <f t="shared" si="262"/>
        <v>6528.2804999999998</v>
      </c>
      <c r="AF353" s="39">
        <f t="shared" si="263"/>
        <v>5223.3689999999997</v>
      </c>
      <c r="AG353" s="39">
        <f t="shared" si="264"/>
        <v>4283.1625800000002</v>
      </c>
    </row>
    <row r="354" spans="1:33" ht="14" hidden="1" x14ac:dyDescent="0.2">
      <c r="A354" s="383">
        <v>65</v>
      </c>
      <c r="B354" s="41"/>
      <c r="C354" s="55">
        <f t="shared" si="265"/>
        <v>13965.903749999998</v>
      </c>
      <c r="D354" s="55">
        <f t="shared" si="266"/>
        <v>15562.139999999998</v>
      </c>
      <c r="E354" s="55">
        <f t="shared" si="267"/>
        <v>11222.9835</v>
      </c>
      <c r="F354" s="55">
        <f t="shared" si="268"/>
        <v>12508.349249999999</v>
      </c>
      <c r="G354" s="55">
        <f t="shared" si="269"/>
        <v>9877.1189999999988</v>
      </c>
      <c r="H354" s="55">
        <f t="shared" si="270"/>
        <v>11007.049499999999</v>
      </c>
      <c r="I354" s="55">
        <f t="shared" si="271"/>
        <v>7217.9662500000004</v>
      </c>
      <c r="J354" s="55">
        <f t="shared" si="272"/>
        <v>5774.3729999999996</v>
      </c>
      <c r="K354" s="55">
        <f t="shared" si="273"/>
        <v>4734.9858599999998</v>
      </c>
      <c r="L354"/>
      <c r="N354" s="492">
        <v>16430.474999999999</v>
      </c>
      <c r="O354" s="492">
        <v>18308.399999999998</v>
      </c>
      <c r="P354" s="492">
        <v>13203.51</v>
      </c>
      <c r="Q354" s="492">
        <v>14715.705</v>
      </c>
      <c r="R354" s="492">
        <v>11620.14</v>
      </c>
      <c r="S354" s="492">
        <v>12949.47</v>
      </c>
      <c r="T354" s="492">
        <v>8491.7250000000004</v>
      </c>
      <c r="U354" s="492">
        <v>6793.38</v>
      </c>
      <c r="V354" s="492">
        <v>5570.5716000000002</v>
      </c>
      <c r="Y354" s="39">
        <f t="shared" si="256"/>
        <v>13965.903749999998</v>
      </c>
      <c r="Z354" s="39">
        <f t="shared" si="257"/>
        <v>15562.139999999998</v>
      </c>
      <c r="AA354" s="39">
        <f t="shared" si="258"/>
        <v>11222.9835</v>
      </c>
      <c r="AB354" s="39">
        <f t="shared" si="259"/>
        <v>12508.349249999999</v>
      </c>
      <c r="AC354" s="39">
        <f t="shared" si="260"/>
        <v>9877.1189999999988</v>
      </c>
      <c r="AD354" s="39">
        <f t="shared" si="261"/>
        <v>11007.049499999999</v>
      </c>
      <c r="AE354" s="39">
        <f t="shared" si="262"/>
        <v>7217.9662500000004</v>
      </c>
      <c r="AF354" s="39">
        <f t="shared" si="263"/>
        <v>5774.3729999999996</v>
      </c>
      <c r="AG354" s="39">
        <f t="shared" si="264"/>
        <v>4734.9858599999998</v>
      </c>
    </row>
    <row r="355" spans="1:33" ht="14" hidden="1" x14ac:dyDescent="0.2">
      <c r="A355" s="383">
        <v>66</v>
      </c>
      <c r="B355" s="41"/>
      <c r="C355" s="55">
        <f t="shared" si="265"/>
        <v>15375.989999999998</v>
      </c>
      <c r="D355" s="55">
        <f t="shared" si="266"/>
        <v>17134.176749999999</v>
      </c>
      <c r="E355" s="55">
        <f t="shared" si="267"/>
        <v>12363.152249999999</v>
      </c>
      <c r="F355" s="55">
        <f t="shared" si="268"/>
        <v>13776.03075</v>
      </c>
      <c r="G355" s="55">
        <f t="shared" si="269"/>
        <v>10883.259749999999</v>
      </c>
      <c r="H355" s="55">
        <f t="shared" si="270"/>
        <v>12128.60325</v>
      </c>
      <c r="I355" s="55">
        <f t="shared" si="271"/>
        <v>7954.1894999999986</v>
      </c>
      <c r="J355" s="55">
        <f t="shared" si="272"/>
        <v>6363.5377499999995</v>
      </c>
      <c r="K355" s="55">
        <f t="shared" si="273"/>
        <v>5218.1009549999999</v>
      </c>
      <c r="L355"/>
      <c r="N355" s="492">
        <v>18089.399999999998</v>
      </c>
      <c r="O355" s="492">
        <v>20157.855</v>
      </c>
      <c r="P355" s="492">
        <v>14544.885</v>
      </c>
      <c r="Q355" s="492">
        <v>16207.094999999999</v>
      </c>
      <c r="R355" s="492">
        <v>12803.834999999999</v>
      </c>
      <c r="S355" s="492">
        <v>14268.945</v>
      </c>
      <c r="T355" s="492">
        <v>9357.869999999999</v>
      </c>
      <c r="U355" s="492">
        <v>7486.5149999999994</v>
      </c>
      <c r="V355" s="492">
        <v>6138.9422999999997</v>
      </c>
      <c r="Y355" s="39">
        <f t="shared" si="256"/>
        <v>15375.989999999998</v>
      </c>
      <c r="Z355" s="39">
        <f t="shared" si="257"/>
        <v>17134.176749999999</v>
      </c>
      <c r="AA355" s="39">
        <f t="shared" si="258"/>
        <v>12363.152249999999</v>
      </c>
      <c r="AB355" s="39">
        <f t="shared" si="259"/>
        <v>13776.03075</v>
      </c>
      <c r="AC355" s="39">
        <f t="shared" si="260"/>
        <v>10883.259749999999</v>
      </c>
      <c r="AD355" s="39">
        <f t="shared" si="261"/>
        <v>12128.60325</v>
      </c>
      <c r="AE355" s="39">
        <f t="shared" si="262"/>
        <v>7954.1894999999986</v>
      </c>
      <c r="AF355" s="39">
        <f t="shared" si="263"/>
        <v>6363.5377499999995</v>
      </c>
      <c r="AG355" s="39">
        <f t="shared" si="264"/>
        <v>5218.1009549999999</v>
      </c>
    </row>
    <row r="356" spans="1:33" ht="14" hidden="1" x14ac:dyDescent="0.2">
      <c r="A356" s="383">
        <v>67</v>
      </c>
      <c r="B356" s="41"/>
      <c r="C356" s="55">
        <f t="shared" si="265"/>
        <v>16869.84375</v>
      </c>
      <c r="D356" s="55">
        <f t="shared" si="266"/>
        <v>18798.357749999999</v>
      </c>
      <c r="E356" s="55">
        <f t="shared" si="267"/>
        <v>13570.334999999999</v>
      </c>
      <c r="F356" s="55">
        <f t="shared" si="268"/>
        <v>15123.756749999999</v>
      </c>
      <c r="G356" s="55">
        <f t="shared" si="269"/>
        <v>11953.622249999999</v>
      </c>
      <c r="H356" s="55">
        <f t="shared" si="270"/>
        <v>13319.963249999999</v>
      </c>
      <c r="I356" s="55">
        <f t="shared" si="271"/>
        <v>8736.0195000000003</v>
      </c>
      <c r="J356" s="55">
        <f t="shared" si="272"/>
        <v>6989.0017499999994</v>
      </c>
      <c r="K356" s="55">
        <f t="shared" si="273"/>
        <v>5730.9814349999997</v>
      </c>
      <c r="L356"/>
      <c r="N356" s="492">
        <v>19846.875</v>
      </c>
      <c r="O356" s="492">
        <v>22115.715</v>
      </c>
      <c r="P356" s="492">
        <v>15965.1</v>
      </c>
      <c r="Q356" s="492">
        <v>17792.654999999999</v>
      </c>
      <c r="R356" s="492">
        <v>14063.084999999999</v>
      </c>
      <c r="S356" s="492">
        <v>15670.545</v>
      </c>
      <c r="T356" s="492">
        <v>10277.67</v>
      </c>
      <c r="U356" s="492">
        <v>8222.3549999999996</v>
      </c>
      <c r="V356" s="492">
        <v>6742.3311000000003</v>
      </c>
      <c r="Y356" s="39">
        <f t="shared" si="256"/>
        <v>16869.84375</v>
      </c>
      <c r="Z356" s="39">
        <f t="shared" si="257"/>
        <v>18798.357749999999</v>
      </c>
      <c r="AA356" s="39">
        <f t="shared" si="258"/>
        <v>13570.334999999999</v>
      </c>
      <c r="AB356" s="39">
        <f t="shared" si="259"/>
        <v>15123.756749999999</v>
      </c>
      <c r="AC356" s="39">
        <f t="shared" si="260"/>
        <v>11953.622249999999</v>
      </c>
      <c r="AD356" s="39">
        <f t="shared" si="261"/>
        <v>13319.963249999999</v>
      </c>
      <c r="AE356" s="39">
        <f t="shared" si="262"/>
        <v>8736.0195000000003</v>
      </c>
      <c r="AF356" s="39">
        <f t="shared" si="263"/>
        <v>6989.0017499999994</v>
      </c>
      <c r="AG356" s="39">
        <f t="shared" si="264"/>
        <v>5730.9814349999997</v>
      </c>
    </row>
    <row r="357" spans="1:33" ht="14" hidden="1" x14ac:dyDescent="0.2">
      <c r="A357" s="383">
        <v>68</v>
      </c>
      <c r="B357" s="41"/>
      <c r="C357" s="55">
        <f t="shared" si="265"/>
        <v>18441.880499999999</v>
      </c>
      <c r="D357" s="55">
        <f t="shared" si="266"/>
        <v>20552.821500000002</v>
      </c>
      <c r="E357" s="55">
        <f t="shared" si="267"/>
        <v>14849.1855</v>
      </c>
      <c r="F357" s="55">
        <f t="shared" si="268"/>
        <v>16546.873499999998</v>
      </c>
      <c r="G357" s="55">
        <f t="shared" si="269"/>
        <v>13082.621999999999</v>
      </c>
      <c r="H357" s="55">
        <f t="shared" si="270"/>
        <v>14578.33725</v>
      </c>
      <c r="I357" s="55">
        <f t="shared" si="271"/>
        <v>9561.5947500000002</v>
      </c>
      <c r="J357" s="55">
        <f t="shared" si="272"/>
        <v>7649.8342499999999</v>
      </c>
      <c r="K357" s="55">
        <f t="shared" si="273"/>
        <v>6272.8640850000002</v>
      </c>
      <c r="L357"/>
      <c r="N357" s="492">
        <v>21696.329999999998</v>
      </c>
      <c r="O357" s="492">
        <v>24179.79</v>
      </c>
      <c r="P357" s="492">
        <v>17469.63</v>
      </c>
      <c r="Q357" s="492">
        <v>19466.91</v>
      </c>
      <c r="R357" s="492">
        <v>15391.32</v>
      </c>
      <c r="S357" s="492">
        <v>17150.985000000001</v>
      </c>
      <c r="T357" s="492">
        <v>11248.934999999999</v>
      </c>
      <c r="U357" s="492">
        <v>8999.8050000000003</v>
      </c>
      <c r="V357" s="492">
        <v>7379.8401000000003</v>
      </c>
      <c r="Y357" s="39">
        <f t="shared" si="256"/>
        <v>18441.880499999999</v>
      </c>
      <c r="Z357" s="39">
        <f t="shared" si="257"/>
        <v>20552.821500000002</v>
      </c>
      <c r="AA357" s="39">
        <f t="shared" si="258"/>
        <v>14849.1855</v>
      </c>
      <c r="AB357" s="39">
        <f t="shared" si="259"/>
        <v>16546.873499999998</v>
      </c>
      <c r="AC357" s="39">
        <f t="shared" si="260"/>
        <v>13082.621999999999</v>
      </c>
      <c r="AD357" s="39">
        <f t="shared" si="261"/>
        <v>14578.33725</v>
      </c>
      <c r="AE357" s="39">
        <f t="shared" si="262"/>
        <v>9561.5947500000002</v>
      </c>
      <c r="AF357" s="39">
        <f t="shared" si="263"/>
        <v>7649.8342499999999</v>
      </c>
      <c r="AG357" s="39">
        <f t="shared" si="264"/>
        <v>6272.8640850000002</v>
      </c>
    </row>
    <row r="358" spans="1:33" ht="14" hidden="1" x14ac:dyDescent="0.2">
      <c r="A358" s="383">
        <v>69</v>
      </c>
      <c r="B358" s="41"/>
      <c r="C358" s="55">
        <f t="shared" si="265"/>
        <v>20100.476999999999</v>
      </c>
      <c r="D358" s="55">
        <f t="shared" si="266"/>
        <v>22399.429499999998</v>
      </c>
      <c r="E358" s="55">
        <f t="shared" si="267"/>
        <v>16192.257749999999</v>
      </c>
      <c r="F358" s="55">
        <f t="shared" si="268"/>
        <v>18042.588749999999</v>
      </c>
      <c r="G358" s="55">
        <f t="shared" si="269"/>
        <v>14273.981999999998</v>
      </c>
      <c r="H358" s="55">
        <f t="shared" si="270"/>
        <v>15905.586749999999</v>
      </c>
      <c r="I358" s="55">
        <f t="shared" si="271"/>
        <v>10431.846</v>
      </c>
      <c r="J358" s="55">
        <f t="shared" si="272"/>
        <v>8346.035249999999</v>
      </c>
      <c r="K358" s="55">
        <f t="shared" si="273"/>
        <v>6843.7489050000004</v>
      </c>
      <c r="L358"/>
      <c r="N358" s="492">
        <v>23647.62</v>
      </c>
      <c r="O358" s="492">
        <v>26352.27</v>
      </c>
      <c r="P358" s="492">
        <v>19049.715</v>
      </c>
      <c r="Q358" s="492">
        <v>21226.575000000001</v>
      </c>
      <c r="R358" s="492">
        <v>16792.919999999998</v>
      </c>
      <c r="S358" s="492">
        <v>18712.454999999998</v>
      </c>
      <c r="T358" s="492">
        <v>12272.76</v>
      </c>
      <c r="U358" s="492">
        <v>9818.8649999999998</v>
      </c>
      <c r="V358" s="492">
        <v>8051.4693000000007</v>
      </c>
      <c r="Y358" s="39">
        <f t="shared" si="256"/>
        <v>20100.476999999999</v>
      </c>
      <c r="Z358" s="39">
        <f t="shared" si="257"/>
        <v>22399.429499999998</v>
      </c>
      <c r="AA358" s="39">
        <f t="shared" si="258"/>
        <v>16192.257749999999</v>
      </c>
      <c r="AB358" s="39">
        <f t="shared" si="259"/>
        <v>18042.588749999999</v>
      </c>
      <c r="AC358" s="39">
        <f t="shared" si="260"/>
        <v>14273.981999999998</v>
      </c>
      <c r="AD358" s="39">
        <f t="shared" si="261"/>
        <v>15905.586749999999</v>
      </c>
      <c r="AE358" s="39">
        <f t="shared" si="262"/>
        <v>10431.846</v>
      </c>
      <c r="AF358" s="39">
        <f t="shared" si="263"/>
        <v>8346.035249999999</v>
      </c>
      <c r="AG358" s="39">
        <f t="shared" si="264"/>
        <v>6843.7489050000004</v>
      </c>
    </row>
    <row r="359" spans="1:33" ht="14" hidden="1" x14ac:dyDescent="0.2">
      <c r="A359" s="383">
        <v>70</v>
      </c>
      <c r="B359" s="41"/>
      <c r="C359" s="55">
        <f t="shared" si="265"/>
        <v>21840.048749999998</v>
      </c>
      <c r="D359" s="55">
        <f t="shared" si="266"/>
        <v>24337.250999999997</v>
      </c>
      <c r="E359" s="55">
        <f t="shared" si="267"/>
        <v>17604.205499999996</v>
      </c>
      <c r="F359" s="55">
        <f t="shared" si="268"/>
        <v>19617.417749999997</v>
      </c>
      <c r="G359" s="55">
        <f t="shared" si="269"/>
        <v>15525.840749999999</v>
      </c>
      <c r="H359" s="55">
        <f t="shared" si="270"/>
        <v>17299.85025</v>
      </c>
      <c r="I359" s="55">
        <f t="shared" si="271"/>
        <v>11347.704</v>
      </c>
      <c r="J359" s="55">
        <f t="shared" si="272"/>
        <v>9078.5355</v>
      </c>
      <c r="K359" s="55">
        <f t="shared" si="273"/>
        <v>7444.3991099999994</v>
      </c>
      <c r="L359"/>
      <c r="N359" s="492">
        <v>25694.174999999999</v>
      </c>
      <c r="O359" s="492">
        <v>28632.059999999998</v>
      </c>
      <c r="P359" s="492">
        <v>20710.829999999998</v>
      </c>
      <c r="Q359" s="492">
        <v>23079.314999999999</v>
      </c>
      <c r="R359" s="492">
        <v>18265.695</v>
      </c>
      <c r="S359" s="492">
        <v>20352.764999999999</v>
      </c>
      <c r="T359" s="492">
        <v>13350.24</v>
      </c>
      <c r="U359" s="492">
        <v>10680.63</v>
      </c>
      <c r="V359" s="492">
        <v>8758.1165999999994</v>
      </c>
      <c r="Y359" s="39">
        <f t="shared" si="256"/>
        <v>21840.048749999998</v>
      </c>
      <c r="Z359" s="39">
        <f t="shared" si="257"/>
        <v>24337.250999999997</v>
      </c>
      <c r="AA359" s="39">
        <f t="shared" si="258"/>
        <v>17604.205499999996</v>
      </c>
      <c r="AB359" s="39">
        <f t="shared" si="259"/>
        <v>19617.417749999997</v>
      </c>
      <c r="AC359" s="39">
        <f t="shared" si="260"/>
        <v>15525.840749999999</v>
      </c>
      <c r="AD359" s="39">
        <f t="shared" si="261"/>
        <v>17299.85025</v>
      </c>
      <c r="AE359" s="39">
        <f t="shared" si="262"/>
        <v>11347.704</v>
      </c>
      <c r="AF359" s="39">
        <f t="shared" si="263"/>
        <v>9078.5355</v>
      </c>
      <c r="AG359" s="39">
        <f t="shared" si="264"/>
        <v>7444.3991099999994</v>
      </c>
    </row>
    <row r="360" spans="1:33" ht="14" hidden="1" x14ac:dyDescent="0.2">
      <c r="A360" s="383">
        <v>71</v>
      </c>
      <c r="B360" s="41"/>
      <c r="C360" s="55">
        <f t="shared" si="265"/>
        <v>23661.5265</v>
      </c>
      <c r="D360" s="55">
        <f t="shared" si="266"/>
        <v>26368.147499999999</v>
      </c>
      <c r="E360" s="55">
        <f t="shared" si="267"/>
        <v>19085.028749999998</v>
      </c>
      <c r="F360" s="55">
        <f t="shared" si="268"/>
        <v>21265.775999999998</v>
      </c>
      <c r="G360" s="55">
        <f t="shared" si="269"/>
        <v>16839.128999999997</v>
      </c>
      <c r="H360" s="55">
        <f t="shared" si="270"/>
        <v>18763.920000000002</v>
      </c>
      <c r="I360" s="55">
        <f t="shared" si="271"/>
        <v>12306.3765</v>
      </c>
      <c r="J360" s="55">
        <f t="shared" si="272"/>
        <v>9845.4735000000001</v>
      </c>
      <c r="K360" s="55">
        <f t="shared" si="273"/>
        <v>8073.2882700000009</v>
      </c>
      <c r="L360"/>
      <c r="N360" s="492">
        <v>27837.09</v>
      </c>
      <c r="O360" s="492">
        <v>31021.35</v>
      </c>
      <c r="P360" s="492">
        <v>22452.974999999999</v>
      </c>
      <c r="Q360" s="492">
        <v>25018.559999999998</v>
      </c>
      <c r="R360" s="492">
        <v>19810.739999999998</v>
      </c>
      <c r="S360" s="492">
        <v>22075.200000000001</v>
      </c>
      <c r="T360" s="492">
        <v>14478.09</v>
      </c>
      <c r="U360" s="492">
        <v>11582.91</v>
      </c>
      <c r="V360" s="492">
        <v>9497.9862000000012</v>
      </c>
      <c r="Y360" s="39">
        <f t="shared" si="256"/>
        <v>23661.5265</v>
      </c>
      <c r="Z360" s="39">
        <f t="shared" si="257"/>
        <v>26368.147499999999</v>
      </c>
      <c r="AA360" s="39">
        <f t="shared" si="258"/>
        <v>19085.028749999998</v>
      </c>
      <c r="AB360" s="39">
        <f t="shared" si="259"/>
        <v>21265.775999999998</v>
      </c>
      <c r="AC360" s="39">
        <f t="shared" si="260"/>
        <v>16839.128999999997</v>
      </c>
      <c r="AD360" s="39">
        <f t="shared" si="261"/>
        <v>18763.920000000002</v>
      </c>
      <c r="AE360" s="39">
        <f t="shared" si="262"/>
        <v>12306.3765</v>
      </c>
      <c r="AF360" s="39">
        <f t="shared" si="263"/>
        <v>9845.4735000000001</v>
      </c>
      <c r="AG360" s="39">
        <f t="shared" si="264"/>
        <v>8073.2882700000009</v>
      </c>
    </row>
    <row r="361" spans="1:33" ht="14" hidden="1" x14ac:dyDescent="0.2">
      <c r="A361" s="383">
        <v>72</v>
      </c>
      <c r="B361" s="41"/>
      <c r="C361" s="55">
        <f t="shared" si="265"/>
        <v>25566.77175</v>
      </c>
      <c r="D361" s="55">
        <f t="shared" si="266"/>
        <v>28488.396000000001</v>
      </c>
      <c r="E361" s="55">
        <f t="shared" si="267"/>
        <v>20632.865999999998</v>
      </c>
      <c r="F361" s="55">
        <f t="shared" si="268"/>
        <v>22991.386499999997</v>
      </c>
      <c r="G361" s="55">
        <f t="shared" si="269"/>
        <v>18214.777499999997</v>
      </c>
      <c r="H361" s="55">
        <f t="shared" si="270"/>
        <v>20295.934499999999</v>
      </c>
      <c r="I361" s="55">
        <f t="shared" si="271"/>
        <v>13311.586499999999</v>
      </c>
      <c r="J361" s="55">
        <f t="shared" si="272"/>
        <v>10649.6415</v>
      </c>
      <c r="K361" s="55">
        <f t="shared" si="273"/>
        <v>8732.7060299999994</v>
      </c>
      <c r="L361"/>
      <c r="N361" s="492">
        <v>30078.555</v>
      </c>
      <c r="O361" s="492">
        <v>33515.760000000002</v>
      </c>
      <c r="P361" s="492">
        <v>24273.96</v>
      </c>
      <c r="Q361" s="492">
        <v>27048.69</v>
      </c>
      <c r="R361" s="492">
        <v>21429.149999999998</v>
      </c>
      <c r="S361" s="492">
        <v>23877.57</v>
      </c>
      <c r="T361" s="492">
        <v>15660.69</v>
      </c>
      <c r="U361" s="492">
        <v>12528.99</v>
      </c>
      <c r="V361" s="492">
        <v>10273.7718</v>
      </c>
      <c r="Y361" s="39">
        <f t="shared" si="256"/>
        <v>25566.77175</v>
      </c>
      <c r="Z361" s="39">
        <f t="shared" si="257"/>
        <v>28488.396000000001</v>
      </c>
      <c r="AA361" s="39">
        <f t="shared" si="258"/>
        <v>20632.865999999998</v>
      </c>
      <c r="AB361" s="39">
        <f t="shared" si="259"/>
        <v>22991.386499999997</v>
      </c>
      <c r="AC361" s="39">
        <f t="shared" si="260"/>
        <v>18214.777499999997</v>
      </c>
      <c r="AD361" s="39">
        <f t="shared" si="261"/>
        <v>20295.934499999999</v>
      </c>
      <c r="AE361" s="39">
        <f t="shared" si="262"/>
        <v>13311.586499999999</v>
      </c>
      <c r="AF361" s="39">
        <f t="shared" si="263"/>
        <v>10649.6415</v>
      </c>
      <c r="AG361" s="39">
        <f t="shared" si="264"/>
        <v>8732.7060299999994</v>
      </c>
    </row>
    <row r="362" spans="1:33" ht="14" hidden="1" x14ac:dyDescent="0.2">
      <c r="A362" s="383">
        <v>73</v>
      </c>
      <c r="B362" s="41"/>
      <c r="C362" s="55">
        <f t="shared" si="265"/>
        <v>27551.130749999997</v>
      </c>
      <c r="D362" s="55">
        <f t="shared" si="266"/>
        <v>30701.719499999999</v>
      </c>
      <c r="E362" s="55">
        <f t="shared" si="267"/>
        <v>22249.578749999997</v>
      </c>
      <c r="F362" s="55">
        <f t="shared" si="268"/>
        <v>24793.318500000001</v>
      </c>
      <c r="G362" s="55">
        <f t="shared" si="269"/>
        <v>19649.993999999999</v>
      </c>
      <c r="H362" s="55">
        <f t="shared" si="270"/>
        <v>21897.755249999998</v>
      </c>
      <c r="I362" s="55">
        <f t="shared" si="271"/>
        <v>14358.680249999998</v>
      </c>
      <c r="J362" s="55">
        <f t="shared" si="272"/>
        <v>11487.316499999999</v>
      </c>
      <c r="K362" s="55">
        <f t="shared" si="273"/>
        <v>9419.5995300000013</v>
      </c>
      <c r="L362"/>
      <c r="N362" s="492">
        <v>32413.094999999998</v>
      </c>
      <c r="O362" s="492">
        <v>36119.67</v>
      </c>
      <c r="P362" s="492">
        <v>26175.974999999999</v>
      </c>
      <c r="Q362" s="492">
        <v>29168.61</v>
      </c>
      <c r="R362" s="492">
        <v>23117.64</v>
      </c>
      <c r="S362" s="492">
        <v>25762.064999999999</v>
      </c>
      <c r="T362" s="492">
        <v>16892.564999999999</v>
      </c>
      <c r="U362" s="492">
        <v>13514.49</v>
      </c>
      <c r="V362" s="492">
        <v>11081.881800000001</v>
      </c>
      <c r="Y362" s="39">
        <f t="shared" si="256"/>
        <v>27551.130749999997</v>
      </c>
      <c r="Z362" s="39">
        <f t="shared" si="257"/>
        <v>30701.719499999999</v>
      </c>
      <c r="AA362" s="39">
        <f t="shared" si="258"/>
        <v>22249.578749999997</v>
      </c>
      <c r="AB362" s="39">
        <f t="shared" si="259"/>
        <v>24793.318500000001</v>
      </c>
      <c r="AC362" s="39">
        <f t="shared" si="260"/>
        <v>19649.993999999999</v>
      </c>
      <c r="AD362" s="39">
        <f t="shared" si="261"/>
        <v>21897.755249999998</v>
      </c>
      <c r="AE362" s="39">
        <f t="shared" si="262"/>
        <v>14358.680249999998</v>
      </c>
      <c r="AF362" s="39">
        <f t="shared" si="263"/>
        <v>11487.316499999999</v>
      </c>
      <c r="AG362" s="39">
        <f t="shared" si="264"/>
        <v>9419.5995300000013</v>
      </c>
    </row>
    <row r="363" spans="1:33" ht="14" hidden="1" x14ac:dyDescent="0.2">
      <c r="A363" s="383">
        <v>74</v>
      </c>
      <c r="B363" s="41"/>
      <c r="C363" s="55">
        <f t="shared" si="265"/>
        <v>29620.187999999998</v>
      </c>
      <c r="D363" s="55">
        <f t="shared" si="266"/>
        <v>33009.048749999994</v>
      </c>
      <c r="E363" s="55">
        <f t="shared" si="267"/>
        <v>23933.305499999999</v>
      </c>
      <c r="F363" s="55">
        <f t="shared" si="268"/>
        <v>26669.710500000001</v>
      </c>
      <c r="G363" s="55">
        <f t="shared" si="269"/>
        <v>21149.432249999998</v>
      </c>
      <c r="H363" s="55">
        <f t="shared" si="270"/>
        <v>23566.589999999997</v>
      </c>
      <c r="I363" s="55">
        <f t="shared" si="271"/>
        <v>15456.0345</v>
      </c>
      <c r="J363" s="55">
        <f t="shared" si="272"/>
        <v>12365.013749999998</v>
      </c>
      <c r="K363" s="55">
        <f t="shared" si="273"/>
        <v>10139.311275</v>
      </c>
      <c r="L363"/>
      <c r="N363" s="492">
        <v>34847.279999999999</v>
      </c>
      <c r="O363" s="492">
        <v>38834.174999999996</v>
      </c>
      <c r="P363" s="492">
        <v>28156.829999999998</v>
      </c>
      <c r="Q363" s="492">
        <v>31376.13</v>
      </c>
      <c r="R363" s="492">
        <v>24881.684999999998</v>
      </c>
      <c r="S363" s="492">
        <v>27725.399999999998</v>
      </c>
      <c r="T363" s="492">
        <v>18183.57</v>
      </c>
      <c r="U363" s="492">
        <v>14547.074999999999</v>
      </c>
      <c r="V363" s="492">
        <v>11928.601500000001</v>
      </c>
      <c r="Y363" s="39">
        <f t="shared" si="256"/>
        <v>29620.187999999998</v>
      </c>
      <c r="Z363" s="39">
        <f t="shared" si="257"/>
        <v>33009.048749999994</v>
      </c>
      <c r="AA363" s="39">
        <f t="shared" si="258"/>
        <v>23933.305499999999</v>
      </c>
      <c r="AB363" s="39">
        <f t="shared" si="259"/>
        <v>26669.710500000001</v>
      </c>
      <c r="AC363" s="39">
        <f t="shared" si="260"/>
        <v>21149.432249999998</v>
      </c>
      <c r="AD363" s="39">
        <f t="shared" si="261"/>
        <v>23566.589999999997</v>
      </c>
      <c r="AE363" s="39">
        <f t="shared" si="262"/>
        <v>15456.0345</v>
      </c>
      <c r="AF363" s="39">
        <f t="shared" si="263"/>
        <v>12365.013749999998</v>
      </c>
      <c r="AG363" s="39">
        <f t="shared" si="264"/>
        <v>10139.311275</v>
      </c>
    </row>
    <row r="364" spans="1:33" ht="14" hidden="1" x14ac:dyDescent="0.2">
      <c r="A364" s="383">
        <v>75</v>
      </c>
      <c r="B364" s="41"/>
      <c r="C364" s="55">
        <f t="shared" si="265"/>
        <v>31773.012749999998</v>
      </c>
      <c r="D364" s="55">
        <f t="shared" si="266"/>
        <v>35404.799250000004</v>
      </c>
      <c r="E364" s="55">
        <f t="shared" si="267"/>
        <v>25688.7</v>
      </c>
      <c r="F364" s="55">
        <f t="shared" si="268"/>
        <v>28623.354749999995</v>
      </c>
      <c r="G364" s="55">
        <f t="shared" si="269"/>
        <v>22706.576999999997</v>
      </c>
      <c r="H364" s="55">
        <f t="shared" si="270"/>
        <v>25302.438750000001</v>
      </c>
      <c r="I364" s="55">
        <f t="shared" si="271"/>
        <v>16595.272499999999</v>
      </c>
      <c r="J364" s="55">
        <f t="shared" si="272"/>
        <v>13276.217999999999</v>
      </c>
      <c r="K364" s="55">
        <f t="shared" si="273"/>
        <v>10886.49876</v>
      </c>
      <c r="L364"/>
      <c r="N364" s="492">
        <v>37380.014999999999</v>
      </c>
      <c r="O364" s="492">
        <v>41652.705000000002</v>
      </c>
      <c r="P364" s="492">
        <v>30222</v>
      </c>
      <c r="Q364" s="492">
        <v>33674.534999999996</v>
      </c>
      <c r="R364" s="492">
        <v>26713.62</v>
      </c>
      <c r="S364" s="492">
        <v>29767.575000000001</v>
      </c>
      <c r="T364" s="492">
        <v>19523.849999999999</v>
      </c>
      <c r="U364" s="492">
        <v>15619.08</v>
      </c>
      <c r="V364" s="492">
        <v>12807.645600000002</v>
      </c>
      <c r="Y364" s="39">
        <f t="shared" si="256"/>
        <v>31773.012749999998</v>
      </c>
      <c r="Z364" s="39">
        <f t="shared" si="257"/>
        <v>35404.799250000004</v>
      </c>
      <c r="AA364" s="39">
        <f t="shared" si="258"/>
        <v>25688.7</v>
      </c>
      <c r="AB364" s="39">
        <f t="shared" si="259"/>
        <v>28623.354749999995</v>
      </c>
      <c r="AC364" s="39">
        <f t="shared" si="260"/>
        <v>22706.576999999997</v>
      </c>
      <c r="AD364" s="39">
        <f t="shared" si="261"/>
        <v>25302.438750000001</v>
      </c>
      <c r="AE364" s="39">
        <f t="shared" si="262"/>
        <v>16595.272499999999</v>
      </c>
      <c r="AF364" s="39">
        <f t="shared" si="263"/>
        <v>13276.217999999999</v>
      </c>
      <c r="AG364" s="39">
        <f t="shared" si="264"/>
        <v>10886.49876</v>
      </c>
    </row>
    <row r="365" spans="1:33" ht="14" hidden="1" x14ac:dyDescent="0.2">
      <c r="A365" s="383">
        <v>76</v>
      </c>
      <c r="B365" s="41"/>
      <c r="C365" s="55">
        <f t="shared" si="265"/>
        <v>31773.012749999998</v>
      </c>
      <c r="D365" s="55">
        <f t="shared" si="266"/>
        <v>35404.799250000004</v>
      </c>
      <c r="E365" s="55">
        <f t="shared" si="267"/>
        <v>25688.7</v>
      </c>
      <c r="F365" s="55">
        <f t="shared" si="268"/>
        <v>28623.354749999995</v>
      </c>
      <c r="G365" s="55">
        <f t="shared" si="269"/>
        <v>22706.576999999997</v>
      </c>
      <c r="H365" s="55">
        <f t="shared" si="270"/>
        <v>25302.438750000001</v>
      </c>
      <c r="I365" s="55">
        <f t="shared" si="271"/>
        <v>16595.272499999999</v>
      </c>
      <c r="J365" s="55">
        <f t="shared" si="272"/>
        <v>13276.217999999999</v>
      </c>
      <c r="K365" s="55">
        <f t="shared" si="273"/>
        <v>10886.49876</v>
      </c>
      <c r="L365"/>
      <c r="N365" s="492">
        <v>37380.014999999999</v>
      </c>
      <c r="O365" s="492">
        <v>41652.705000000002</v>
      </c>
      <c r="P365" s="492">
        <v>30222</v>
      </c>
      <c r="Q365" s="492">
        <v>33674.534999999996</v>
      </c>
      <c r="R365" s="492">
        <v>26713.62</v>
      </c>
      <c r="S365" s="492">
        <v>29767.575000000001</v>
      </c>
      <c r="T365" s="492">
        <v>19523.849999999999</v>
      </c>
      <c r="U365" s="492">
        <v>15619.08</v>
      </c>
      <c r="V365" s="492">
        <v>12807.645600000002</v>
      </c>
      <c r="Y365" s="39">
        <f t="shared" si="256"/>
        <v>31773.012749999998</v>
      </c>
      <c r="Z365" s="39">
        <f t="shared" si="257"/>
        <v>35404.799250000004</v>
      </c>
      <c r="AA365" s="39">
        <f t="shared" si="258"/>
        <v>25688.7</v>
      </c>
      <c r="AB365" s="39">
        <f t="shared" si="259"/>
        <v>28623.354749999995</v>
      </c>
      <c r="AC365" s="39">
        <f t="shared" si="260"/>
        <v>22706.576999999997</v>
      </c>
      <c r="AD365" s="39">
        <f t="shared" si="261"/>
        <v>25302.438750000001</v>
      </c>
      <c r="AE365" s="39">
        <f t="shared" si="262"/>
        <v>16595.272499999999</v>
      </c>
      <c r="AF365" s="39">
        <f t="shared" si="263"/>
        <v>13276.217999999999</v>
      </c>
      <c r="AG365" s="39">
        <f t="shared" si="264"/>
        <v>10886.49876</v>
      </c>
    </row>
    <row r="366" spans="1:33" ht="14" hidden="1" x14ac:dyDescent="0.2">
      <c r="A366" s="383">
        <v>77</v>
      </c>
      <c r="B366" s="41"/>
      <c r="C366" s="55">
        <f t="shared" si="265"/>
        <v>31773.012749999998</v>
      </c>
      <c r="D366" s="55">
        <f t="shared" si="266"/>
        <v>35404.799250000004</v>
      </c>
      <c r="E366" s="55">
        <f t="shared" si="267"/>
        <v>25688.7</v>
      </c>
      <c r="F366" s="55">
        <f t="shared" si="268"/>
        <v>28623.354749999995</v>
      </c>
      <c r="G366" s="55">
        <f t="shared" si="269"/>
        <v>22706.576999999997</v>
      </c>
      <c r="H366" s="55">
        <f t="shared" si="270"/>
        <v>25302.438750000001</v>
      </c>
      <c r="I366" s="55">
        <f t="shared" si="271"/>
        <v>16595.272499999999</v>
      </c>
      <c r="J366" s="55">
        <f t="shared" si="272"/>
        <v>13276.217999999999</v>
      </c>
      <c r="K366" s="55">
        <f t="shared" si="273"/>
        <v>10886.49876</v>
      </c>
      <c r="L366"/>
      <c r="N366" s="492">
        <v>37380.014999999999</v>
      </c>
      <c r="O366" s="492">
        <v>41652.705000000002</v>
      </c>
      <c r="P366" s="492">
        <v>30222</v>
      </c>
      <c r="Q366" s="492">
        <v>33674.534999999996</v>
      </c>
      <c r="R366" s="492">
        <v>26713.62</v>
      </c>
      <c r="S366" s="492">
        <v>29767.575000000001</v>
      </c>
      <c r="T366" s="492">
        <v>19523.849999999999</v>
      </c>
      <c r="U366" s="492">
        <v>15619.08</v>
      </c>
      <c r="V366" s="492">
        <v>12807.645600000002</v>
      </c>
      <c r="Y366" s="39">
        <f t="shared" si="256"/>
        <v>31773.012749999998</v>
      </c>
      <c r="Z366" s="39">
        <f t="shared" si="257"/>
        <v>35404.799250000004</v>
      </c>
      <c r="AA366" s="39">
        <f t="shared" si="258"/>
        <v>25688.7</v>
      </c>
      <c r="AB366" s="39">
        <f t="shared" si="259"/>
        <v>28623.354749999995</v>
      </c>
      <c r="AC366" s="39">
        <f t="shared" si="260"/>
        <v>22706.576999999997</v>
      </c>
      <c r="AD366" s="39">
        <f t="shared" si="261"/>
        <v>25302.438750000001</v>
      </c>
      <c r="AE366" s="39">
        <f t="shared" si="262"/>
        <v>16595.272499999999</v>
      </c>
      <c r="AF366" s="39">
        <f t="shared" si="263"/>
        <v>13276.217999999999</v>
      </c>
      <c r="AG366" s="39">
        <f t="shared" si="264"/>
        <v>10886.49876</v>
      </c>
    </row>
    <row r="367" spans="1:33" ht="14" hidden="1" x14ac:dyDescent="0.2">
      <c r="A367" s="383">
        <v>78</v>
      </c>
      <c r="B367" s="41"/>
      <c r="C367" s="55">
        <f t="shared" si="265"/>
        <v>31773.012749999998</v>
      </c>
      <c r="D367" s="55">
        <f t="shared" si="266"/>
        <v>35404.799250000004</v>
      </c>
      <c r="E367" s="55">
        <f t="shared" si="267"/>
        <v>25688.7</v>
      </c>
      <c r="F367" s="55">
        <f t="shared" si="268"/>
        <v>28623.354749999995</v>
      </c>
      <c r="G367" s="55">
        <f t="shared" si="269"/>
        <v>22706.576999999997</v>
      </c>
      <c r="H367" s="55">
        <f t="shared" si="270"/>
        <v>25302.438750000001</v>
      </c>
      <c r="I367" s="55">
        <f t="shared" si="271"/>
        <v>16595.272499999999</v>
      </c>
      <c r="J367" s="55">
        <f t="shared" si="272"/>
        <v>13276.217999999999</v>
      </c>
      <c r="K367" s="55">
        <f t="shared" si="273"/>
        <v>10886.49876</v>
      </c>
      <c r="L367"/>
      <c r="N367" s="492">
        <v>37380.014999999999</v>
      </c>
      <c r="O367" s="492">
        <v>41652.705000000002</v>
      </c>
      <c r="P367" s="492">
        <v>30222</v>
      </c>
      <c r="Q367" s="492">
        <v>33674.534999999996</v>
      </c>
      <c r="R367" s="492">
        <v>26713.62</v>
      </c>
      <c r="S367" s="492">
        <v>29767.575000000001</v>
      </c>
      <c r="T367" s="492">
        <v>19523.849999999999</v>
      </c>
      <c r="U367" s="492">
        <v>15619.08</v>
      </c>
      <c r="V367" s="492">
        <v>12807.645600000002</v>
      </c>
      <c r="Y367" s="39">
        <f t="shared" si="256"/>
        <v>31773.012749999998</v>
      </c>
      <c r="Z367" s="39">
        <f t="shared" si="257"/>
        <v>35404.799250000004</v>
      </c>
      <c r="AA367" s="39">
        <f t="shared" si="258"/>
        <v>25688.7</v>
      </c>
      <c r="AB367" s="39">
        <f t="shared" si="259"/>
        <v>28623.354749999995</v>
      </c>
      <c r="AC367" s="39">
        <f t="shared" si="260"/>
        <v>22706.576999999997</v>
      </c>
      <c r="AD367" s="39">
        <f t="shared" si="261"/>
        <v>25302.438750000001</v>
      </c>
      <c r="AE367" s="39">
        <f t="shared" si="262"/>
        <v>16595.272499999999</v>
      </c>
      <c r="AF367" s="39">
        <f t="shared" si="263"/>
        <v>13276.217999999999</v>
      </c>
      <c r="AG367" s="39">
        <f t="shared" si="264"/>
        <v>10886.49876</v>
      </c>
    </row>
    <row r="368" spans="1:33" ht="14" hidden="1" x14ac:dyDescent="0.2">
      <c r="A368" s="383">
        <v>79</v>
      </c>
      <c r="B368" s="41"/>
      <c r="C368" s="55">
        <f t="shared" si="265"/>
        <v>31773.012749999998</v>
      </c>
      <c r="D368" s="55">
        <f t="shared" si="266"/>
        <v>35404.799250000004</v>
      </c>
      <c r="E368" s="55">
        <f t="shared" si="267"/>
        <v>25688.7</v>
      </c>
      <c r="F368" s="55">
        <f t="shared" si="268"/>
        <v>28623.354749999995</v>
      </c>
      <c r="G368" s="55">
        <f t="shared" si="269"/>
        <v>22706.576999999997</v>
      </c>
      <c r="H368" s="55">
        <f t="shared" si="270"/>
        <v>25302.438750000001</v>
      </c>
      <c r="I368" s="55">
        <f t="shared" si="271"/>
        <v>16595.272499999999</v>
      </c>
      <c r="J368" s="55">
        <f t="shared" si="272"/>
        <v>13276.217999999999</v>
      </c>
      <c r="K368" s="55">
        <f t="shared" si="273"/>
        <v>10886.49876</v>
      </c>
      <c r="L368"/>
      <c r="N368" s="492">
        <v>37380.014999999999</v>
      </c>
      <c r="O368" s="492">
        <v>41652.705000000002</v>
      </c>
      <c r="P368" s="492">
        <v>30222</v>
      </c>
      <c r="Q368" s="492">
        <v>33674.534999999996</v>
      </c>
      <c r="R368" s="492">
        <v>26713.62</v>
      </c>
      <c r="S368" s="492">
        <v>29767.575000000001</v>
      </c>
      <c r="T368" s="492">
        <v>19523.849999999999</v>
      </c>
      <c r="U368" s="492">
        <v>15619.08</v>
      </c>
      <c r="V368" s="492">
        <v>12807.645600000002</v>
      </c>
      <c r="Y368" s="39">
        <f t="shared" si="256"/>
        <v>31773.012749999998</v>
      </c>
      <c r="Z368" s="39">
        <f t="shared" si="257"/>
        <v>35404.799250000004</v>
      </c>
      <c r="AA368" s="39">
        <f t="shared" si="258"/>
        <v>25688.7</v>
      </c>
      <c r="AB368" s="39">
        <f t="shared" si="259"/>
        <v>28623.354749999995</v>
      </c>
      <c r="AC368" s="39">
        <f t="shared" si="260"/>
        <v>22706.576999999997</v>
      </c>
      <c r="AD368" s="39">
        <f t="shared" si="261"/>
        <v>25302.438750000001</v>
      </c>
      <c r="AE368" s="39">
        <f t="shared" si="262"/>
        <v>16595.272499999999</v>
      </c>
      <c r="AF368" s="39">
        <f t="shared" si="263"/>
        <v>13276.217999999999</v>
      </c>
      <c r="AG368" s="39">
        <f t="shared" si="264"/>
        <v>10886.49876</v>
      </c>
    </row>
    <row r="369" spans="1:33" ht="14" hidden="1" x14ac:dyDescent="0.2">
      <c r="A369" s="383">
        <v>80</v>
      </c>
      <c r="B369" s="41"/>
      <c r="C369" s="55">
        <f t="shared" si="265"/>
        <v>31773.012749999998</v>
      </c>
      <c r="D369" s="55">
        <f t="shared" si="266"/>
        <v>35404.799250000004</v>
      </c>
      <c r="E369" s="55">
        <f t="shared" si="267"/>
        <v>25688.7</v>
      </c>
      <c r="F369" s="55">
        <f t="shared" si="268"/>
        <v>28623.354749999995</v>
      </c>
      <c r="G369" s="55">
        <f t="shared" si="269"/>
        <v>22706.576999999997</v>
      </c>
      <c r="H369" s="55">
        <f t="shared" si="270"/>
        <v>25302.438750000001</v>
      </c>
      <c r="I369" s="55">
        <f t="shared" si="271"/>
        <v>16595.272499999999</v>
      </c>
      <c r="J369" s="55">
        <f t="shared" si="272"/>
        <v>13276.217999999999</v>
      </c>
      <c r="K369" s="55">
        <f t="shared" si="273"/>
        <v>10886.49876</v>
      </c>
      <c r="L369"/>
      <c r="N369" s="492">
        <v>37380.014999999999</v>
      </c>
      <c r="O369" s="492">
        <v>41652.705000000002</v>
      </c>
      <c r="P369" s="492">
        <v>30222</v>
      </c>
      <c r="Q369" s="492">
        <v>33674.534999999996</v>
      </c>
      <c r="R369" s="492">
        <v>26713.62</v>
      </c>
      <c r="S369" s="492">
        <v>29767.575000000001</v>
      </c>
      <c r="T369" s="492">
        <v>19523.849999999999</v>
      </c>
      <c r="U369" s="492">
        <v>15619.08</v>
      </c>
      <c r="V369" s="492">
        <v>12807.645600000002</v>
      </c>
      <c r="Y369" s="39">
        <f t="shared" si="256"/>
        <v>31773.012749999998</v>
      </c>
      <c r="Z369" s="39">
        <f t="shared" si="257"/>
        <v>35404.799250000004</v>
      </c>
      <c r="AA369" s="39">
        <f t="shared" si="258"/>
        <v>25688.7</v>
      </c>
      <c r="AB369" s="39">
        <f t="shared" si="259"/>
        <v>28623.354749999995</v>
      </c>
      <c r="AC369" s="39">
        <f t="shared" si="260"/>
        <v>22706.576999999997</v>
      </c>
      <c r="AD369" s="39">
        <f t="shared" si="261"/>
        <v>25302.438750000001</v>
      </c>
      <c r="AE369" s="39">
        <f t="shared" si="262"/>
        <v>16595.272499999999</v>
      </c>
      <c r="AF369" s="39">
        <f t="shared" si="263"/>
        <v>13276.217999999999</v>
      </c>
      <c r="AG369" s="39">
        <f t="shared" si="264"/>
        <v>10886.49876</v>
      </c>
    </row>
    <row r="370" spans="1:33" ht="14" hidden="1" x14ac:dyDescent="0.2">
      <c r="A370" s="383">
        <v>81</v>
      </c>
      <c r="B370" s="41"/>
      <c r="C370" s="55">
        <f t="shared" si="265"/>
        <v>31773.012749999998</v>
      </c>
      <c r="D370" s="55">
        <f t="shared" si="266"/>
        <v>35404.799250000004</v>
      </c>
      <c r="E370" s="55">
        <f t="shared" si="267"/>
        <v>25688.7</v>
      </c>
      <c r="F370" s="55">
        <f t="shared" si="268"/>
        <v>28623.354749999995</v>
      </c>
      <c r="G370" s="55">
        <f t="shared" si="269"/>
        <v>22706.576999999997</v>
      </c>
      <c r="H370" s="55">
        <f t="shared" si="270"/>
        <v>25302.438750000001</v>
      </c>
      <c r="I370" s="55">
        <f t="shared" si="271"/>
        <v>16595.272499999999</v>
      </c>
      <c r="J370" s="55">
        <f t="shared" si="272"/>
        <v>13276.217999999999</v>
      </c>
      <c r="K370" s="55">
        <f t="shared" si="273"/>
        <v>10886.49876</v>
      </c>
      <c r="L370"/>
      <c r="N370" s="492">
        <v>37380.014999999999</v>
      </c>
      <c r="O370" s="492">
        <v>41652.705000000002</v>
      </c>
      <c r="P370" s="492">
        <v>30222</v>
      </c>
      <c r="Q370" s="492">
        <v>33674.534999999996</v>
      </c>
      <c r="R370" s="492">
        <v>26713.62</v>
      </c>
      <c r="S370" s="492">
        <v>29767.575000000001</v>
      </c>
      <c r="T370" s="492">
        <v>19523.849999999999</v>
      </c>
      <c r="U370" s="492">
        <v>15619.08</v>
      </c>
      <c r="V370" s="492">
        <v>12807.645600000002</v>
      </c>
      <c r="Y370" s="39">
        <f t="shared" si="256"/>
        <v>31773.012749999998</v>
      </c>
      <c r="Z370" s="39">
        <f t="shared" si="257"/>
        <v>35404.799250000004</v>
      </c>
      <c r="AA370" s="39">
        <f t="shared" si="258"/>
        <v>25688.7</v>
      </c>
      <c r="AB370" s="39">
        <f t="shared" si="259"/>
        <v>28623.354749999995</v>
      </c>
      <c r="AC370" s="39">
        <f t="shared" si="260"/>
        <v>22706.576999999997</v>
      </c>
      <c r="AD370" s="39">
        <f t="shared" si="261"/>
        <v>25302.438750000001</v>
      </c>
      <c r="AE370" s="39">
        <f t="shared" si="262"/>
        <v>16595.272499999999</v>
      </c>
      <c r="AF370" s="39">
        <f t="shared" si="263"/>
        <v>13276.217999999999</v>
      </c>
      <c r="AG370" s="39">
        <f t="shared" si="264"/>
        <v>10886.49876</v>
      </c>
    </row>
    <row r="371" spans="1:33" ht="14" hidden="1" x14ac:dyDescent="0.2">
      <c r="A371" s="383">
        <v>82</v>
      </c>
      <c r="B371" s="41"/>
      <c r="C371" s="55">
        <f t="shared" ref="C371:C376" si="274">Y371</f>
        <v>31773.012749999998</v>
      </c>
      <c r="D371" s="55">
        <f t="shared" ref="D371:D376" si="275">Z371</f>
        <v>35404.799250000004</v>
      </c>
      <c r="E371" s="55">
        <f t="shared" ref="E371:E376" si="276">AA371</f>
        <v>25688.7</v>
      </c>
      <c r="F371" s="55">
        <f t="shared" ref="F371:F376" si="277">AB371</f>
        <v>28623.354749999995</v>
      </c>
      <c r="G371" s="55">
        <f t="shared" ref="G371:G376" si="278">AC371</f>
        <v>22706.576999999997</v>
      </c>
      <c r="H371" s="55">
        <f t="shared" ref="H371:H376" si="279">AD371</f>
        <v>25302.438750000001</v>
      </c>
      <c r="I371" s="55">
        <f t="shared" ref="I371:I376" si="280">AE371</f>
        <v>16595.272499999999</v>
      </c>
      <c r="J371" s="55">
        <f t="shared" ref="J371:J376" si="281">AF371</f>
        <v>13276.217999999999</v>
      </c>
      <c r="K371" s="55">
        <f t="shared" ref="K371:K376" si="282">AG371</f>
        <v>10886.49876</v>
      </c>
      <c r="L371"/>
      <c r="N371" s="492">
        <v>37380.014999999999</v>
      </c>
      <c r="O371" s="492">
        <v>41652.705000000002</v>
      </c>
      <c r="P371" s="492">
        <v>30222</v>
      </c>
      <c r="Q371" s="492">
        <v>33674.534999999996</v>
      </c>
      <c r="R371" s="492">
        <v>26713.62</v>
      </c>
      <c r="S371" s="492">
        <v>29767.575000000001</v>
      </c>
      <c r="T371" s="492">
        <v>19523.849999999999</v>
      </c>
      <c r="U371" s="492">
        <v>15619.08</v>
      </c>
      <c r="V371" s="492">
        <v>12807.645600000002</v>
      </c>
      <c r="Y371" s="39">
        <f t="shared" si="256"/>
        <v>31773.012749999998</v>
      </c>
      <c r="Z371" s="39">
        <f t="shared" si="257"/>
        <v>35404.799250000004</v>
      </c>
      <c r="AA371" s="39">
        <f t="shared" si="258"/>
        <v>25688.7</v>
      </c>
      <c r="AB371" s="39">
        <f t="shared" si="259"/>
        <v>28623.354749999995</v>
      </c>
      <c r="AC371" s="39">
        <f t="shared" si="260"/>
        <v>22706.576999999997</v>
      </c>
      <c r="AD371" s="39">
        <f t="shared" si="261"/>
        <v>25302.438750000001</v>
      </c>
      <c r="AE371" s="39">
        <f t="shared" si="262"/>
        <v>16595.272499999999</v>
      </c>
      <c r="AF371" s="39">
        <f t="shared" si="263"/>
        <v>13276.217999999999</v>
      </c>
      <c r="AG371" s="39">
        <f t="shared" si="264"/>
        <v>10886.49876</v>
      </c>
    </row>
    <row r="372" spans="1:33" ht="14" hidden="1" x14ac:dyDescent="0.2">
      <c r="A372" s="383">
        <v>83</v>
      </c>
      <c r="B372" s="41"/>
      <c r="C372" s="55">
        <f t="shared" si="274"/>
        <v>31773.012749999998</v>
      </c>
      <c r="D372" s="55">
        <f t="shared" si="275"/>
        <v>35404.799250000004</v>
      </c>
      <c r="E372" s="55">
        <f t="shared" si="276"/>
        <v>25688.7</v>
      </c>
      <c r="F372" s="55">
        <f t="shared" si="277"/>
        <v>28623.354749999995</v>
      </c>
      <c r="G372" s="55">
        <f t="shared" si="278"/>
        <v>22706.576999999997</v>
      </c>
      <c r="H372" s="55">
        <f t="shared" si="279"/>
        <v>25302.438750000001</v>
      </c>
      <c r="I372" s="55">
        <f t="shared" si="280"/>
        <v>16595.272499999999</v>
      </c>
      <c r="J372" s="55">
        <f t="shared" si="281"/>
        <v>13276.217999999999</v>
      </c>
      <c r="K372" s="55">
        <f t="shared" si="282"/>
        <v>10886.49876</v>
      </c>
      <c r="L372"/>
      <c r="N372" s="492">
        <v>37380.014999999999</v>
      </c>
      <c r="O372" s="492">
        <v>41652.705000000002</v>
      </c>
      <c r="P372" s="492">
        <v>30222</v>
      </c>
      <c r="Q372" s="492">
        <v>33674.534999999996</v>
      </c>
      <c r="R372" s="492">
        <v>26713.62</v>
      </c>
      <c r="S372" s="492">
        <v>29767.575000000001</v>
      </c>
      <c r="T372" s="492">
        <v>19523.849999999999</v>
      </c>
      <c r="U372" s="492">
        <v>15619.08</v>
      </c>
      <c r="V372" s="492">
        <v>12807.645600000002</v>
      </c>
      <c r="Y372" s="39">
        <f t="shared" si="256"/>
        <v>31773.012749999998</v>
      </c>
      <c r="Z372" s="39">
        <f t="shared" si="257"/>
        <v>35404.799250000004</v>
      </c>
      <c r="AA372" s="39">
        <f t="shared" si="258"/>
        <v>25688.7</v>
      </c>
      <c r="AB372" s="39">
        <f t="shared" si="259"/>
        <v>28623.354749999995</v>
      </c>
      <c r="AC372" s="39">
        <f t="shared" si="260"/>
        <v>22706.576999999997</v>
      </c>
      <c r="AD372" s="39">
        <f t="shared" si="261"/>
        <v>25302.438750000001</v>
      </c>
      <c r="AE372" s="39">
        <f t="shared" si="262"/>
        <v>16595.272499999999</v>
      </c>
      <c r="AF372" s="39">
        <f t="shared" si="263"/>
        <v>13276.217999999999</v>
      </c>
      <c r="AG372" s="39">
        <f t="shared" si="264"/>
        <v>10886.49876</v>
      </c>
    </row>
    <row r="373" spans="1:33" s="39" customFormat="1" ht="14" hidden="1" x14ac:dyDescent="0.2">
      <c r="A373" s="383">
        <v>84</v>
      </c>
      <c r="B373" s="41" t="s">
        <v>153</v>
      </c>
      <c r="C373" s="55">
        <f t="shared" si="274"/>
        <v>31773.012749999998</v>
      </c>
      <c r="D373" s="55">
        <f t="shared" si="275"/>
        <v>35404.799250000004</v>
      </c>
      <c r="E373" s="55">
        <f t="shared" si="276"/>
        <v>25688.7</v>
      </c>
      <c r="F373" s="55">
        <f t="shared" si="277"/>
        <v>28623.354749999995</v>
      </c>
      <c r="G373" s="55">
        <f t="shared" si="278"/>
        <v>22706.576999999997</v>
      </c>
      <c r="H373" s="55">
        <f t="shared" si="279"/>
        <v>25302.438750000001</v>
      </c>
      <c r="I373" s="55">
        <f t="shared" si="280"/>
        <v>16595.272499999999</v>
      </c>
      <c r="J373" s="55">
        <f t="shared" si="281"/>
        <v>13276.217999999999</v>
      </c>
      <c r="K373" s="55">
        <f t="shared" si="282"/>
        <v>10886.49876</v>
      </c>
      <c r="L373"/>
      <c r="N373" s="492">
        <v>37380.014999999999</v>
      </c>
      <c r="O373" s="492">
        <v>41652.705000000002</v>
      </c>
      <c r="P373" s="492">
        <v>30222</v>
      </c>
      <c r="Q373" s="492">
        <v>33674.534999999996</v>
      </c>
      <c r="R373" s="492">
        <v>26713.62</v>
      </c>
      <c r="S373" s="492">
        <v>29767.575000000001</v>
      </c>
      <c r="T373" s="492">
        <v>19523.849999999999</v>
      </c>
      <c r="U373" s="492">
        <v>15619.08</v>
      </c>
      <c r="V373" s="492">
        <v>12807.645600000002</v>
      </c>
      <c r="Y373" s="39">
        <f t="shared" si="256"/>
        <v>31773.012749999998</v>
      </c>
      <c r="Z373" s="39">
        <f t="shared" si="257"/>
        <v>35404.799250000004</v>
      </c>
      <c r="AA373" s="39">
        <f t="shared" si="258"/>
        <v>25688.7</v>
      </c>
      <c r="AB373" s="39">
        <f t="shared" si="259"/>
        <v>28623.354749999995</v>
      </c>
      <c r="AC373" s="39">
        <f t="shared" si="260"/>
        <v>22706.576999999997</v>
      </c>
      <c r="AD373" s="39">
        <f t="shared" si="261"/>
        <v>25302.438750000001</v>
      </c>
      <c r="AE373" s="39">
        <f t="shared" si="262"/>
        <v>16595.272499999999</v>
      </c>
      <c r="AF373" s="39">
        <f t="shared" si="263"/>
        <v>13276.217999999999</v>
      </c>
      <c r="AG373" s="39">
        <f t="shared" si="264"/>
        <v>10886.49876</v>
      </c>
    </row>
    <row r="374" spans="1:33" s="39" customFormat="1" ht="14" hidden="1" x14ac:dyDescent="0.2">
      <c r="A374" s="26">
        <v>1</v>
      </c>
      <c r="B374" s="41" t="s">
        <v>154</v>
      </c>
      <c r="C374" s="55">
        <f t="shared" si="274"/>
        <v>1569.2444999999998</v>
      </c>
      <c r="D374" s="55">
        <f t="shared" si="275"/>
        <v>1750.7407500000002</v>
      </c>
      <c r="E374" s="55">
        <f t="shared" si="276"/>
        <v>1316.0804999999998</v>
      </c>
      <c r="F374" s="55">
        <f t="shared" si="277"/>
        <v>1505.0227499999999</v>
      </c>
      <c r="G374" s="55">
        <f t="shared" si="278"/>
        <v>1194.1522499999999</v>
      </c>
      <c r="H374" s="55">
        <f t="shared" si="279"/>
        <v>1386.8174999999999</v>
      </c>
      <c r="I374" s="55">
        <f t="shared" si="280"/>
        <v>873.04349999999988</v>
      </c>
      <c r="J374" s="55">
        <f t="shared" si="281"/>
        <v>698.99324999999999</v>
      </c>
      <c r="K374" s="55">
        <f t="shared" si="282"/>
        <v>573.17446500000005</v>
      </c>
      <c r="L374"/>
      <c r="N374" s="492">
        <v>1846.1699999999998</v>
      </c>
      <c r="O374" s="492">
        <v>2059.6950000000002</v>
      </c>
      <c r="P374" s="492">
        <v>1548.33</v>
      </c>
      <c r="Q374" s="492">
        <v>1770.615</v>
      </c>
      <c r="R374" s="492">
        <v>1404.885</v>
      </c>
      <c r="S374" s="492">
        <v>1631.55</v>
      </c>
      <c r="T374" s="492">
        <v>1027.1099999999999</v>
      </c>
      <c r="U374" s="492">
        <v>822.34500000000003</v>
      </c>
      <c r="V374" s="492">
        <v>674.32290000000012</v>
      </c>
      <c r="Y374" s="39">
        <f t="shared" si="256"/>
        <v>1569.2444999999998</v>
      </c>
      <c r="Z374" s="39">
        <f t="shared" si="257"/>
        <v>1750.7407500000002</v>
      </c>
      <c r="AA374" s="39">
        <f t="shared" si="258"/>
        <v>1316.0804999999998</v>
      </c>
      <c r="AB374" s="39">
        <f t="shared" si="259"/>
        <v>1505.0227499999999</v>
      </c>
      <c r="AC374" s="39">
        <f t="shared" si="260"/>
        <v>1194.1522499999999</v>
      </c>
      <c r="AD374" s="39">
        <f t="shared" si="261"/>
        <v>1386.8174999999999</v>
      </c>
      <c r="AE374" s="39">
        <f t="shared" si="262"/>
        <v>873.04349999999988</v>
      </c>
      <c r="AF374" s="39">
        <f t="shared" si="263"/>
        <v>698.99324999999999</v>
      </c>
      <c r="AG374" s="39">
        <f t="shared" si="264"/>
        <v>573.17446500000005</v>
      </c>
    </row>
    <row r="375" spans="1:33" ht="14" hidden="1" x14ac:dyDescent="0.2">
      <c r="A375" s="383">
        <v>2</v>
      </c>
      <c r="B375" s="41" t="s">
        <v>155</v>
      </c>
      <c r="C375" s="55">
        <f t="shared" si="274"/>
        <v>2668.4602499999996</v>
      </c>
      <c r="D375" s="55">
        <f t="shared" si="275"/>
        <v>2972.8154999999997</v>
      </c>
      <c r="E375" s="55">
        <f t="shared" si="276"/>
        <v>2235.6615000000002</v>
      </c>
      <c r="F375" s="55">
        <f t="shared" si="277"/>
        <v>2556.77025</v>
      </c>
      <c r="G375" s="55">
        <f t="shared" si="278"/>
        <v>2025.3119999999997</v>
      </c>
      <c r="H375" s="55">
        <f t="shared" si="279"/>
        <v>2359.4512499999996</v>
      </c>
      <c r="I375" s="55">
        <f t="shared" si="280"/>
        <v>1480.8232499999999</v>
      </c>
      <c r="J375" s="55">
        <f t="shared" si="281"/>
        <v>1184.84475</v>
      </c>
      <c r="K375" s="55">
        <f t="shared" si="282"/>
        <v>971.57269500000007</v>
      </c>
      <c r="L375"/>
      <c r="N375" s="492">
        <v>3139.3649999999998</v>
      </c>
      <c r="O375" s="492">
        <v>3497.43</v>
      </c>
      <c r="P375" s="492">
        <v>2630.19</v>
      </c>
      <c r="Q375" s="492">
        <v>3007.9650000000001</v>
      </c>
      <c r="R375" s="492">
        <v>2382.7199999999998</v>
      </c>
      <c r="S375" s="492">
        <v>2775.8249999999998</v>
      </c>
      <c r="T375" s="492">
        <v>1742.145</v>
      </c>
      <c r="U375" s="492">
        <v>1393.9349999999999</v>
      </c>
      <c r="V375" s="492">
        <v>1143.0267000000001</v>
      </c>
      <c r="W375" s="39"/>
      <c r="X375" s="39"/>
      <c r="Y375" s="39">
        <f t="shared" si="256"/>
        <v>2668.4602499999996</v>
      </c>
      <c r="Z375" s="39">
        <f t="shared" si="257"/>
        <v>2972.8154999999997</v>
      </c>
      <c r="AA375" s="39">
        <f t="shared" si="258"/>
        <v>2235.6615000000002</v>
      </c>
      <c r="AB375" s="39">
        <f t="shared" si="259"/>
        <v>2556.77025</v>
      </c>
      <c r="AC375" s="39">
        <f t="shared" si="260"/>
        <v>2025.3119999999997</v>
      </c>
      <c r="AD375" s="39">
        <f t="shared" si="261"/>
        <v>2359.4512499999996</v>
      </c>
      <c r="AE375" s="39">
        <f t="shared" si="262"/>
        <v>1480.8232499999999</v>
      </c>
      <c r="AF375" s="39">
        <f t="shared" si="263"/>
        <v>1184.84475</v>
      </c>
      <c r="AG375" s="39">
        <f t="shared" si="264"/>
        <v>971.57269500000007</v>
      </c>
    </row>
    <row r="376" spans="1:33" ht="14" hidden="1" x14ac:dyDescent="0.2">
      <c r="A376" s="384">
        <v>3</v>
      </c>
      <c r="B376" s="385" t="s">
        <v>156</v>
      </c>
      <c r="C376" s="55">
        <f t="shared" si="274"/>
        <v>3767.6759999999995</v>
      </c>
      <c r="D376" s="55">
        <f t="shared" si="275"/>
        <v>7134.1987499999996</v>
      </c>
      <c r="E376" s="55">
        <f t="shared" si="276"/>
        <v>3155.2424999999998</v>
      </c>
      <c r="F376" s="55">
        <f t="shared" si="277"/>
        <v>6134.5732499999995</v>
      </c>
      <c r="G376" s="55">
        <f t="shared" si="278"/>
        <v>2860.1947499999997</v>
      </c>
      <c r="H376" s="55">
        <f t="shared" si="279"/>
        <v>5659.8907499999996</v>
      </c>
      <c r="I376" s="55">
        <f t="shared" si="280"/>
        <v>2090.4645</v>
      </c>
      <c r="J376" s="55">
        <f t="shared" si="281"/>
        <v>1672.5577499999999</v>
      </c>
      <c r="K376" s="55">
        <f t="shared" si="282"/>
        <v>1371.497355</v>
      </c>
      <c r="L376"/>
      <c r="N376" s="492">
        <v>4432.5599999999995</v>
      </c>
      <c r="O376" s="492">
        <v>8393.1749999999993</v>
      </c>
      <c r="P376" s="492">
        <v>3712.0499999999997</v>
      </c>
      <c r="Q376" s="492">
        <v>7217.1449999999995</v>
      </c>
      <c r="R376" s="492">
        <v>3364.9349999999999</v>
      </c>
      <c r="S376" s="492">
        <v>6658.6949999999997</v>
      </c>
      <c r="T376" s="492">
        <v>2459.37</v>
      </c>
      <c r="U376" s="492">
        <v>1967.7149999999999</v>
      </c>
      <c r="V376" s="492">
        <v>1613.5263</v>
      </c>
      <c r="Y376" s="39">
        <f t="shared" si="256"/>
        <v>3767.6759999999995</v>
      </c>
      <c r="Z376" s="39">
        <f t="shared" si="257"/>
        <v>7134.1987499999996</v>
      </c>
      <c r="AA376" s="39">
        <f t="shared" si="258"/>
        <v>3155.2424999999998</v>
      </c>
      <c r="AB376" s="39">
        <f t="shared" si="259"/>
        <v>6134.5732499999995</v>
      </c>
      <c r="AC376" s="39">
        <f t="shared" si="260"/>
        <v>2860.1947499999997</v>
      </c>
      <c r="AD376" s="39">
        <f t="shared" si="261"/>
        <v>5659.8907499999996</v>
      </c>
      <c r="AE376" s="39">
        <f t="shared" si="262"/>
        <v>2090.4645</v>
      </c>
      <c r="AF376" s="39">
        <f t="shared" si="263"/>
        <v>1672.5577499999999</v>
      </c>
      <c r="AG376" s="39">
        <f t="shared" si="264"/>
        <v>1371.497355</v>
      </c>
    </row>
    <row r="378" spans="1:33" ht="18" hidden="1" x14ac:dyDescent="0.2">
      <c r="A378" s="469" t="s">
        <v>162</v>
      </c>
      <c r="B378" s="470"/>
      <c r="C378" s="470"/>
      <c r="D378" s="470"/>
      <c r="E378" s="470"/>
      <c r="F378" s="470"/>
      <c r="G378" s="471"/>
    </row>
    <row r="379" spans="1:33" hidden="1" x14ac:dyDescent="0.15">
      <c r="A379" s="25"/>
      <c r="C379" s="35"/>
      <c r="D379" s="35"/>
      <c r="E379" s="35"/>
      <c r="F379" s="35"/>
      <c r="G379" s="464"/>
    </row>
    <row r="380" spans="1:33" hidden="1" x14ac:dyDescent="0.15">
      <c r="A380" s="477" t="s">
        <v>150</v>
      </c>
      <c r="B380" s="478"/>
      <c r="C380" s="34">
        <v>2000</v>
      </c>
      <c r="D380" s="34">
        <v>3500</v>
      </c>
      <c r="E380" s="34">
        <v>5000</v>
      </c>
      <c r="F380" s="34"/>
      <c r="G380" s="48"/>
    </row>
    <row r="381" spans="1:33" hidden="1" x14ac:dyDescent="0.15">
      <c r="A381" s="25">
        <v>18</v>
      </c>
      <c r="B381" s="41"/>
      <c r="C381" s="16">
        <f>C307*$M$2</f>
        <v>291.10136999999997</v>
      </c>
      <c r="D381" s="16">
        <f t="shared" ref="D381:K381" si="283">D307*$M$2</f>
        <v>324.54632000000004</v>
      </c>
      <c r="E381" s="16">
        <f t="shared" si="283"/>
        <v>243.84408999999999</v>
      </c>
      <c r="F381" s="16">
        <f t="shared" si="283"/>
        <v>271.81623000000002</v>
      </c>
      <c r="G381" s="16">
        <f t="shared" si="283"/>
        <v>220.99728000000002</v>
      </c>
      <c r="H381" s="16">
        <f t="shared" si="283"/>
        <v>246.27645000000001</v>
      </c>
      <c r="I381" s="16">
        <f t="shared" si="283"/>
        <v>161.57820000000001</v>
      </c>
      <c r="J381" s="16">
        <f t="shared" si="283"/>
        <v>129.26256000000001</v>
      </c>
      <c r="K381" s="16">
        <f t="shared" si="283"/>
        <v>105.99529920000001</v>
      </c>
    </row>
    <row r="382" spans="1:33" hidden="1" x14ac:dyDescent="0.15">
      <c r="A382" s="25">
        <v>19</v>
      </c>
      <c r="B382" s="41"/>
      <c r="C382" s="16">
        <f t="shared" ref="C382:K382" si="284">C308*$M$2</f>
        <v>295.09739000000002</v>
      </c>
      <c r="D382" s="16">
        <f t="shared" si="284"/>
        <v>328.97669000000002</v>
      </c>
      <c r="E382" s="16">
        <f t="shared" si="284"/>
        <v>246.71079999999995</v>
      </c>
      <c r="F382" s="16">
        <f t="shared" si="284"/>
        <v>275.11728999999997</v>
      </c>
      <c r="G382" s="16">
        <f t="shared" si="284"/>
        <v>223.42964000000003</v>
      </c>
      <c r="H382" s="16">
        <f t="shared" si="284"/>
        <v>248.96942000000001</v>
      </c>
      <c r="I382" s="16">
        <f t="shared" si="284"/>
        <v>163.31559999999999</v>
      </c>
      <c r="J382" s="16">
        <f t="shared" si="284"/>
        <v>130.65248</v>
      </c>
      <c r="K382" s="16">
        <f t="shared" si="284"/>
        <v>107.1350336</v>
      </c>
    </row>
    <row r="383" spans="1:33" hidden="1" x14ac:dyDescent="0.15">
      <c r="A383" s="25">
        <v>20</v>
      </c>
      <c r="B383" s="41"/>
      <c r="C383" s="16">
        <f t="shared" ref="C383:K383" si="285">C309*$M$2</f>
        <v>299.52776</v>
      </c>
      <c r="D383" s="16">
        <f t="shared" si="285"/>
        <v>333.66766999999999</v>
      </c>
      <c r="E383" s="16">
        <f t="shared" si="285"/>
        <v>249.92499000000001</v>
      </c>
      <c r="F383" s="16">
        <f t="shared" si="285"/>
        <v>278.50521999999995</v>
      </c>
      <c r="G383" s="16">
        <f t="shared" si="285"/>
        <v>226.12260999999998</v>
      </c>
      <c r="H383" s="16">
        <f t="shared" si="285"/>
        <v>251.92299999999997</v>
      </c>
      <c r="I383" s="16">
        <f t="shared" si="285"/>
        <v>165.22674000000001</v>
      </c>
      <c r="J383" s="16">
        <f t="shared" si="285"/>
        <v>132.21614</v>
      </c>
      <c r="K383" s="16">
        <f t="shared" si="285"/>
        <v>108.41723480000002</v>
      </c>
    </row>
    <row r="384" spans="1:33" hidden="1" x14ac:dyDescent="0.15">
      <c r="A384" s="25">
        <v>21</v>
      </c>
      <c r="B384" s="41"/>
      <c r="C384" s="16">
        <f t="shared" ref="C384:K384" si="286">C310*$M$2</f>
        <v>303.87126000000001</v>
      </c>
      <c r="D384" s="16">
        <f t="shared" si="286"/>
        <v>338.44551999999999</v>
      </c>
      <c r="E384" s="16">
        <f t="shared" si="286"/>
        <v>253.05231000000001</v>
      </c>
      <c r="F384" s="16">
        <f t="shared" si="286"/>
        <v>282.06689</v>
      </c>
      <c r="G384" s="16">
        <f t="shared" si="286"/>
        <v>228.72871000000001</v>
      </c>
      <c r="H384" s="16">
        <f t="shared" si="286"/>
        <v>254.96344999999999</v>
      </c>
      <c r="I384" s="16">
        <f t="shared" si="286"/>
        <v>167.22475</v>
      </c>
      <c r="J384" s="16">
        <f t="shared" si="286"/>
        <v>133.77979999999999</v>
      </c>
      <c r="K384" s="16">
        <f t="shared" si="286"/>
        <v>109.69943600000002</v>
      </c>
    </row>
    <row r="385" spans="1:11" hidden="1" x14ac:dyDescent="0.15">
      <c r="A385" s="25">
        <v>22</v>
      </c>
      <c r="B385" s="41"/>
      <c r="C385" s="16">
        <f t="shared" ref="C385:K385" si="287">C311*$M$2</f>
        <v>308.38850000000002</v>
      </c>
      <c r="D385" s="16">
        <f t="shared" si="287"/>
        <v>343.74459000000002</v>
      </c>
      <c r="E385" s="16">
        <f t="shared" si="287"/>
        <v>256.61398000000003</v>
      </c>
      <c r="F385" s="16">
        <f t="shared" si="287"/>
        <v>285.97603999999995</v>
      </c>
      <c r="G385" s="16">
        <f t="shared" si="287"/>
        <v>231.59542000000002</v>
      </c>
      <c r="H385" s="16">
        <f t="shared" si="287"/>
        <v>258.00389999999999</v>
      </c>
      <c r="I385" s="16">
        <f t="shared" si="287"/>
        <v>169.22275999999999</v>
      </c>
      <c r="J385" s="16">
        <f t="shared" si="287"/>
        <v>135.43033</v>
      </c>
      <c r="K385" s="16">
        <f t="shared" si="287"/>
        <v>111.05287060000002</v>
      </c>
    </row>
    <row r="386" spans="1:11" hidden="1" x14ac:dyDescent="0.15">
      <c r="A386" s="25">
        <v>23</v>
      </c>
      <c r="B386" s="41"/>
      <c r="C386" s="16">
        <f t="shared" ref="C386:K386" si="288">C312*$M$2</f>
        <v>313.16634999999997</v>
      </c>
      <c r="D386" s="16">
        <f t="shared" si="288"/>
        <v>348.78305</v>
      </c>
      <c r="E386" s="16">
        <f t="shared" si="288"/>
        <v>260.00191000000001</v>
      </c>
      <c r="F386" s="16">
        <f t="shared" si="288"/>
        <v>289.79831999999999</v>
      </c>
      <c r="G386" s="16">
        <f t="shared" si="288"/>
        <v>234.46212999999997</v>
      </c>
      <c r="H386" s="16">
        <f t="shared" si="288"/>
        <v>261.30495999999999</v>
      </c>
      <c r="I386" s="16">
        <f t="shared" si="288"/>
        <v>171.39451</v>
      </c>
      <c r="J386" s="16">
        <f t="shared" si="288"/>
        <v>137.16772999999998</v>
      </c>
      <c r="K386" s="16">
        <f t="shared" si="288"/>
        <v>112.4775386</v>
      </c>
    </row>
    <row r="387" spans="1:11" hidden="1" x14ac:dyDescent="0.15">
      <c r="A387" s="25">
        <v>24</v>
      </c>
      <c r="B387" s="41"/>
      <c r="C387" s="16">
        <f t="shared" ref="C387:K387" si="289">C313*$M$2</f>
        <v>317.77045999999996</v>
      </c>
      <c r="D387" s="16">
        <f t="shared" si="289"/>
        <v>354.25585999999998</v>
      </c>
      <c r="E387" s="16">
        <f t="shared" si="289"/>
        <v>263.73732000000001</v>
      </c>
      <c r="F387" s="16">
        <f t="shared" si="289"/>
        <v>293.79434000000003</v>
      </c>
      <c r="G387" s="16">
        <f t="shared" si="289"/>
        <v>237.50258000000002</v>
      </c>
      <c r="H387" s="16">
        <f t="shared" si="289"/>
        <v>264.51915000000002</v>
      </c>
      <c r="I387" s="16">
        <f t="shared" si="289"/>
        <v>173.47939000000002</v>
      </c>
      <c r="J387" s="16">
        <f t="shared" si="289"/>
        <v>138.81825999999998</v>
      </c>
      <c r="K387" s="16">
        <f t="shared" si="289"/>
        <v>113.83097319999999</v>
      </c>
    </row>
    <row r="388" spans="1:11" hidden="1" x14ac:dyDescent="0.15">
      <c r="A388" s="25">
        <v>25</v>
      </c>
      <c r="B388" s="41"/>
      <c r="C388" s="16">
        <f t="shared" ref="C388:K388" si="290">C314*$M$2</f>
        <v>322.98266000000001</v>
      </c>
      <c r="D388" s="16">
        <f t="shared" si="290"/>
        <v>359.90240999999997</v>
      </c>
      <c r="E388" s="16">
        <f t="shared" si="290"/>
        <v>267.38585999999998</v>
      </c>
      <c r="F388" s="16">
        <f t="shared" si="290"/>
        <v>298.05097000000001</v>
      </c>
      <c r="G388" s="16">
        <f t="shared" si="290"/>
        <v>240.71677</v>
      </c>
      <c r="H388" s="16">
        <f t="shared" si="290"/>
        <v>268.08082000000002</v>
      </c>
      <c r="I388" s="16">
        <f t="shared" si="290"/>
        <v>175.82487999999998</v>
      </c>
      <c r="J388" s="16">
        <f t="shared" si="290"/>
        <v>140.7294</v>
      </c>
      <c r="K388" s="16">
        <f t="shared" si="290"/>
        <v>115.39810799999999</v>
      </c>
    </row>
    <row r="389" spans="1:11" hidden="1" x14ac:dyDescent="0.15">
      <c r="A389" s="25">
        <v>26</v>
      </c>
      <c r="B389" s="41"/>
      <c r="C389" s="16">
        <f t="shared" ref="C389:K389" si="291">C315*$M$2</f>
        <v>330.27973999999995</v>
      </c>
      <c r="D389" s="16">
        <f t="shared" si="291"/>
        <v>367.98132000000004</v>
      </c>
      <c r="E389" s="16">
        <f t="shared" si="291"/>
        <v>272.85867000000002</v>
      </c>
      <c r="F389" s="16">
        <f t="shared" si="291"/>
        <v>304.04500000000002</v>
      </c>
      <c r="G389" s="16">
        <f t="shared" si="291"/>
        <v>245.32087999999999</v>
      </c>
      <c r="H389" s="16">
        <f t="shared" si="291"/>
        <v>273.29302000000001</v>
      </c>
      <c r="I389" s="16">
        <f t="shared" si="291"/>
        <v>179.38654999999997</v>
      </c>
      <c r="J389" s="16">
        <f t="shared" si="291"/>
        <v>143.50924000000001</v>
      </c>
      <c r="K389" s="16">
        <f t="shared" si="291"/>
        <v>117.67757680000001</v>
      </c>
    </row>
    <row r="390" spans="1:11" hidden="1" x14ac:dyDescent="0.15">
      <c r="A390" s="25">
        <v>27</v>
      </c>
      <c r="B390" s="41"/>
      <c r="C390" s="16">
        <f t="shared" ref="C390:K390" si="292">C316*$M$2</f>
        <v>337.83742999999998</v>
      </c>
      <c r="D390" s="16">
        <f t="shared" si="292"/>
        <v>376.49457999999998</v>
      </c>
      <c r="E390" s="16">
        <f t="shared" si="292"/>
        <v>278.85270000000003</v>
      </c>
      <c r="F390" s="16">
        <f t="shared" si="292"/>
        <v>310.64711999999997</v>
      </c>
      <c r="G390" s="16">
        <f t="shared" si="292"/>
        <v>250.01186000000001</v>
      </c>
      <c r="H390" s="16">
        <f t="shared" si="292"/>
        <v>278.59209000000004</v>
      </c>
      <c r="I390" s="16">
        <f t="shared" si="292"/>
        <v>182.86134999999999</v>
      </c>
      <c r="J390" s="16">
        <f t="shared" si="292"/>
        <v>146.28908000000001</v>
      </c>
      <c r="K390" s="16">
        <f t="shared" si="292"/>
        <v>119.95704560000003</v>
      </c>
    </row>
    <row r="391" spans="1:11" hidden="1" x14ac:dyDescent="0.15">
      <c r="A391" s="25">
        <v>28</v>
      </c>
      <c r="B391" s="41"/>
      <c r="C391" s="16">
        <f t="shared" ref="C391:K391" si="293">C317*$M$2</f>
        <v>345.65573000000001</v>
      </c>
      <c r="D391" s="16">
        <f t="shared" si="293"/>
        <v>385.26844999999997</v>
      </c>
      <c r="E391" s="16">
        <f t="shared" si="293"/>
        <v>284.67299000000003</v>
      </c>
      <c r="F391" s="16">
        <f t="shared" si="293"/>
        <v>317.33610999999996</v>
      </c>
      <c r="G391" s="16">
        <f t="shared" si="293"/>
        <v>255.05032</v>
      </c>
      <c r="H391" s="16">
        <f t="shared" si="293"/>
        <v>284.32551000000001</v>
      </c>
      <c r="I391" s="16">
        <f t="shared" si="293"/>
        <v>186.59676000000002</v>
      </c>
      <c r="J391" s="16">
        <f t="shared" si="293"/>
        <v>149.32953000000001</v>
      </c>
      <c r="K391" s="16">
        <f t="shared" si="293"/>
        <v>122.45021460000002</v>
      </c>
    </row>
    <row r="392" spans="1:11" hidden="1" x14ac:dyDescent="0.15">
      <c r="A392" s="25">
        <v>29</v>
      </c>
      <c r="B392" s="41"/>
      <c r="C392" s="16">
        <f t="shared" ref="C392:K392" si="294">C318*$M$2</f>
        <v>353.90837999999997</v>
      </c>
      <c r="D392" s="16">
        <f t="shared" si="294"/>
        <v>394.21605999999997</v>
      </c>
      <c r="E392" s="16">
        <f t="shared" si="294"/>
        <v>291.10136999999997</v>
      </c>
      <c r="F392" s="16">
        <f t="shared" si="294"/>
        <v>324.19884000000002</v>
      </c>
      <c r="G392" s="16">
        <f t="shared" si="294"/>
        <v>260.26251999999999</v>
      </c>
      <c r="H392" s="16">
        <f t="shared" si="294"/>
        <v>290.14579999999995</v>
      </c>
      <c r="I392" s="16">
        <f t="shared" si="294"/>
        <v>190.24529999999999</v>
      </c>
      <c r="J392" s="16">
        <f t="shared" si="294"/>
        <v>152.19624000000002</v>
      </c>
      <c r="K392" s="16">
        <f t="shared" si="294"/>
        <v>124.80091680000002</v>
      </c>
    </row>
    <row r="393" spans="1:11" hidden="1" x14ac:dyDescent="0.15">
      <c r="A393" s="25">
        <v>30</v>
      </c>
      <c r="B393" s="41"/>
      <c r="C393" s="16">
        <f t="shared" ref="C393:K393" si="295">C319*$M$2</f>
        <v>362.42164000000002</v>
      </c>
      <c r="D393" s="16">
        <f t="shared" si="295"/>
        <v>403.85863000000001</v>
      </c>
      <c r="E393" s="16">
        <f t="shared" si="295"/>
        <v>297.44288</v>
      </c>
      <c r="F393" s="16">
        <f t="shared" si="295"/>
        <v>331.49591999999996</v>
      </c>
      <c r="G393" s="16">
        <f t="shared" si="295"/>
        <v>265.82220000000001</v>
      </c>
      <c r="H393" s="16">
        <f t="shared" si="295"/>
        <v>296.22669999999999</v>
      </c>
      <c r="I393" s="16">
        <f t="shared" si="295"/>
        <v>194.41506000000001</v>
      </c>
      <c r="J393" s="16">
        <f t="shared" si="295"/>
        <v>155.58417</v>
      </c>
      <c r="K393" s="16">
        <f t="shared" si="295"/>
        <v>127.57901940000001</v>
      </c>
    </row>
    <row r="394" spans="1:11" hidden="1" x14ac:dyDescent="0.15">
      <c r="A394" s="25">
        <v>31</v>
      </c>
      <c r="B394" s="41"/>
      <c r="C394" s="16">
        <f t="shared" ref="C394:K394" si="296">C320*$M$2</f>
        <v>371.28237999999999</v>
      </c>
      <c r="D394" s="16">
        <f t="shared" si="296"/>
        <v>413.58807000000007</v>
      </c>
      <c r="E394" s="16">
        <f t="shared" si="296"/>
        <v>304.30561</v>
      </c>
      <c r="F394" s="16">
        <f t="shared" si="296"/>
        <v>338.96674000000002</v>
      </c>
      <c r="G394" s="16">
        <f t="shared" si="296"/>
        <v>271.72935999999999</v>
      </c>
      <c r="H394" s="16">
        <f t="shared" si="296"/>
        <v>302.65508</v>
      </c>
      <c r="I394" s="16">
        <f t="shared" si="296"/>
        <v>198.49794999999997</v>
      </c>
      <c r="J394" s="16">
        <f t="shared" si="296"/>
        <v>158.79836</v>
      </c>
      <c r="K394" s="16">
        <f t="shared" si="296"/>
        <v>130.21465520000001</v>
      </c>
    </row>
    <row r="395" spans="1:11" hidden="1" x14ac:dyDescent="0.15">
      <c r="A395" s="25">
        <v>32</v>
      </c>
      <c r="B395" s="41"/>
      <c r="C395" s="16">
        <f t="shared" ref="C395:K395" si="297">C321*$M$2</f>
        <v>380.40373</v>
      </c>
      <c r="D395" s="16">
        <f t="shared" si="297"/>
        <v>424.01247000000001</v>
      </c>
      <c r="E395" s="16">
        <f t="shared" si="297"/>
        <v>311.34208000000001</v>
      </c>
      <c r="F395" s="16">
        <f t="shared" si="297"/>
        <v>346.87191000000001</v>
      </c>
      <c r="G395" s="16">
        <f t="shared" si="297"/>
        <v>277.54965000000004</v>
      </c>
      <c r="H395" s="16">
        <f t="shared" si="297"/>
        <v>309.34406999999999</v>
      </c>
      <c r="I395" s="16">
        <f t="shared" si="297"/>
        <v>202.84145000000001</v>
      </c>
      <c r="J395" s="16">
        <f t="shared" si="297"/>
        <v>162.27316000000002</v>
      </c>
      <c r="K395" s="16">
        <f t="shared" si="297"/>
        <v>133.06399120000003</v>
      </c>
    </row>
    <row r="396" spans="1:11" hidden="1" x14ac:dyDescent="0.15">
      <c r="A396" s="25">
        <v>33</v>
      </c>
      <c r="B396" s="41"/>
      <c r="C396" s="16">
        <f t="shared" ref="C396:K396" si="298">C322*$M$2</f>
        <v>389.69882000000001</v>
      </c>
      <c r="D396" s="16">
        <f t="shared" si="298"/>
        <v>434.26312999999999</v>
      </c>
      <c r="E396" s="16">
        <f t="shared" si="298"/>
        <v>318.63916</v>
      </c>
      <c r="F396" s="16">
        <f t="shared" si="298"/>
        <v>355.03769</v>
      </c>
      <c r="G396" s="16">
        <f t="shared" si="298"/>
        <v>283.89116000000001</v>
      </c>
      <c r="H396" s="16">
        <f t="shared" si="298"/>
        <v>316.29367000000002</v>
      </c>
      <c r="I396" s="16">
        <f t="shared" si="298"/>
        <v>207.44556</v>
      </c>
      <c r="J396" s="16">
        <f t="shared" si="298"/>
        <v>166.00857000000002</v>
      </c>
      <c r="K396" s="16">
        <f t="shared" si="298"/>
        <v>136.12702740000003</v>
      </c>
    </row>
    <row r="397" spans="1:11" hidden="1" x14ac:dyDescent="0.15">
      <c r="A397" s="25">
        <v>34</v>
      </c>
      <c r="B397" s="41"/>
      <c r="C397" s="16">
        <f t="shared" ref="C397:K397" si="299">C323*$M$2</f>
        <v>399.60199999999998</v>
      </c>
      <c r="D397" s="16">
        <f t="shared" si="299"/>
        <v>445.20875000000001</v>
      </c>
      <c r="E397" s="16">
        <f t="shared" si="299"/>
        <v>326.02311000000003</v>
      </c>
      <c r="F397" s="16">
        <f t="shared" si="299"/>
        <v>363.29034000000001</v>
      </c>
      <c r="G397" s="16">
        <f t="shared" si="299"/>
        <v>290.14579999999995</v>
      </c>
      <c r="H397" s="16">
        <f t="shared" si="299"/>
        <v>323.50387999999998</v>
      </c>
      <c r="I397" s="16">
        <f t="shared" si="299"/>
        <v>212.04966999999999</v>
      </c>
      <c r="J397" s="16">
        <f t="shared" si="299"/>
        <v>169.65710999999999</v>
      </c>
      <c r="K397" s="16">
        <f t="shared" si="299"/>
        <v>139.11883019999999</v>
      </c>
    </row>
    <row r="398" spans="1:11" hidden="1" x14ac:dyDescent="0.15">
      <c r="A398" s="25">
        <v>35</v>
      </c>
      <c r="B398" s="41"/>
      <c r="C398" s="16">
        <f t="shared" ref="C398:K398" si="300">C324*$M$2</f>
        <v>409.50518</v>
      </c>
      <c r="D398" s="16">
        <f t="shared" si="300"/>
        <v>456.41498000000001</v>
      </c>
      <c r="E398" s="16">
        <f t="shared" si="300"/>
        <v>333.84141</v>
      </c>
      <c r="F398" s="16">
        <f t="shared" si="300"/>
        <v>371.97733999999997</v>
      </c>
      <c r="G398" s="16">
        <f t="shared" si="300"/>
        <v>297.00853000000001</v>
      </c>
      <c r="H398" s="16">
        <f t="shared" si="300"/>
        <v>330.88782999999995</v>
      </c>
      <c r="I398" s="16">
        <f t="shared" si="300"/>
        <v>217.08812999999998</v>
      </c>
      <c r="J398" s="16">
        <f t="shared" si="300"/>
        <v>173.74</v>
      </c>
      <c r="K398" s="16">
        <f t="shared" si="300"/>
        <v>142.46680000000001</v>
      </c>
    </row>
    <row r="399" spans="1:11" hidden="1" x14ac:dyDescent="0.15">
      <c r="A399" s="25">
        <v>36</v>
      </c>
      <c r="B399" s="41"/>
      <c r="C399" s="16">
        <f t="shared" ref="C399:K399" si="301">C325*$M$2</f>
        <v>419.84271000000007</v>
      </c>
      <c r="D399" s="16">
        <f t="shared" si="301"/>
        <v>467.79495000000003</v>
      </c>
      <c r="E399" s="16">
        <f t="shared" si="301"/>
        <v>341.92032</v>
      </c>
      <c r="F399" s="16">
        <f t="shared" si="301"/>
        <v>381.01182</v>
      </c>
      <c r="G399" s="16">
        <f t="shared" si="301"/>
        <v>303.78438999999997</v>
      </c>
      <c r="H399" s="16">
        <f t="shared" si="301"/>
        <v>338.53239000000002</v>
      </c>
      <c r="I399" s="16">
        <f t="shared" si="301"/>
        <v>222.03971999999999</v>
      </c>
      <c r="J399" s="16">
        <f t="shared" si="301"/>
        <v>177.64914999999999</v>
      </c>
      <c r="K399" s="16">
        <f t="shared" si="301"/>
        <v>145.67230300000003</v>
      </c>
    </row>
    <row r="400" spans="1:11" hidden="1" x14ac:dyDescent="0.15">
      <c r="A400" s="25">
        <v>37</v>
      </c>
      <c r="B400" s="41"/>
      <c r="C400" s="16">
        <f t="shared" ref="C400:K400" si="302">C326*$M$2</f>
        <v>430.61459000000002</v>
      </c>
      <c r="D400" s="16">
        <f t="shared" si="302"/>
        <v>479.86988000000002</v>
      </c>
      <c r="E400" s="16">
        <f t="shared" si="302"/>
        <v>350.34671000000003</v>
      </c>
      <c r="F400" s="16">
        <f t="shared" si="302"/>
        <v>390.30690999999996</v>
      </c>
      <c r="G400" s="16">
        <f t="shared" si="302"/>
        <v>310.99459999999999</v>
      </c>
      <c r="H400" s="16">
        <f t="shared" si="302"/>
        <v>346.35069000000004</v>
      </c>
      <c r="I400" s="16">
        <f t="shared" si="302"/>
        <v>227.42566000000002</v>
      </c>
      <c r="J400" s="16">
        <f t="shared" si="302"/>
        <v>181.99265000000003</v>
      </c>
      <c r="K400" s="16">
        <f t="shared" si="302"/>
        <v>149.23397300000002</v>
      </c>
    </row>
    <row r="401" spans="1:11" hidden="1" x14ac:dyDescent="0.15">
      <c r="A401" s="25">
        <v>38</v>
      </c>
      <c r="B401" s="41"/>
      <c r="C401" s="16">
        <f t="shared" ref="C401:K401" si="303">C327*$M$2</f>
        <v>441.47334000000001</v>
      </c>
      <c r="D401" s="16">
        <f t="shared" si="303"/>
        <v>492.03168000000005</v>
      </c>
      <c r="E401" s="16">
        <f t="shared" si="303"/>
        <v>358.85996999999998</v>
      </c>
      <c r="F401" s="16">
        <f t="shared" si="303"/>
        <v>399.86260999999996</v>
      </c>
      <c r="G401" s="16">
        <f t="shared" si="303"/>
        <v>318.20481000000001</v>
      </c>
      <c r="H401" s="16">
        <f t="shared" si="303"/>
        <v>354.60334</v>
      </c>
      <c r="I401" s="16">
        <f t="shared" si="303"/>
        <v>232.63785999999999</v>
      </c>
      <c r="J401" s="16">
        <f t="shared" si="303"/>
        <v>186.16241000000002</v>
      </c>
      <c r="K401" s="16">
        <f t="shared" si="303"/>
        <v>152.65317620000002</v>
      </c>
    </row>
    <row r="402" spans="1:11" hidden="1" x14ac:dyDescent="0.15">
      <c r="A402" s="25">
        <v>39</v>
      </c>
      <c r="B402" s="41"/>
      <c r="C402" s="16">
        <f t="shared" ref="C402:K402" si="304">C328*$M$2</f>
        <v>452.76643999999999</v>
      </c>
      <c r="D402" s="16">
        <f t="shared" si="304"/>
        <v>504.71469999999994</v>
      </c>
      <c r="E402" s="16">
        <f t="shared" si="304"/>
        <v>367.46009999999995</v>
      </c>
      <c r="F402" s="16">
        <f t="shared" si="304"/>
        <v>409.41831000000002</v>
      </c>
      <c r="G402" s="16">
        <f t="shared" si="304"/>
        <v>325.93624</v>
      </c>
      <c r="H402" s="16">
        <f t="shared" si="304"/>
        <v>363.11659999999995</v>
      </c>
      <c r="I402" s="16">
        <f t="shared" si="304"/>
        <v>238.19753999999998</v>
      </c>
      <c r="J402" s="16">
        <f t="shared" si="304"/>
        <v>190.59277999999998</v>
      </c>
      <c r="K402" s="16">
        <f t="shared" si="304"/>
        <v>156.28607959999999</v>
      </c>
    </row>
    <row r="403" spans="1:11" hidden="1" x14ac:dyDescent="0.15">
      <c r="A403" s="25">
        <v>40</v>
      </c>
      <c r="B403" s="41"/>
      <c r="C403" s="16">
        <f t="shared" ref="C403:K403" si="305">C329*$M$2</f>
        <v>464.40701999999999</v>
      </c>
      <c r="D403" s="16">
        <f t="shared" si="305"/>
        <v>517.57146000000012</v>
      </c>
      <c r="E403" s="16">
        <f t="shared" si="305"/>
        <v>376.66831999999999</v>
      </c>
      <c r="F403" s="16">
        <f t="shared" si="305"/>
        <v>419.75584000000003</v>
      </c>
      <c r="G403" s="16">
        <f t="shared" si="305"/>
        <v>333.58080000000001</v>
      </c>
      <c r="H403" s="16">
        <f t="shared" si="305"/>
        <v>371.71673000000004</v>
      </c>
      <c r="I403" s="16">
        <f t="shared" si="305"/>
        <v>243.84408999999999</v>
      </c>
      <c r="J403" s="16">
        <f t="shared" si="305"/>
        <v>195.11002000000002</v>
      </c>
      <c r="K403" s="16">
        <f t="shared" si="305"/>
        <v>159.99021640000001</v>
      </c>
    </row>
    <row r="404" spans="1:11" hidden="1" x14ac:dyDescent="0.15">
      <c r="A404" s="25">
        <v>41</v>
      </c>
      <c r="B404" s="41"/>
      <c r="C404" s="16">
        <f t="shared" ref="C404:K404" si="306">C330*$M$2</f>
        <v>476.39507999999995</v>
      </c>
      <c r="D404" s="16">
        <f t="shared" si="306"/>
        <v>530.68882999999994</v>
      </c>
      <c r="E404" s="16">
        <f t="shared" si="306"/>
        <v>385.96341000000001</v>
      </c>
      <c r="F404" s="16">
        <f t="shared" si="306"/>
        <v>429.91963000000004</v>
      </c>
      <c r="G404" s="16">
        <f t="shared" si="306"/>
        <v>341.83344999999997</v>
      </c>
      <c r="H404" s="16">
        <f t="shared" si="306"/>
        <v>380.75121000000001</v>
      </c>
      <c r="I404" s="16">
        <f t="shared" si="306"/>
        <v>249.83811999999998</v>
      </c>
      <c r="J404" s="16">
        <f t="shared" si="306"/>
        <v>199.88786999999999</v>
      </c>
      <c r="K404" s="16">
        <f t="shared" si="306"/>
        <v>163.9080534</v>
      </c>
    </row>
    <row r="405" spans="1:11" hidden="1" x14ac:dyDescent="0.15">
      <c r="A405" s="25">
        <v>42</v>
      </c>
      <c r="B405" s="41"/>
      <c r="C405" s="16">
        <f t="shared" ref="C405:K405" si="307">C331*$M$2</f>
        <v>488.55687999999998</v>
      </c>
      <c r="D405" s="16">
        <f t="shared" si="307"/>
        <v>544.32741999999996</v>
      </c>
      <c r="E405" s="16">
        <f t="shared" si="307"/>
        <v>395.60598000000005</v>
      </c>
      <c r="F405" s="16">
        <f t="shared" si="307"/>
        <v>440.60464000000002</v>
      </c>
      <c r="G405" s="16">
        <f t="shared" si="307"/>
        <v>349.91235999999998</v>
      </c>
      <c r="H405" s="16">
        <f t="shared" si="307"/>
        <v>390.04630000000003</v>
      </c>
      <c r="I405" s="16">
        <f t="shared" si="307"/>
        <v>255.74527999999998</v>
      </c>
      <c r="J405" s="16">
        <f t="shared" si="307"/>
        <v>204.66572000000002</v>
      </c>
      <c r="K405" s="16">
        <f t="shared" si="307"/>
        <v>167.82589040000002</v>
      </c>
    </row>
    <row r="406" spans="1:11" hidden="1" x14ac:dyDescent="0.15">
      <c r="A406" s="25">
        <v>43</v>
      </c>
      <c r="B406" s="41"/>
      <c r="C406" s="16">
        <f t="shared" ref="C406:K406" si="308">C332*$M$2</f>
        <v>500.97928999999993</v>
      </c>
      <c r="D406" s="16">
        <f t="shared" si="308"/>
        <v>558.22662000000003</v>
      </c>
      <c r="E406" s="16">
        <f t="shared" si="308"/>
        <v>405.24855000000008</v>
      </c>
      <c r="F406" s="16">
        <f t="shared" si="308"/>
        <v>451.72399999999999</v>
      </c>
      <c r="G406" s="16">
        <f t="shared" si="308"/>
        <v>358.42562000000004</v>
      </c>
      <c r="H406" s="16">
        <f t="shared" si="308"/>
        <v>399.42826000000002</v>
      </c>
      <c r="I406" s="16">
        <f t="shared" si="308"/>
        <v>261.99991999999997</v>
      </c>
      <c r="J406" s="16">
        <f t="shared" si="308"/>
        <v>209.61731</v>
      </c>
      <c r="K406" s="16">
        <f t="shared" si="308"/>
        <v>171.88619420000001</v>
      </c>
    </row>
    <row r="407" spans="1:11" hidden="1" x14ac:dyDescent="0.15">
      <c r="A407" s="25">
        <v>44</v>
      </c>
      <c r="B407" s="41"/>
      <c r="C407" s="16">
        <f t="shared" ref="C407:K407" si="309">C333*$M$2</f>
        <v>513.74918000000002</v>
      </c>
      <c r="D407" s="16">
        <f t="shared" si="309"/>
        <v>572.64704000000006</v>
      </c>
      <c r="E407" s="16">
        <f t="shared" si="309"/>
        <v>415.49921000000001</v>
      </c>
      <c r="F407" s="16">
        <f t="shared" si="309"/>
        <v>462.84336000000002</v>
      </c>
      <c r="G407" s="16">
        <f t="shared" si="309"/>
        <v>367.11262000000005</v>
      </c>
      <c r="H407" s="16">
        <f t="shared" si="309"/>
        <v>409.15769999999998</v>
      </c>
      <c r="I407" s="16">
        <f t="shared" si="309"/>
        <v>268.34143</v>
      </c>
      <c r="J407" s="16">
        <f t="shared" si="309"/>
        <v>214.74263999999999</v>
      </c>
      <c r="K407" s="16">
        <f t="shared" si="309"/>
        <v>176.08896480000004</v>
      </c>
    </row>
    <row r="408" spans="1:11" hidden="1" x14ac:dyDescent="0.15">
      <c r="A408" s="25">
        <v>45</v>
      </c>
      <c r="B408" s="41"/>
      <c r="C408" s="16">
        <f t="shared" ref="C408:K408" si="310">C334*$M$2</f>
        <v>526.86654999999996</v>
      </c>
      <c r="D408" s="16">
        <f t="shared" si="310"/>
        <v>587.15432999999996</v>
      </c>
      <c r="E408" s="16">
        <f t="shared" si="310"/>
        <v>425.74986999999999</v>
      </c>
      <c r="F408" s="16">
        <f t="shared" si="310"/>
        <v>474.48393999999996</v>
      </c>
      <c r="G408" s="16">
        <f t="shared" si="310"/>
        <v>376.06023000000005</v>
      </c>
      <c r="H408" s="16">
        <f t="shared" si="310"/>
        <v>419.14774999999997</v>
      </c>
      <c r="I408" s="16">
        <f t="shared" si="310"/>
        <v>274.76981000000001</v>
      </c>
      <c r="J408" s="16">
        <f t="shared" si="310"/>
        <v>219.86796999999999</v>
      </c>
      <c r="K408" s="16">
        <f t="shared" si="310"/>
        <v>180.29173539999999</v>
      </c>
    </row>
    <row r="409" spans="1:11" hidden="1" x14ac:dyDescent="0.15">
      <c r="A409" s="25">
        <v>46</v>
      </c>
      <c r="B409" s="41"/>
      <c r="C409" s="16">
        <f t="shared" ref="C409:K409" si="311">C335*$M$2</f>
        <v>540.5051400000001</v>
      </c>
      <c r="D409" s="16">
        <f t="shared" si="311"/>
        <v>602.09596999999997</v>
      </c>
      <c r="E409" s="16">
        <f t="shared" si="311"/>
        <v>436.26114000000001</v>
      </c>
      <c r="F409" s="16">
        <f t="shared" si="311"/>
        <v>486.12452000000002</v>
      </c>
      <c r="G409" s="16">
        <f t="shared" si="311"/>
        <v>385.35532000000001</v>
      </c>
      <c r="H409" s="16">
        <f t="shared" si="311"/>
        <v>429.48527999999999</v>
      </c>
      <c r="I409" s="16">
        <f t="shared" si="311"/>
        <v>281.63254000000001</v>
      </c>
      <c r="J409" s="16">
        <f t="shared" si="311"/>
        <v>225.34078</v>
      </c>
      <c r="K409" s="16">
        <f t="shared" si="311"/>
        <v>184.77943959999999</v>
      </c>
    </row>
    <row r="410" spans="1:11" hidden="1" x14ac:dyDescent="0.15">
      <c r="A410" s="25">
        <v>47</v>
      </c>
      <c r="B410" s="41"/>
      <c r="C410" s="16">
        <f t="shared" ref="C410:K410" si="312">C336*$M$2</f>
        <v>554.05686000000003</v>
      </c>
      <c r="D410" s="16">
        <f t="shared" si="312"/>
        <v>617.38508999999999</v>
      </c>
      <c r="E410" s="16">
        <f t="shared" si="312"/>
        <v>447.03302000000002</v>
      </c>
      <c r="F410" s="16">
        <f t="shared" si="312"/>
        <v>498.28632000000005</v>
      </c>
      <c r="G410" s="16">
        <f t="shared" si="312"/>
        <v>394.82415000000003</v>
      </c>
      <c r="H410" s="16">
        <f t="shared" si="312"/>
        <v>439.90968000000004</v>
      </c>
      <c r="I410" s="16">
        <f t="shared" si="312"/>
        <v>288.49527</v>
      </c>
      <c r="J410" s="16">
        <f t="shared" si="312"/>
        <v>230.81359000000003</v>
      </c>
      <c r="K410" s="16">
        <f t="shared" si="312"/>
        <v>189.26714380000001</v>
      </c>
    </row>
    <row r="411" spans="1:11" hidden="1" x14ac:dyDescent="0.15">
      <c r="A411" s="25">
        <v>48</v>
      </c>
      <c r="B411" s="41"/>
      <c r="C411" s="16">
        <f t="shared" ref="C411:K411" si="313">C337*$M$2</f>
        <v>568.30354</v>
      </c>
      <c r="D411" s="16">
        <f t="shared" si="313"/>
        <v>633.10856000000001</v>
      </c>
      <c r="E411" s="16">
        <f t="shared" si="313"/>
        <v>458.23925000000003</v>
      </c>
      <c r="F411" s="16">
        <f t="shared" si="313"/>
        <v>510.70873</v>
      </c>
      <c r="G411" s="16">
        <f t="shared" si="313"/>
        <v>404.46671999999995</v>
      </c>
      <c r="H411" s="16">
        <f t="shared" si="313"/>
        <v>450.59468999999996</v>
      </c>
      <c r="I411" s="16">
        <f t="shared" si="313"/>
        <v>295.53174000000001</v>
      </c>
      <c r="J411" s="16">
        <f t="shared" si="313"/>
        <v>236.46014</v>
      </c>
      <c r="K411" s="16">
        <f t="shared" si="313"/>
        <v>193.89731480000003</v>
      </c>
    </row>
    <row r="412" spans="1:11" hidden="1" x14ac:dyDescent="0.15">
      <c r="A412" s="25">
        <v>49</v>
      </c>
      <c r="B412" s="41"/>
      <c r="C412" s="16">
        <f t="shared" ref="C412:K412" si="314">C338*$M$2</f>
        <v>582.55021999999997</v>
      </c>
      <c r="D412" s="16">
        <f t="shared" si="314"/>
        <v>649.09264000000007</v>
      </c>
      <c r="E412" s="16">
        <f t="shared" si="314"/>
        <v>469.61921999999993</v>
      </c>
      <c r="F412" s="16">
        <f t="shared" si="314"/>
        <v>523.30488000000003</v>
      </c>
      <c r="G412" s="16">
        <f t="shared" si="314"/>
        <v>414.10928999999999</v>
      </c>
      <c r="H412" s="16">
        <f t="shared" si="314"/>
        <v>461.54030999999998</v>
      </c>
      <c r="I412" s="16">
        <f t="shared" si="314"/>
        <v>302.74194999999997</v>
      </c>
      <c r="J412" s="16">
        <f t="shared" si="314"/>
        <v>242.19356000000002</v>
      </c>
      <c r="K412" s="16">
        <f t="shared" si="314"/>
        <v>198.59871920000003</v>
      </c>
    </row>
    <row r="413" spans="1:11" hidden="1" x14ac:dyDescent="0.15">
      <c r="A413" s="25">
        <v>50</v>
      </c>
      <c r="B413" s="41"/>
      <c r="C413" s="16">
        <f t="shared" ref="C413:K413" si="315">C339*$M$2</f>
        <v>596.97064</v>
      </c>
      <c r="D413" s="16">
        <f t="shared" si="315"/>
        <v>665.42419999999993</v>
      </c>
      <c r="E413" s="16">
        <f t="shared" si="315"/>
        <v>481.34666999999996</v>
      </c>
      <c r="F413" s="16">
        <f t="shared" si="315"/>
        <v>536.33537999999999</v>
      </c>
      <c r="G413" s="16">
        <f t="shared" si="315"/>
        <v>424.27307999999999</v>
      </c>
      <c r="H413" s="16">
        <f t="shared" si="315"/>
        <v>472.83341000000001</v>
      </c>
      <c r="I413" s="16">
        <f t="shared" si="315"/>
        <v>310.1259</v>
      </c>
      <c r="J413" s="16">
        <f t="shared" si="315"/>
        <v>248.10072</v>
      </c>
      <c r="K413" s="16">
        <f t="shared" si="315"/>
        <v>203.44259040000003</v>
      </c>
    </row>
    <row r="414" spans="1:11" hidden="1" x14ac:dyDescent="0.15">
      <c r="A414" s="25">
        <v>51</v>
      </c>
      <c r="B414" s="41"/>
      <c r="C414" s="16">
        <f t="shared" ref="C414:K414" si="316">C340*$M$2</f>
        <v>611.99914999999999</v>
      </c>
      <c r="D414" s="16">
        <f t="shared" si="316"/>
        <v>682.01636999999994</v>
      </c>
      <c r="E414" s="16">
        <f t="shared" si="316"/>
        <v>492.98724999999996</v>
      </c>
      <c r="F414" s="16">
        <f t="shared" si="316"/>
        <v>549.36587999999995</v>
      </c>
      <c r="G414" s="16">
        <f t="shared" si="316"/>
        <v>434.69748000000004</v>
      </c>
      <c r="H414" s="16">
        <f t="shared" si="316"/>
        <v>484.38712000000004</v>
      </c>
      <c r="I414" s="16">
        <f t="shared" si="316"/>
        <v>317.68359000000004</v>
      </c>
      <c r="J414" s="16">
        <f t="shared" si="316"/>
        <v>254.18162000000001</v>
      </c>
      <c r="K414" s="16">
        <f t="shared" si="316"/>
        <v>208.42892839999999</v>
      </c>
    </row>
    <row r="415" spans="1:11" hidden="1" x14ac:dyDescent="0.15">
      <c r="A415" s="25">
        <v>52</v>
      </c>
      <c r="B415" s="41"/>
      <c r="C415" s="16">
        <f t="shared" ref="C415:K415" si="317">C341*$M$2</f>
        <v>627.28827000000001</v>
      </c>
      <c r="D415" s="16">
        <f t="shared" si="317"/>
        <v>699.21663000000001</v>
      </c>
      <c r="E415" s="16">
        <f t="shared" si="317"/>
        <v>505.06218000000007</v>
      </c>
      <c r="F415" s="16">
        <f t="shared" si="317"/>
        <v>562.91759999999999</v>
      </c>
      <c r="G415" s="16">
        <f t="shared" si="317"/>
        <v>445.29562000000004</v>
      </c>
      <c r="H415" s="16">
        <f t="shared" si="317"/>
        <v>496.11457000000001</v>
      </c>
      <c r="I415" s="16">
        <f t="shared" si="317"/>
        <v>325.41501999999997</v>
      </c>
      <c r="J415" s="16">
        <f t="shared" si="317"/>
        <v>260.34939000000003</v>
      </c>
      <c r="K415" s="16">
        <f t="shared" si="317"/>
        <v>213.48649980000002</v>
      </c>
    </row>
    <row r="416" spans="1:11" hidden="1" x14ac:dyDescent="0.15">
      <c r="A416" s="25">
        <v>53</v>
      </c>
      <c r="B416" s="41"/>
      <c r="C416" s="16">
        <f t="shared" ref="C416:K416" si="318">C342*$M$2</f>
        <v>642.92487000000006</v>
      </c>
      <c r="D416" s="16">
        <f t="shared" si="318"/>
        <v>716.33001999999999</v>
      </c>
      <c r="E416" s="16">
        <f t="shared" si="318"/>
        <v>517.57146000000012</v>
      </c>
      <c r="F416" s="16">
        <f t="shared" si="318"/>
        <v>576.64305999999999</v>
      </c>
      <c r="G416" s="16">
        <f t="shared" si="318"/>
        <v>455.98062999999996</v>
      </c>
      <c r="H416" s="16">
        <f t="shared" si="318"/>
        <v>508.10262999999998</v>
      </c>
      <c r="I416" s="16">
        <f t="shared" si="318"/>
        <v>333.23331999999999</v>
      </c>
      <c r="J416" s="16">
        <f t="shared" si="318"/>
        <v>266.60402999999997</v>
      </c>
      <c r="K416" s="16">
        <f t="shared" si="318"/>
        <v>218.6153046</v>
      </c>
    </row>
    <row r="417" spans="1:11" hidden="1" x14ac:dyDescent="0.15">
      <c r="A417" s="25">
        <v>54</v>
      </c>
      <c r="B417" s="41"/>
      <c r="C417" s="16">
        <f t="shared" ref="C417:K417" si="319">C343*$M$2</f>
        <v>658.56146999999999</v>
      </c>
      <c r="D417" s="16">
        <f t="shared" si="319"/>
        <v>734.2252400000001</v>
      </c>
      <c r="E417" s="16">
        <f t="shared" si="319"/>
        <v>530.08073999999999</v>
      </c>
      <c r="F417" s="16">
        <f t="shared" si="319"/>
        <v>590.62913000000003</v>
      </c>
      <c r="G417" s="16">
        <f t="shared" si="319"/>
        <v>467.01312000000007</v>
      </c>
      <c r="H417" s="16">
        <f t="shared" si="319"/>
        <v>520.52503999999999</v>
      </c>
      <c r="I417" s="16">
        <f t="shared" si="319"/>
        <v>341.31223</v>
      </c>
      <c r="J417" s="16">
        <f t="shared" si="319"/>
        <v>273.11928</v>
      </c>
      <c r="K417" s="16">
        <f t="shared" si="319"/>
        <v>223.95780959999999</v>
      </c>
    </row>
    <row r="418" spans="1:11" hidden="1" x14ac:dyDescent="0.15">
      <c r="A418" s="25">
        <v>55</v>
      </c>
      <c r="B418" s="41"/>
      <c r="C418" s="16">
        <f t="shared" ref="C418:K418" si="320">C344*$M$2</f>
        <v>675.06677000000002</v>
      </c>
      <c r="D418" s="16">
        <f t="shared" si="320"/>
        <v>752.12046000000009</v>
      </c>
      <c r="E418" s="16">
        <f t="shared" si="320"/>
        <v>543.02437000000009</v>
      </c>
      <c r="F418" s="16">
        <f t="shared" si="320"/>
        <v>605.13641999999993</v>
      </c>
      <c r="G418" s="16">
        <f t="shared" si="320"/>
        <v>478.39308999999997</v>
      </c>
      <c r="H418" s="16">
        <f t="shared" si="320"/>
        <v>532.86058000000003</v>
      </c>
      <c r="I418" s="16">
        <f t="shared" si="320"/>
        <v>349.65174999999999</v>
      </c>
      <c r="J418" s="16">
        <f t="shared" si="320"/>
        <v>279.72140000000002</v>
      </c>
      <c r="K418" s="16">
        <f t="shared" si="320"/>
        <v>229.37154800000005</v>
      </c>
    </row>
    <row r="419" spans="1:11" hidden="1" x14ac:dyDescent="0.15">
      <c r="A419" s="25">
        <v>56</v>
      </c>
      <c r="B419" s="41"/>
      <c r="C419" s="16">
        <f t="shared" ref="C419:K419" si="321">C345*$M$2</f>
        <v>691.48519999999985</v>
      </c>
      <c r="D419" s="16">
        <f t="shared" si="321"/>
        <v>770.45002999999997</v>
      </c>
      <c r="E419" s="16">
        <f t="shared" si="321"/>
        <v>555.96800000000007</v>
      </c>
      <c r="F419" s="16">
        <f t="shared" si="321"/>
        <v>619.64371000000006</v>
      </c>
      <c r="G419" s="16">
        <f t="shared" si="321"/>
        <v>489.77305999999999</v>
      </c>
      <c r="H419" s="16">
        <f t="shared" si="321"/>
        <v>545.71734000000004</v>
      </c>
      <c r="I419" s="16">
        <f t="shared" si="321"/>
        <v>357.99126999999999</v>
      </c>
      <c r="J419" s="16">
        <f t="shared" si="321"/>
        <v>286.41038999999995</v>
      </c>
      <c r="K419" s="16">
        <f t="shared" si="321"/>
        <v>234.85651979999997</v>
      </c>
    </row>
    <row r="420" spans="1:11" hidden="1" x14ac:dyDescent="0.15">
      <c r="A420" s="25">
        <v>57</v>
      </c>
      <c r="B420" s="41"/>
      <c r="C420" s="16">
        <f t="shared" ref="C420:K420" si="322">C346*$M$2</f>
        <v>708.16424000000006</v>
      </c>
      <c r="D420" s="16">
        <f t="shared" si="322"/>
        <v>789.38769000000002</v>
      </c>
      <c r="E420" s="16">
        <f t="shared" si="322"/>
        <v>569.60658999999998</v>
      </c>
      <c r="F420" s="16">
        <f t="shared" si="322"/>
        <v>634.49848000000009</v>
      </c>
      <c r="G420" s="16">
        <f t="shared" si="322"/>
        <v>501.50050999999996</v>
      </c>
      <c r="H420" s="16">
        <f t="shared" si="322"/>
        <v>558.74784</v>
      </c>
      <c r="I420" s="16">
        <f t="shared" si="322"/>
        <v>366.67827</v>
      </c>
      <c r="J420" s="16">
        <f t="shared" si="322"/>
        <v>293.35999000000004</v>
      </c>
      <c r="K420" s="16">
        <f t="shared" si="322"/>
        <v>240.55519180000002</v>
      </c>
    </row>
    <row r="421" spans="1:11" hidden="1" x14ac:dyDescent="0.15">
      <c r="A421" s="25">
        <v>58</v>
      </c>
      <c r="B421" s="41"/>
      <c r="C421" s="16">
        <f t="shared" ref="C421:K421" si="323">C347*$M$2</f>
        <v>725.27763000000004</v>
      </c>
      <c r="D421" s="16">
        <f t="shared" si="323"/>
        <v>808.41221999999993</v>
      </c>
      <c r="E421" s="16">
        <f t="shared" si="323"/>
        <v>583.24518</v>
      </c>
      <c r="F421" s="16">
        <f t="shared" si="323"/>
        <v>649.87446999999997</v>
      </c>
      <c r="G421" s="16">
        <f t="shared" si="323"/>
        <v>513.31483000000003</v>
      </c>
      <c r="H421" s="16">
        <f t="shared" si="323"/>
        <v>571.95207999999991</v>
      </c>
      <c r="I421" s="16">
        <f t="shared" si="323"/>
        <v>375.19153000000006</v>
      </c>
      <c r="J421" s="16">
        <f t="shared" si="323"/>
        <v>300.22271999999998</v>
      </c>
      <c r="K421" s="16">
        <f t="shared" si="323"/>
        <v>246.18263040000002</v>
      </c>
    </row>
    <row r="422" spans="1:11" hidden="1" x14ac:dyDescent="0.15">
      <c r="A422" s="25">
        <v>59</v>
      </c>
      <c r="B422" s="41"/>
      <c r="C422" s="16">
        <f t="shared" ref="C422:K422" si="324">C348*$M$2</f>
        <v>742.91224000000011</v>
      </c>
      <c r="D422" s="16">
        <f t="shared" si="324"/>
        <v>827.69736</v>
      </c>
      <c r="E422" s="16">
        <f t="shared" si="324"/>
        <v>597.23125000000005</v>
      </c>
      <c r="F422" s="16">
        <f t="shared" si="324"/>
        <v>665.33732999999995</v>
      </c>
      <c r="G422" s="16">
        <f t="shared" si="324"/>
        <v>525.47663</v>
      </c>
      <c r="H422" s="16">
        <f t="shared" si="324"/>
        <v>585.59067000000005</v>
      </c>
      <c r="I422" s="16">
        <f t="shared" si="324"/>
        <v>384.05226999999996</v>
      </c>
      <c r="J422" s="16">
        <f t="shared" si="324"/>
        <v>307.25918999999999</v>
      </c>
      <c r="K422" s="16">
        <f t="shared" si="324"/>
        <v>251.95253579999999</v>
      </c>
    </row>
    <row r="423" spans="1:11" hidden="1" x14ac:dyDescent="0.15">
      <c r="A423" s="25">
        <v>60</v>
      </c>
      <c r="B423" s="41"/>
      <c r="C423" s="16">
        <f t="shared" ref="C423:K423" si="325">C349*$M$2</f>
        <v>760.54685000000006</v>
      </c>
      <c r="D423" s="16">
        <f t="shared" si="325"/>
        <v>847.41684999999995</v>
      </c>
      <c r="E423" s="16">
        <f t="shared" si="325"/>
        <v>611.13045</v>
      </c>
      <c r="F423" s="16">
        <f t="shared" si="325"/>
        <v>681.06079999999997</v>
      </c>
      <c r="G423" s="16">
        <f t="shared" si="325"/>
        <v>537.89904000000001</v>
      </c>
      <c r="H423" s="16">
        <f t="shared" si="325"/>
        <v>599.40300000000002</v>
      </c>
      <c r="I423" s="16">
        <f t="shared" si="325"/>
        <v>393.08675000000005</v>
      </c>
      <c r="J423" s="16">
        <f t="shared" si="325"/>
        <v>314.46940000000001</v>
      </c>
      <c r="K423" s="16">
        <f t="shared" si="325"/>
        <v>257.86490800000001</v>
      </c>
    </row>
    <row r="424" spans="1:11" hidden="1" x14ac:dyDescent="0.15">
      <c r="A424" s="25">
        <v>61</v>
      </c>
      <c r="B424" s="41"/>
      <c r="C424" s="16">
        <f t="shared" ref="C424:K424" si="326">C350*$M$2</f>
        <v>853.67149000000006</v>
      </c>
      <c r="D424" s="16">
        <f t="shared" si="326"/>
        <v>951.31336999999996</v>
      </c>
      <c r="E424" s="16">
        <f t="shared" si="326"/>
        <v>685.83865000000003</v>
      </c>
      <c r="F424" s="16">
        <f t="shared" si="326"/>
        <v>764.28225999999995</v>
      </c>
      <c r="G424" s="16">
        <f t="shared" si="326"/>
        <v>603.22528</v>
      </c>
      <c r="H424" s="16">
        <f t="shared" si="326"/>
        <v>672.20006000000001</v>
      </c>
      <c r="I424" s="16">
        <f t="shared" si="326"/>
        <v>440.86525</v>
      </c>
      <c r="J424" s="16">
        <f t="shared" si="326"/>
        <v>352.69220000000001</v>
      </c>
      <c r="K424" s="16">
        <f t="shared" si="326"/>
        <v>289.207604</v>
      </c>
    </row>
    <row r="425" spans="1:11" hidden="1" x14ac:dyDescent="0.15">
      <c r="A425" s="25">
        <v>62</v>
      </c>
      <c r="B425" s="41"/>
      <c r="C425" s="16">
        <f t="shared" ref="C425:K425" si="327">C351*$M$2</f>
        <v>954.70129999999995</v>
      </c>
      <c r="D425" s="16">
        <f t="shared" si="327"/>
        <v>1063.89689</v>
      </c>
      <c r="E425" s="16">
        <f t="shared" si="327"/>
        <v>766.62774999999999</v>
      </c>
      <c r="F425" s="16">
        <f t="shared" si="327"/>
        <v>854.36644999999987</v>
      </c>
      <c r="G425" s="16">
        <f t="shared" si="327"/>
        <v>674.45868000000007</v>
      </c>
      <c r="H425" s="16">
        <f t="shared" si="327"/>
        <v>751.51236999999992</v>
      </c>
      <c r="I425" s="16">
        <f t="shared" si="327"/>
        <v>492.90038000000004</v>
      </c>
      <c r="J425" s="16">
        <f t="shared" si="327"/>
        <v>394.38980000000004</v>
      </c>
      <c r="K425" s="16">
        <f t="shared" si="327"/>
        <v>323.39963600000004</v>
      </c>
    </row>
    <row r="426" spans="1:11" hidden="1" x14ac:dyDescent="0.15">
      <c r="A426" s="25">
        <v>63</v>
      </c>
      <c r="B426" s="41"/>
      <c r="C426" s="16">
        <f t="shared" ref="C426:K426" si="328">C352*$M$2</f>
        <v>1063.2888</v>
      </c>
      <c r="D426" s="16">
        <f t="shared" si="328"/>
        <v>1184.9068</v>
      </c>
      <c r="E426" s="16">
        <f t="shared" si="328"/>
        <v>854.10583999999983</v>
      </c>
      <c r="F426" s="16">
        <f t="shared" si="328"/>
        <v>951.6608500000001</v>
      </c>
      <c r="G426" s="16">
        <f t="shared" si="328"/>
        <v>751.07801999999992</v>
      </c>
      <c r="H426" s="16">
        <f t="shared" si="328"/>
        <v>837.07932000000005</v>
      </c>
      <c r="I426" s="16">
        <f t="shared" si="328"/>
        <v>549.01839999999993</v>
      </c>
      <c r="J426" s="16">
        <f t="shared" si="328"/>
        <v>439.21471999999994</v>
      </c>
      <c r="K426" s="16">
        <f t="shared" si="328"/>
        <v>360.15607040000003</v>
      </c>
    </row>
    <row r="427" spans="1:11" hidden="1" x14ac:dyDescent="0.15">
      <c r="A427" s="25">
        <v>64</v>
      </c>
      <c r="B427" s="41"/>
      <c r="C427" s="16">
        <f t="shared" ref="C427:K427" si="329">C353*$M$2</f>
        <v>1179.5208600000001</v>
      </c>
      <c r="D427" s="16">
        <f t="shared" si="329"/>
        <v>1314.3430999999998</v>
      </c>
      <c r="E427" s="16">
        <f t="shared" si="329"/>
        <v>947.57795999999996</v>
      </c>
      <c r="F427" s="16">
        <f t="shared" si="329"/>
        <v>1055.9048500000001</v>
      </c>
      <c r="G427" s="16">
        <f t="shared" si="329"/>
        <v>833.69139000000007</v>
      </c>
      <c r="H427" s="16">
        <f t="shared" si="329"/>
        <v>928.90090999999995</v>
      </c>
      <c r="I427" s="16">
        <f t="shared" si="329"/>
        <v>609.30618000000004</v>
      </c>
      <c r="J427" s="16">
        <f t="shared" si="329"/>
        <v>487.51443999999998</v>
      </c>
      <c r="K427" s="16">
        <f t="shared" si="329"/>
        <v>399.76184080000002</v>
      </c>
    </row>
    <row r="428" spans="1:11" hidden="1" x14ac:dyDescent="0.15">
      <c r="A428" s="25">
        <v>65</v>
      </c>
      <c r="B428" s="41"/>
      <c r="C428" s="16">
        <f t="shared" ref="C428:K428" si="330">C354*$M$2</f>
        <v>1303.4843499999999</v>
      </c>
      <c r="D428" s="16">
        <f t="shared" si="330"/>
        <v>1452.4663999999998</v>
      </c>
      <c r="E428" s="16">
        <f t="shared" si="330"/>
        <v>1047.47846</v>
      </c>
      <c r="F428" s="16">
        <f t="shared" si="330"/>
        <v>1167.4459300000001</v>
      </c>
      <c r="G428" s="16">
        <f t="shared" si="330"/>
        <v>921.86443999999995</v>
      </c>
      <c r="H428" s="16">
        <f t="shared" si="330"/>
        <v>1027.3246199999999</v>
      </c>
      <c r="I428" s="16">
        <f t="shared" si="330"/>
        <v>673.67685000000006</v>
      </c>
      <c r="J428" s="16">
        <f t="shared" si="330"/>
        <v>538.94147999999996</v>
      </c>
      <c r="K428" s="16">
        <f t="shared" si="330"/>
        <v>441.9320136</v>
      </c>
    </row>
    <row r="429" spans="1:11" hidden="1" x14ac:dyDescent="0.15">
      <c r="A429" s="25">
        <v>66</v>
      </c>
      <c r="B429" s="41"/>
      <c r="C429" s="16">
        <f t="shared" ref="C429:K429" si="331">C355*$M$2</f>
        <v>1435.0923999999998</v>
      </c>
      <c r="D429" s="16">
        <f t="shared" si="331"/>
        <v>1599.18983</v>
      </c>
      <c r="E429" s="16">
        <f t="shared" si="331"/>
        <v>1153.8942099999999</v>
      </c>
      <c r="F429" s="16">
        <f t="shared" si="331"/>
        <v>1285.76287</v>
      </c>
      <c r="G429" s="16">
        <f t="shared" si="331"/>
        <v>1015.77091</v>
      </c>
      <c r="H429" s="16">
        <f t="shared" si="331"/>
        <v>1132.00297</v>
      </c>
      <c r="I429" s="16">
        <f t="shared" si="331"/>
        <v>742.39101999999991</v>
      </c>
      <c r="J429" s="16">
        <f t="shared" si="331"/>
        <v>593.93018999999993</v>
      </c>
      <c r="K429" s="16">
        <f t="shared" si="331"/>
        <v>487.02275580000003</v>
      </c>
    </row>
    <row r="430" spans="1:11" hidden="1" x14ac:dyDescent="0.15">
      <c r="A430" s="25">
        <v>67</v>
      </c>
      <c r="B430" s="41"/>
      <c r="C430" s="16">
        <f t="shared" ref="C430:K430" si="332">C356*$M$2</f>
        <v>1574.5187500000002</v>
      </c>
      <c r="D430" s="16">
        <f t="shared" si="332"/>
        <v>1754.5133900000001</v>
      </c>
      <c r="E430" s="16">
        <f t="shared" si="332"/>
        <v>1266.5645999999999</v>
      </c>
      <c r="F430" s="16">
        <f t="shared" si="332"/>
        <v>1411.55063</v>
      </c>
      <c r="G430" s="16">
        <f t="shared" si="332"/>
        <v>1115.6714099999999</v>
      </c>
      <c r="H430" s="16">
        <f t="shared" si="332"/>
        <v>1243.1965700000001</v>
      </c>
      <c r="I430" s="16">
        <f t="shared" si="332"/>
        <v>815.36182000000008</v>
      </c>
      <c r="J430" s="16">
        <f t="shared" si="332"/>
        <v>652.30682999999999</v>
      </c>
      <c r="K430" s="16">
        <f t="shared" si="332"/>
        <v>534.89160059999995</v>
      </c>
    </row>
    <row r="431" spans="1:11" hidden="1" x14ac:dyDescent="0.15">
      <c r="A431" s="25">
        <v>68</v>
      </c>
      <c r="B431" s="41"/>
      <c r="C431" s="16">
        <f t="shared" ref="C431:K431" si="333">C357*$M$2</f>
        <v>1721.24218</v>
      </c>
      <c r="D431" s="16">
        <f t="shared" si="333"/>
        <v>1918.2633400000002</v>
      </c>
      <c r="E431" s="16">
        <f t="shared" si="333"/>
        <v>1385.92398</v>
      </c>
      <c r="F431" s="16">
        <f t="shared" si="333"/>
        <v>1544.3748599999999</v>
      </c>
      <c r="G431" s="16">
        <f t="shared" si="333"/>
        <v>1221.0447200000001</v>
      </c>
      <c r="H431" s="16">
        <f t="shared" si="333"/>
        <v>1360.64481</v>
      </c>
      <c r="I431" s="16">
        <f t="shared" si="333"/>
        <v>892.41551000000004</v>
      </c>
      <c r="J431" s="16">
        <f t="shared" si="333"/>
        <v>713.98453000000006</v>
      </c>
      <c r="K431" s="16">
        <f t="shared" si="333"/>
        <v>585.46731460000001</v>
      </c>
    </row>
    <row r="432" spans="1:11" hidden="1" x14ac:dyDescent="0.15">
      <c r="A432" s="25">
        <v>69</v>
      </c>
      <c r="B432" s="41"/>
      <c r="C432" s="16">
        <f t="shared" ref="C432:K432" si="334">C358*$M$2</f>
        <v>1876.0445199999999</v>
      </c>
      <c r="D432" s="16">
        <f t="shared" si="334"/>
        <v>2090.6134200000001</v>
      </c>
      <c r="E432" s="16">
        <f t="shared" si="334"/>
        <v>1511.27739</v>
      </c>
      <c r="F432" s="16">
        <f t="shared" si="334"/>
        <v>1683.97495</v>
      </c>
      <c r="G432" s="16">
        <f t="shared" si="334"/>
        <v>1332.2383199999999</v>
      </c>
      <c r="H432" s="16">
        <f t="shared" si="334"/>
        <v>1484.52143</v>
      </c>
      <c r="I432" s="16">
        <f t="shared" si="334"/>
        <v>973.63896</v>
      </c>
      <c r="J432" s="16">
        <f t="shared" si="334"/>
        <v>778.96328999999992</v>
      </c>
      <c r="K432" s="16">
        <f t="shared" si="334"/>
        <v>638.7498978000001</v>
      </c>
    </row>
    <row r="433" spans="1:11" hidden="1" x14ac:dyDescent="0.15">
      <c r="A433" s="25">
        <v>70</v>
      </c>
      <c r="B433" s="41"/>
      <c r="C433" s="16">
        <f t="shared" ref="C433:K433" si="335">C359*$M$2</f>
        <v>2038.40455</v>
      </c>
      <c r="D433" s="16">
        <f t="shared" si="335"/>
        <v>2271.4767599999996</v>
      </c>
      <c r="E433" s="16">
        <f t="shared" si="335"/>
        <v>1643.0591799999997</v>
      </c>
      <c r="F433" s="16">
        <f t="shared" si="335"/>
        <v>1830.9589899999999</v>
      </c>
      <c r="G433" s="16">
        <f t="shared" si="335"/>
        <v>1449.0784699999999</v>
      </c>
      <c r="H433" s="16">
        <f t="shared" si="335"/>
        <v>1614.6526900000001</v>
      </c>
      <c r="I433" s="16">
        <f t="shared" si="335"/>
        <v>1059.11904</v>
      </c>
      <c r="J433" s="16">
        <f t="shared" si="335"/>
        <v>847.32997999999998</v>
      </c>
      <c r="K433" s="16">
        <f t="shared" si="335"/>
        <v>694.81058359999997</v>
      </c>
    </row>
    <row r="434" spans="1:11" hidden="1" x14ac:dyDescent="0.15">
      <c r="A434" s="25">
        <v>71</v>
      </c>
      <c r="B434" s="41"/>
      <c r="C434" s="16">
        <f t="shared" ref="C434:K434" si="336">C360*$M$2</f>
        <v>2208.4091400000002</v>
      </c>
      <c r="D434" s="16">
        <f t="shared" si="336"/>
        <v>2461.0271000000002</v>
      </c>
      <c r="E434" s="16">
        <f t="shared" si="336"/>
        <v>1781.2693499999998</v>
      </c>
      <c r="F434" s="16">
        <f t="shared" si="336"/>
        <v>1984.80576</v>
      </c>
      <c r="G434" s="16">
        <f t="shared" si="336"/>
        <v>1571.6520399999997</v>
      </c>
      <c r="H434" s="16">
        <f t="shared" si="336"/>
        <v>1751.2992000000002</v>
      </c>
      <c r="I434" s="16">
        <f t="shared" si="336"/>
        <v>1148.5951400000001</v>
      </c>
      <c r="J434" s="16">
        <f t="shared" si="336"/>
        <v>918.91086000000007</v>
      </c>
      <c r="K434" s="16">
        <f t="shared" si="336"/>
        <v>753.50690520000012</v>
      </c>
    </row>
    <row r="435" spans="1:11" hidden="1" x14ac:dyDescent="0.15">
      <c r="A435" s="25">
        <v>72</v>
      </c>
      <c r="B435" s="41"/>
      <c r="C435" s="16">
        <f t="shared" ref="C435:K435" si="337">C361*$M$2</f>
        <v>2386.2320300000001</v>
      </c>
      <c r="D435" s="16">
        <f t="shared" si="337"/>
        <v>2658.91696</v>
      </c>
      <c r="E435" s="16">
        <f t="shared" si="337"/>
        <v>1925.73416</v>
      </c>
      <c r="F435" s="16">
        <f t="shared" si="337"/>
        <v>2145.86274</v>
      </c>
      <c r="G435" s="16">
        <f t="shared" si="337"/>
        <v>1700.0458999999998</v>
      </c>
      <c r="H435" s="16">
        <f t="shared" si="337"/>
        <v>1894.2872199999999</v>
      </c>
      <c r="I435" s="16">
        <f t="shared" si="337"/>
        <v>1242.4147399999999</v>
      </c>
      <c r="J435" s="16">
        <f t="shared" si="337"/>
        <v>993.96654000000001</v>
      </c>
      <c r="K435" s="16">
        <f t="shared" si="337"/>
        <v>815.05256280000003</v>
      </c>
    </row>
    <row r="436" spans="1:11" hidden="1" x14ac:dyDescent="0.15">
      <c r="A436" s="25">
        <v>73</v>
      </c>
      <c r="B436" s="41"/>
      <c r="C436" s="16">
        <f t="shared" ref="C436:K436" si="338">C362*$M$2</f>
        <v>2571.43887</v>
      </c>
      <c r="D436" s="16">
        <f t="shared" si="338"/>
        <v>2865.4938200000001</v>
      </c>
      <c r="E436" s="16">
        <f t="shared" si="338"/>
        <v>2076.6273499999998</v>
      </c>
      <c r="F436" s="16">
        <f t="shared" si="338"/>
        <v>2314.0430600000004</v>
      </c>
      <c r="G436" s="16">
        <f t="shared" si="338"/>
        <v>1833.99944</v>
      </c>
      <c r="H436" s="16">
        <f t="shared" si="338"/>
        <v>2043.7904899999999</v>
      </c>
      <c r="I436" s="16">
        <f t="shared" si="338"/>
        <v>1340.1434899999999</v>
      </c>
      <c r="J436" s="16">
        <f t="shared" si="338"/>
        <v>1072.1495399999999</v>
      </c>
      <c r="K436" s="16">
        <f t="shared" si="338"/>
        <v>879.16262280000012</v>
      </c>
    </row>
    <row r="437" spans="1:11" hidden="1" x14ac:dyDescent="0.15">
      <c r="A437" s="25">
        <v>74</v>
      </c>
      <c r="B437" s="41"/>
      <c r="C437" s="16">
        <f t="shared" ref="C437:K437" si="339">C363*$M$2</f>
        <v>2764.5508799999998</v>
      </c>
      <c r="D437" s="16">
        <f t="shared" si="339"/>
        <v>3080.8445499999998</v>
      </c>
      <c r="E437" s="16">
        <f t="shared" si="339"/>
        <v>2233.7751800000001</v>
      </c>
      <c r="F437" s="16">
        <f t="shared" si="339"/>
        <v>2489.1729800000003</v>
      </c>
      <c r="G437" s="16">
        <f t="shared" si="339"/>
        <v>1973.9470099999999</v>
      </c>
      <c r="H437" s="16">
        <f t="shared" si="339"/>
        <v>2199.5483999999997</v>
      </c>
      <c r="I437" s="16">
        <f t="shared" si="339"/>
        <v>1442.56322</v>
      </c>
      <c r="J437" s="16">
        <f t="shared" si="339"/>
        <v>1154.0679499999999</v>
      </c>
      <c r="K437" s="16">
        <f t="shared" si="339"/>
        <v>946.33571900000004</v>
      </c>
    </row>
    <row r="438" spans="1:11" hidden="1" x14ac:dyDescent="0.15">
      <c r="A438" s="25">
        <v>75</v>
      </c>
      <c r="B438" s="41"/>
      <c r="C438" s="16">
        <f t="shared" ref="C438:K438" si="340">C364*$M$2</f>
        <v>2965.48119</v>
      </c>
      <c r="D438" s="16">
        <f t="shared" si="340"/>
        <v>3304.4479300000003</v>
      </c>
      <c r="E438" s="16">
        <f t="shared" si="340"/>
        <v>2397.6120000000001</v>
      </c>
      <c r="F438" s="16">
        <f t="shared" si="340"/>
        <v>2671.5131099999999</v>
      </c>
      <c r="G438" s="16">
        <f t="shared" si="340"/>
        <v>2119.2805199999998</v>
      </c>
      <c r="H438" s="16">
        <f t="shared" si="340"/>
        <v>2361.56095</v>
      </c>
      <c r="I438" s="16">
        <f t="shared" si="340"/>
        <v>1548.8921</v>
      </c>
      <c r="J438" s="16">
        <f t="shared" si="340"/>
        <v>1239.1136799999999</v>
      </c>
      <c r="K438" s="16">
        <f t="shared" si="340"/>
        <v>1016.0732176000001</v>
      </c>
    </row>
    <row r="439" spans="1:11" hidden="1" x14ac:dyDescent="0.15">
      <c r="A439" s="25">
        <v>76</v>
      </c>
      <c r="B439" s="41"/>
      <c r="C439" s="16">
        <f t="shared" ref="C439:K439" si="341">C365*$M$2</f>
        <v>2965.48119</v>
      </c>
      <c r="D439" s="16">
        <f t="shared" si="341"/>
        <v>3304.4479300000003</v>
      </c>
      <c r="E439" s="16">
        <f t="shared" si="341"/>
        <v>2397.6120000000001</v>
      </c>
      <c r="F439" s="16">
        <f t="shared" si="341"/>
        <v>2671.5131099999999</v>
      </c>
      <c r="G439" s="16">
        <f t="shared" si="341"/>
        <v>2119.2805199999998</v>
      </c>
      <c r="H439" s="16">
        <f t="shared" si="341"/>
        <v>2361.56095</v>
      </c>
      <c r="I439" s="16">
        <f t="shared" si="341"/>
        <v>1548.8921</v>
      </c>
      <c r="J439" s="16">
        <f t="shared" si="341"/>
        <v>1239.1136799999999</v>
      </c>
      <c r="K439" s="16">
        <f t="shared" si="341"/>
        <v>1016.0732176000001</v>
      </c>
    </row>
    <row r="440" spans="1:11" hidden="1" x14ac:dyDescent="0.15">
      <c r="A440" s="25">
        <v>77</v>
      </c>
      <c r="B440" s="41"/>
      <c r="C440" s="16">
        <f t="shared" ref="C440:K440" si="342">C366*$M$2</f>
        <v>2965.48119</v>
      </c>
      <c r="D440" s="16">
        <f t="shared" si="342"/>
        <v>3304.4479300000003</v>
      </c>
      <c r="E440" s="16">
        <f t="shared" si="342"/>
        <v>2397.6120000000001</v>
      </c>
      <c r="F440" s="16">
        <f t="shared" si="342"/>
        <v>2671.5131099999999</v>
      </c>
      <c r="G440" s="16">
        <f t="shared" si="342"/>
        <v>2119.2805199999998</v>
      </c>
      <c r="H440" s="16">
        <f t="shared" si="342"/>
        <v>2361.56095</v>
      </c>
      <c r="I440" s="16">
        <f t="shared" si="342"/>
        <v>1548.8921</v>
      </c>
      <c r="J440" s="16">
        <f t="shared" si="342"/>
        <v>1239.1136799999999</v>
      </c>
      <c r="K440" s="16">
        <f t="shared" si="342"/>
        <v>1016.0732176000001</v>
      </c>
    </row>
    <row r="441" spans="1:11" hidden="1" x14ac:dyDescent="0.15">
      <c r="A441" s="25">
        <v>78</v>
      </c>
      <c r="B441" s="41"/>
      <c r="C441" s="16">
        <f t="shared" ref="C441:K441" si="343">C367*$M$2</f>
        <v>2965.48119</v>
      </c>
      <c r="D441" s="16">
        <f t="shared" si="343"/>
        <v>3304.4479300000003</v>
      </c>
      <c r="E441" s="16">
        <f t="shared" si="343"/>
        <v>2397.6120000000001</v>
      </c>
      <c r="F441" s="16">
        <f t="shared" si="343"/>
        <v>2671.5131099999999</v>
      </c>
      <c r="G441" s="16">
        <f t="shared" si="343"/>
        <v>2119.2805199999998</v>
      </c>
      <c r="H441" s="16">
        <f t="shared" si="343"/>
        <v>2361.56095</v>
      </c>
      <c r="I441" s="16">
        <f t="shared" si="343"/>
        <v>1548.8921</v>
      </c>
      <c r="J441" s="16">
        <f t="shared" si="343"/>
        <v>1239.1136799999999</v>
      </c>
      <c r="K441" s="16">
        <f t="shared" si="343"/>
        <v>1016.0732176000001</v>
      </c>
    </row>
    <row r="442" spans="1:11" hidden="1" x14ac:dyDescent="0.15">
      <c r="A442" s="25">
        <v>79</v>
      </c>
      <c r="B442" s="41"/>
      <c r="C442" s="16">
        <f t="shared" ref="C442:K442" si="344">C368*$M$2</f>
        <v>2965.48119</v>
      </c>
      <c r="D442" s="16">
        <f t="shared" si="344"/>
        <v>3304.4479300000003</v>
      </c>
      <c r="E442" s="16">
        <f t="shared" si="344"/>
        <v>2397.6120000000001</v>
      </c>
      <c r="F442" s="16">
        <f t="shared" si="344"/>
        <v>2671.5131099999999</v>
      </c>
      <c r="G442" s="16">
        <f t="shared" si="344"/>
        <v>2119.2805199999998</v>
      </c>
      <c r="H442" s="16">
        <f t="shared" si="344"/>
        <v>2361.56095</v>
      </c>
      <c r="I442" s="16">
        <f t="shared" si="344"/>
        <v>1548.8921</v>
      </c>
      <c r="J442" s="16">
        <f t="shared" si="344"/>
        <v>1239.1136799999999</v>
      </c>
      <c r="K442" s="16">
        <f t="shared" si="344"/>
        <v>1016.0732176000001</v>
      </c>
    </row>
    <row r="443" spans="1:11" hidden="1" x14ac:dyDescent="0.15">
      <c r="A443" s="25">
        <v>80</v>
      </c>
      <c r="B443" s="41"/>
      <c r="C443" s="16">
        <f t="shared" ref="C443:K443" si="345">C369*$M$2</f>
        <v>2965.48119</v>
      </c>
      <c r="D443" s="16">
        <f t="shared" si="345"/>
        <v>3304.4479300000003</v>
      </c>
      <c r="E443" s="16">
        <f t="shared" si="345"/>
        <v>2397.6120000000001</v>
      </c>
      <c r="F443" s="16">
        <f t="shared" si="345"/>
        <v>2671.5131099999999</v>
      </c>
      <c r="G443" s="16">
        <f t="shared" si="345"/>
        <v>2119.2805199999998</v>
      </c>
      <c r="H443" s="16">
        <f t="shared" si="345"/>
        <v>2361.56095</v>
      </c>
      <c r="I443" s="16">
        <f t="shared" si="345"/>
        <v>1548.8921</v>
      </c>
      <c r="J443" s="16">
        <f t="shared" si="345"/>
        <v>1239.1136799999999</v>
      </c>
      <c r="K443" s="16">
        <f t="shared" si="345"/>
        <v>1016.0732176000001</v>
      </c>
    </row>
    <row r="444" spans="1:11" hidden="1" x14ac:dyDescent="0.15">
      <c r="A444" s="25">
        <v>81</v>
      </c>
      <c r="B444" s="41"/>
      <c r="C444" s="16">
        <f t="shared" ref="C444:K444" si="346">C370*$M$2</f>
        <v>2965.48119</v>
      </c>
      <c r="D444" s="16">
        <f t="shared" si="346"/>
        <v>3304.4479300000003</v>
      </c>
      <c r="E444" s="16">
        <f t="shared" si="346"/>
        <v>2397.6120000000001</v>
      </c>
      <c r="F444" s="16">
        <f t="shared" si="346"/>
        <v>2671.5131099999999</v>
      </c>
      <c r="G444" s="16">
        <f t="shared" si="346"/>
        <v>2119.2805199999998</v>
      </c>
      <c r="H444" s="16">
        <f t="shared" si="346"/>
        <v>2361.56095</v>
      </c>
      <c r="I444" s="16">
        <f t="shared" si="346"/>
        <v>1548.8921</v>
      </c>
      <c r="J444" s="16">
        <f t="shared" si="346"/>
        <v>1239.1136799999999</v>
      </c>
      <c r="K444" s="16">
        <f t="shared" si="346"/>
        <v>1016.0732176000001</v>
      </c>
    </row>
    <row r="445" spans="1:11" hidden="1" x14ac:dyDescent="0.15">
      <c r="A445" s="25">
        <v>82</v>
      </c>
      <c r="B445" s="41"/>
      <c r="C445" s="16">
        <f t="shared" ref="C445:K445" si="347">C371*$M$2</f>
        <v>2965.48119</v>
      </c>
      <c r="D445" s="16">
        <f t="shared" si="347"/>
        <v>3304.4479300000003</v>
      </c>
      <c r="E445" s="16">
        <f t="shared" si="347"/>
        <v>2397.6120000000001</v>
      </c>
      <c r="F445" s="16">
        <f t="shared" si="347"/>
        <v>2671.5131099999999</v>
      </c>
      <c r="G445" s="16">
        <f t="shared" si="347"/>
        <v>2119.2805199999998</v>
      </c>
      <c r="H445" s="16">
        <f t="shared" si="347"/>
        <v>2361.56095</v>
      </c>
      <c r="I445" s="16">
        <f t="shared" si="347"/>
        <v>1548.8921</v>
      </c>
      <c r="J445" s="16">
        <f t="shared" si="347"/>
        <v>1239.1136799999999</v>
      </c>
      <c r="K445" s="16">
        <f t="shared" si="347"/>
        <v>1016.0732176000001</v>
      </c>
    </row>
    <row r="446" spans="1:11" hidden="1" x14ac:dyDescent="0.15">
      <c r="A446" s="25">
        <v>83</v>
      </c>
      <c r="B446" s="41"/>
      <c r="C446" s="16">
        <f t="shared" ref="C446:K446" si="348">C372*$M$2</f>
        <v>2965.48119</v>
      </c>
      <c r="D446" s="16">
        <f t="shared" si="348"/>
        <v>3304.4479300000003</v>
      </c>
      <c r="E446" s="16">
        <f t="shared" si="348"/>
        <v>2397.6120000000001</v>
      </c>
      <c r="F446" s="16">
        <f t="shared" si="348"/>
        <v>2671.5131099999999</v>
      </c>
      <c r="G446" s="16">
        <f t="shared" si="348"/>
        <v>2119.2805199999998</v>
      </c>
      <c r="H446" s="16">
        <f t="shared" si="348"/>
        <v>2361.56095</v>
      </c>
      <c r="I446" s="16">
        <f t="shared" si="348"/>
        <v>1548.8921</v>
      </c>
      <c r="J446" s="16">
        <f t="shared" si="348"/>
        <v>1239.1136799999999</v>
      </c>
      <c r="K446" s="16">
        <f t="shared" si="348"/>
        <v>1016.0732176000001</v>
      </c>
    </row>
    <row r="447" spans="1:11" hidden="1" x14ac:dyDescent="0.15">
      <c r="A447" s="42">
        <v>84</v>
      </c>
      <c r="B447" s="43" t="s">
        <v>153</v>
      </c>
      <c r="C447" s="16">
        <f t="shared" ref="C447:K447" si="349">C373*$M$2</f>
        <v>2965.48119</v>
      </c>
      <c r="D447" s="16">
        <f t="shared" si="349"/>
        <v>3304.4479300000003</v>
      </c>
      <c r="E447" s="16">
        <f t="shared" si="349"/>
        <v>2397.6120000000001</v>
      </c>
      <c r="F447" s="16">
        <f t="shared" si="349"/>
        <v>2671.5131099999999</v>
      </c>
      <c r="G447" s="16">
        <f t="shared" si="349"/>
        <v>2119.2805199999998</v>
      </c>
      <c r="H447" s="16">
        <f t="shared" si="349"/>
        <v>2361.56095</v>
      </c>
      <c r="I447" s="16">
        <f t="shared" si="349"/>
        <v>1548.8921</v>
      </c>
      <c r="J447" s="16">
        <f t="shared" si="349"/>
        <v>1239.1136799999999</v>
      </c>
      <c r="K447" s="16">
        <f t="shared" si="349"/>
        <v>1016.0732176000001</v>
      </c>
    </row>
    <row r="448" spans="1:11" hidden="1" x14ac:dyDescent="0.15">
      <c r="A448" s="25">
        <v>1</v>
      </c>
      <c r="B448" s="41" t="s">
        <v>154</v>
      </c>
      <c r="C448" s="16">
        <f t="shared" ref="C448:K448" si="350">C374*$M$2</f>
        <v>146.46281999999999</v>
      </c>
      <c r="D448" s="16">
        <f t="shared" si="350"/>
        <v>163.40247000000002</v>
      </c>
      <c r="E448" s="16">
        <f t="shared" si="350"/>
        <v>122.83417999999999</v>
      </c>
      <c r="F448" s="16">
        <f t="shared" si="350"/>
        <v>140.46878999999998</v>
      </c>
      <c r="G448" s="16">
        <f t="shared" si="350"/>
        <v>111.45420999999999</v>
      </c>
      <c r="H448" s="16">
        <f t="shared" si="350"/>
        <v>129.43629999999999</v>
      </c>
      <c r="I448" s="16">
        <f t="shared" si="350"/>
        <v>81.484059999999999</v>
      </c>
      <c r="J448" s="16">
        <f t="shared" si="350"/>
        <v>65.239370000000008</v>
      </c>
      <c r="K448" s="16">
        <f t="shared" si="350"/>
        <v>53.49628340000001</v>
      </c>
    </row>
    <row r="449" spans="1:11" hidden="1" x14ac:dyDescent="0.15">
      <c r="A449" s="25">
        <v>2</v>
      </c>
      <c r="B449" s="41" t="s">
        <v>155</v>
      </c>
      <c r="C449" s="16">
        <f t="shared" ref="C449:K449" si="351">C375*$M$2</f>
        <v>249.05628999999999</v>
      </c>
      <c r="D449" s="16">
        <f t="shared" si="351"/>
        <v>277.46278000000001</v>
      </c>
      <c r="E449" s="16">
        <f t="shared" si="351"/>
        <v>208.66174000000004</v>
      </c>
      <c r="F449" s="16">
        <f t="shared" si="351"/>
        <v>238.63189000000003</v>
      </c>
      <c r="G449" s="16">
        <f t="shared" si="351"/>
        <v>189.02911999999998</v>
      </c>
      <c r="H449" s="16">
        <f t="shared" si="351"/>
        <v>220.21544999999998</v>
      </c>
      <c r="I449" s="16">
        <f t="shared" si="351"/>
        <v>138.21017000000001</v>
      </c>
      <c r="J449" s="16">
        <f t="shared" si="351"/>
        <v>110.58551</v>
      </c>
      <c r="K449" s="16">
        <f t="shared" si="351"/>
        <v>90.68011820000001</v>
      </c>
    </row>
    <row r="450" spans="1:11" hidden="1" x14ac:dyDescent="0.15">
      <c r="A450" s="42">
        <v>3</v>
      </c>
      <c r="B450" s="43" t="s">
        <v>156</v>
      </c>
      <c r="C450" s="16">
        <f t="shared" ref="C450:K450" si="352">C376*$M$2</f>
        <v>351.64975999999996</v>
      </c>
      <c r="D450" s="16">
        <f t="shared" si="352"/>
        <v>665.85855000000004</v>
      </c>
      <c r="E450" s="16">
        <f t="shared" si="352"/>
        <v>294.48930000000001</v>
      </c>
      <c r="F450" s="16">
        <f t="shared" si="352"/>
        <v>572.56016999999997</v>
      </c>
      <c r="G450" s="16">
        <f t="shared" si="352"/>
        <v>266.95150999999998</v>
      </c>
      <c r="H450" s="16">
        <f t="shared" si="352"/>
        <v>528.25647000000004</v>
      </c>
      <c r="I450" s="16">
        <f t="shared" si="352"/>
        <v>195.11002000000002</v>
      </c>
      <c r="J450" s="16">
        <f t="shared" si="352"/>
        <v>156.10539</v>
      </c>
      <c r="K450" s="16">
        <f t="shared" si="352"/>
        <v>128.0064198</v>
      </c>
    </row>
    <row r="451" spans="1:11" hidden="1" x14ac:dyDescent="0.15">
      <c r="B451" s="41"/>
      <c r="C451" s="16"/>
      <c r="D451" s="16"/>
      <c r="E451" s="16"/>
      <c r="F451" s="16"/>
      <c r="G451" s="16"/>
    </row>
    <row r="452" spans="1:11" s="53" customFormat="1" ht="14" hidden="1" thickBot="1" x14ac:dyDescent="0.2">
      <c r="A452" s="51"/>
      <c r="B452" s="51"/>
      <c r="C452" s="62"/>
      <c r="D452" s="62"/>
      <c r="E452" s="62"/>
      <c r="F452" s="62"/>
      <c r="G452" s="62"/>
    </row>
    <row r="454" spans="1:11" ht="18" hidden="1" x14ac:dyDescent="0.2">
      <c r="A454" s="459" t="s">
        <v>143</v>
      </c>
      <c r="B454" s="460"/>
      <c r="C454" s="460"/>
      <c r="D454" s="460"/>
      <c r="E454" s="460"/>
      <c r="F454" s="460"/>
      <c r="G454" s="460"/>
      <c r="H454" s="460"/>
    </row>
    <row r="455" spans="1:11" ht="18" hidden="1" x14ac:dyDescent="0.2">
      <c r="A455" s="461" t="s">
        <v>125</v>
      </c>
      <c r="B455" s="462"/>
      <c r="C455" s="462"/>
      <c r="D455" s="462"/>
      <c r="E455" s="462"/>
      <c r="F455" s="462"/>
      <c r="G455" s="462"/>
      <c r="H455" s="462"/>
    </row>
    <row r="456" spans="1:11" hidden="1" x14ac:dyDescent="0.15">
      <c r="A456" s="21"/>
      <c r="B456" s="21"/>
      <c r="C456" s="21"/>
      <c r="D456" s="21"/>
      <c r="E456" s="21"/>
      <c r="F456" s="21"/>
      <c r="G456" s="21"/>
    </row>
    <row r="457" spans="1:11" hidden="1" x14ac:dyDescent="0.15">
      <c r="A457" s="477" t="s">
        <v>150</v>
      </c>
      <c r="B457" s="478"/>
      <c r="C457" s="34">
        <v>1000</v>
      </c>
      <c r="D457" s="34">
        <v>2000</v>
      </c>
      <c r="E457" s="34">
        <v>3500</v>
      </c>
      <c r="F457" s="34"/>
      <c r="G457" s="48"/>
      <c r="H457" s="48"/>
    </row>
    <row r="458" spans="1:11" ht="14" hidden="1" x14ac:dyDescent="0.2">
      <c r="A458" s="63">
        <v>18</v>
      </c>
      <c r="B458" s="35"/>
      <c r="C458" s="55">
        <f>C6*$M$4</f>
        <v>4244.8249875000001</v>
      </c>
      <c r="D458" s="55">
        <f t="shared" ref="D458:I458" si="353">D6*$M$4</f>
        <v>3040.68579</v>
      </c>
      <c r="E458" s="55">
        <f t="shared" si="353"/>
        <v>2530.1228775</v>
      </c>
      <c r="F458" s="55">
        <f t="shared" si="353"/>
        <v>2194.1872800000001</v>
      </c>
      <c r="G458" s="55">
        <f t="shared" si="353"/>
        <v>1672.2785249999999</v>
      </c>
      <c r="H458" s="55">
        <f t="shared" si="353"/>
        <v>1337.8228200000001</v>
      </c>
      <c r="I458" s="55">
        <f t="shared" si="353"/>
        <v>1097.0147124000002</v>
      </c>
      <c r="J458" s="55"/>
    </row>
    <row r="459" spans="1:11" ht="14" hidden="1" x14ac:dyDescent="0.2">
      <c r="A459" s="63">
        <v>19</v>
      </c>
      <c r="B459" s="35"/>
      <c r="C459" s="55">
        <f t="shared" ref="C459:I459" si="354">C7*$M$4</f>
        <v>4301.0609025000003</v>
      </c>
      <c r="D459" s="55">
        <f t="shared" si="354"/>
        <v>3077.1898049999995</v>
      </c>
      <c r="E459" s="55">
        <f t="shared" si="354"/>
        <v>2556.7609425000001</v>
      </c>
      <c r="F459" s="55">
        <f t="shared" si="354"/>
        <v>2217.8655600000002</v>
      </c>
      <c r="G459" s="55">
        <f t="shared" si="354"/>
        <v>1689.5439375000001</v>
      </c>
      <c r="H459" s="55">
        <f t="shared" si="354"/>
        <v>1351.6351499999998</v>
      </c>
      <c r="I459" s="55">
        <f t="shared" si="354"/>
        <v>1108.340823</v>
      </c>
      <c r="J459" s="55"/>
    </row>
    <row r="460" spans="1:11" ht="14" hidden="1" x14ac:dyDescent="0.2">
      <c r="A460" s="63">
        <v>20</v>
      </c>
      <c r="B460" s="35"/>
      <c r="C460" s="55">
        <f t="shared" ref="C460:I460" si="355">C8*$M$4</f>
        <v>4358.2834124999999</v>
      </c>
      <c r="D460" s="55">
        <f t="shared" si="355"/>
        <v>3116.1603074999998</v>
      </c>
      <c r="E460" s="55">
        <f t="shared" si="355"/>
        <v>2585.3721974999999</v>
      </c>
      <c r="F460" s="55">
        <f t="shared" si="355"/>
        <v>2242.0371375</v>
      </c>
      <c r="G460" s="55">
        <f t="shared" si="355"/>
        <v>1707.7959450000001</v>
      </c>
      <c r="H460" s="55">
        <f t="shared" si="355"/>
        <v>1366.4340750000001</v>
      </c>
      <c r="I460" s="55">
        <f t="shared" si="355"/>
        <v>1120.4759415000001</v>
      </c>
      <c r="J460" s="55"/>
    </row>
    <row r="461" spans="1:11" ht="14" hidden="1" x14ac:dyDescent="0.2">
      <c r="A461" s="63">
        <v>21</v>
      </c>
      <c r="B461" s="35"/>
      <c r="C461" s="55">
        <f t="shared" ref="C461:I461" si="356">C9*$M$4</f>
        <v>4417.4791125000011</v>
      </c>
      <c r="D461" s="55">
        <f t="shared" si="356"/>
        <v>3155.6241074999998</v>
      </c>
      <c r="E461" s="55">
        <f t="shared" si="356"/>
        <v>2614.4767499999998</v>
      </c>
      <c r="F461" s="55">
        <f t="shared" si="356"/>
        <v>2267.1953100000001</v>
      </c>
      <c r="G461" s="55">
        <f t="shared" si="356"/>
        <v>1727.5278450000001</v>
      </c>
      <c r="H461" s="55">
        <f t="shared" si="356"/>
        <v>1382.219595</v>
      </c>
      <c r="I461" s="55">
        <f t="shared" si="356"/>
        <v>1133.4200679000003</v>
      </c>
      <c r="J461" s="55"/>
    </row>
    <row r="462" spans="1:11" ht="14" hidden="1" x14ac:dyDescent="0.2">
      <c r="A462" s="63">
        <v>22</v>
      </c>
      <c r="B462" s="35"/>
      <c r="C462" s="55">
        <f t="shared" ref="C462:I462" si="357">C10*$M$4</f>
        <v>4478.6480025000001</v>
      </c>
      <c r="D462" s="55">
        <f t="shared" si="357"/>
        <v>3196.5677999999998</v>
      </c>
      <c r="E462" s="55">
        <f t="shared" si="357"/>
        <v>2644.5678975000001</v>
      </c>
      <c r="F462" s="55">
        <f t="shared" si="357"/>
        <v>2292.8467799999999</v>
      </c>
      <c r="G462" s="55">
        <f t="shared" si="357"/>
        <v>1746.7664475000001</v>
      </c>
      <c r="H462" s="55">
        <f t="shared" si="357"/>
        <v>1397.5118174999998</v>
      </c>
      <c r="I462" s="55">
        <f t="shared" si="357"/>
        <v>1145.9596903500001</v>
      </c>
      <c r="J462" s="55"/>
    </row>
    <row r="463" spans="1:11" ht="14" hidden="1" x14ac:dyDescent="0.2">
      <c r="A463" s="63">
        <v>23</v>
      </c>
      <c r="B463" s="35"/>
      <c r="C463" s="55">
        <f t="shared" ref="C463:I463" si="358">C11*$M$4</f>
        <v>4543.2699749999992</v>
      </c>
      <c r="D463" s="55">
        <f t="shared" si="358"/>
        <v>3238.0047900000004</v>
      </c>
      <c r="E463" s="55">
        <f t="shared" si="358"/>
        <v>2676.632235</v>
      </c>
      <c r="F463" s="55">
        <f t="shared" si="358"/>
        <v>2320.9647374999995</v>
      </c>
      <c r="G463" s="55">
        <f t="shared" si="358"/>
        <v>1768.964835</v>
      </c>
      <c r="H463" s="55">
        <f t="shared" si="358"/>
        <v>1415.2705274999998</v>
      </c>
      <c r="I463" s="55">
        <f t="shared" si="358"/>
        <v>1160.52183255</v>
      </c>
      <c r="J463" s="55"/>
    </row>
    <row r="464" spans="1:11" ht="14" hidden="1" x14ac:dyDescent="0.2">
      <c r="A464" s="63">
        <v>24</v>
      </c>
      <c r="B464" s="35"/>
      <c r="C464" s="55">
        <f t="shared" ref="C464:I464" si="359">C12*$M$4</f>
        <v>4607.3986500000001</v>
      </c>
      <c r="D464" s="55">
        <f t="shared" si="359"/>
        <v>3281.9082675</v>
      </c>
      <c r="E464" s="55">
        <f t="shared" si="359"/>
        <v>2708.6965725</v>
      </c>
      <c r="F464" s="55">
        <f t="shared" si="359"/>
        <v>2348.5893975000004</v>
      </c>
      <c r="G464" s="55">
        <f t="shared" si="359"/>
        <v>1789.6833300000001</v>
      </c>
      <c r="H464" s="55">
        <f t="shared" si="359"/>
        <v>1432.0426424999998</v>
      </c>
      <c r="I464" s="55">
        <f t="shared" si="359"/>
        <v>1174.2749668500003</v>
      </c>
      <c r="J464" s="55"/>
    </row>
    <row r="465" spans="1:10" ht="14" hidden="1" x14ac:dyDescent="0.2">
      <c r="A465" s="63">
        <v>25</v>
      </c>
      <c r="B465" s="35"/>
      <c r="C465" s="55">
        <f t="shared" ref="C465:I465" si="360">C13*$M$4</f>
        <v>4673.9938124999999</v>
      </c>
      <c r="D465" s="55">
        <f t="shared" si="360"/>
        <v>3327.7849350000001</v>
      </c>
      <c r="E465" s="55">
        <f t="shared" si="360"/>
        <v>2741.7475050000003</v>
      </c>
      <c r="F465" s="55">
        <f t="shared" si="360"/>
        <v>2377.6939499999999</v>
      </c>
      <c r="G465" s="55">
        <f t="shared" si="360"/>
        <v>1811.8817175000001</v>
      </c>
      <c r="H465" s="55">
        <f t="shared" si="360"/>
        <v>1449.8013524999999</v>
      </c>
      <c r="I465" s="55">
        <f t="shared" si="360"/>
        <v>1188.8371090500002</v>
      </c>
      <c r="J465" s="55"/>
    </row>
    <row r="466" spans="1:10" ht="14" hidden="1" x14ac:dyDescent="0.2">
      <c r="A466" s="63">
        <v>26</v>
      </c>
      <c r="B466" s="35"/>
      <c r="C466" s="55">
        <f t="shared" ref="C466:I466" si="361">C14*$M$4</f>
        <v>4770.1868249999998</v>
      </c>
      <c r="D466" s="55">
        <f t="shared" si="361"/>
        <v>3392.9002049999999</v>
      </c>
      <c r="E466" s="55">
        <f t="shared" si="361"/>
        <v>2790.5839575</v>
      </c>
      <c r="F466" s="55">
        <f t="shared" si="361"/>
        <v>2420.6108325</v>
      </c>
      <c r="G466" s="55">
        <f t="shared" si="361"/>
        <v>1843.9460550000001</v>
      </c>
      <c r="H466" s="55">
        <f t="shared" si="361"/>
        <v>1475.4528225000001</v>
      </c>
      <c r="I466" s="55">
        <f t="shared" si="361"/>
        <v>1209.8713144500002</v>
      </c>
      <c r="J466" s="55"/>
    </row>
    <row r="467" spans="1:10" ht="14" hidden="1" x14ac:dyDescent="0.2">
      <c r="A467" s="63">
        <v>27</v>
      </c>
      <c r="B467" s="35"/>
      <c r="C467" s="55">
        <f t="shared" ref="C467:I467" si="362">C15*$M$4</f>
        <v>4870.3262175</v>
      </c>
      <c r="D467" s="55">
        <f t="shared" si="362"/>
        <v>3460.9752600000002</v>
      </c>
      <c r="E467" s="55">
        <f t="shared" si="362"/>
        <v>2842.3801949999997</v>
      </c>
      <c r="F467" s="55">
        <f t="shared" si="362"/>
        <v>2464.0210124999999</v>
      </c>
      <c r="G467" s="55">
        <f t="shared" si="362"/>
        <v>1877.9835825</v>
      </c>
      <c r="H467" s="55">
        <f t="shared" si="362"/>
        <v>1502.5841850000002</v>
      </c>
      <c r="I467" s="55">
        <f t="shared" si="362"/>
        <v>1232.1190317000003</v>
      </c>
      <c r="J467" s="55"/>
    </row>
    <row r="468" spans="1:10" ht="14" hidden="1" x14ac:dyDescent="0.2">
      <c r="A468" s="63">
        <v>28</v>
      </c>
      <c r="B468" s="35"/>
      <c r="C468" s="55">
        <f t="shared" ref="C468:I468" si="363">C16*$M$4</f>
        <v>4973.4253949999993</v>
      </c>
      <c r="D468" s="55">
        <f t="shared" si="363"/>
        <v>3531.0235050000001</v>
      </c>
      <c r="E468" s="55">
        <f t="shared" si="363"/>
        <v>2895.1630275000002</v>
      </c>
      <c r="F468" s="55">
        <f t="shared" si="363"/>
        <v>2510.3909774999997</v>
      </c>
      <c r="G468" s="55">
        <f t="shared" si="363"/>
        <v>1912.5144074999998</v>
      </c>
      <c r="H468" s="55">
        <f t="shared" si="363"/>
        <v>1530.2088449999999</v>
      </c>
      <c r="I468" s="55">
        <f t="shared" si="363"/>
        <v>1254.7712529</v>
      </c>
      <c r="J468" s="55"/>
    </row>
    <row r="469" spans="1:10" ht="14" hidden="1" x14ac:dyDescent="0.2">
      <c r="A469" s="63">
        <v>29</v>
      </c>
      <c r="B469" s="35"/>
      <c r="C469" s="55">
        <f t="shared" ref="C469:I469" si="364">C17*$M$4</f>
        <v>5081.4575475000001</v>
      </c>
      <c r="D469" s="55">
        <f t="shared" si="364"/>
        <v>3604.0315350000001</v>
      </c>
      <c r="E469" s="55">
        <f t="shared" si="364"/>
        <v>2950.9056450000003</v>
      </c>
      <c r="F469" s="55">
        <f t="shared" si="364"/>
        <v>2558.7341324999998</v>
      </c>
      <c r="G469" s="55">
        <f t="shared" si="364"/>
        <v>1950.0050174999999</v>
      </c>
      <c r="H469" s="55">
        <f t="shared" si="364"/>
        <v>1560.2999925000001</v>
      </c>
      <c r="I469" s="55">
        <f t="shared" si="364"/>
        <v>1279.4459938500001</v>
      </c>
      <c r="J469" s="55"/>
    </row>
    <row r="470" spans="1:10" ht="14" hidden="1" x14ac:dyDescent="0.2">
      <c r="A470" s="63">
        <v>30</v>
      </c>
      <c r="B470" s="35"/>
      <c r="C470" s="55">
        <f t="shared" ref="C470:I470" si="365">C18*$M$4</f>
        <v>5192.4494849999992</v>
      </c>
      <c r="D470" s="55">
        <f t="shared" si="365"/>
        <v>3681.4792425000001</v>
      </c>
      <c r="E470" s="55">
        <f t="shared" si="365"/>
        <v>3009.6080475000003</v>
      </c>
      <c r="F470" s="55">
        <f t="shared" si="365"/>
        <v>2609.5437750000006</v>
      </c>
      <c r="G470" s="55">
        <f t="shared" si="365"/>
        <v>1988.4822224999998</v>
      </c>
      <c r="H470" s="55">
        <f t="shared" si="365"/>
        <v>1590.8844374999999</v>
      </c>
      <c r="I470" s="55">
        <f t="shared" si="365"/>
        <v>1304.5252387500004</v>
      </c>
      <c r="J470" s="55"/>
    </row>
    <row r="471" spans="1:10" ht="14" hidden="1" x14ac:dyDescent="0.2">
      <c r="A471" s="63">
        <v>31</v>
      </c>
      <c r="B471" s="35"/>
      <c r="C471" s="55">
        <f t="shared" ref="C471:I471" si="366">C19*$M$4</f>
        <v>5307.3878025000004</v>
      </c>
      <c r="D471" s="55">
        <f t="shared" si="366"/>
        <v>3759.9135449999999</v>
      </c>
      <c r="E471" s="55">
        <f t="shared" si="366"/>
        <v>3070.2836399999997</v>
      </c>
      <c r="F471" s="55">
        <f t="shared" si="366"/>
        <v>2661.8333100000004</v>
      </c>
      <c r="G471" s="55">
        <f t="shared" si="366"/>
        <v>2028.9326174999999</v>
      </c>
      <c r="H471" s="55">
        <f t="shared" si="366"/>
        <v>1623.4420725</v>
      </c>
      <c r="I471" s="55">
        <f t="shared" si="366"/>
        <v>1331.22249945</v>
      </c>
      <c r="J471" s="55"/>
    </row>
    <row r="472" spans="1:10" ht="14" hidden="1" x14ac:dyDescent="0.2">
      <c r="A472" s="63">
        <v>32</v>
      </c>
      <c r="B472" s="35"/>
      <c r="C472" s="55">
        <f t="shared" ref="C472:I472" si="367">C20*$M$4</f>
        <v>5425.2859049999997</v>
      </c>
      <c r="D472" s="55">
        <f t="shared" si="367"/>
        <v>3841.8009300000003</v>
      </c>
      <c r="E472" s="55">
        <f t="shared" si="367"/>
        <v>3131.45253</v>
      </c>
      <c r="F472" s="55">
        <f t="shared" si="367"/>
        <v>2715.1094400000002</v>
      </c>
      <c r="G472" s="55">
        <f t="shared" si="367"/>
        <v>2068.3964175000001</v>
      </c>
      <c r="H472" s="55">
        <f t="shared" si="367"/>
        <v>1655.0131125</v>
      </c>
      <c r="I472" s="55">
        <f t="shared" si="367"/>
        <v>1357.1107522500001</v>
      </c>
      <c r="J472" s="55"/>
    </row>
    <row r="473" spans="1:10" ht="14" hidden="1" x14ac:dyDescent="0.2">
      <c r="A473" s="63">
        <v>33</v>
      </c>
      <c r="B473" s="35"/>
      <c r="C473" s="55">
        <f t="shared" ref="C473:I473" si="368">C21*$M$4</f>
        <v>5547.6236849999996</v>
      </c>
      <c r="D473" s="55">
        <f t="shared" si="368"/>
        <v>3925.661505</v>
      </c>
      <c r="E473" s="55">
        <f t="shared" si="368"/>
        <v>3196.5677999999998</v>
      </c>
      <c r="F473" s="55">
        <f t="shared" si="368"/>
        <v>2771.3453549999999</v>
      </c>
      <c r="G473" s="55">
        <f t="shared" si="368"/>
        <v>2112.2998950000001</v>
      </c>
      <c r="H473" s="55">
        <f t="shared" si="368"/>
        <v>1690.037235</v>
      </c>
      <c r="I473" s="55">
        <f t="shared" si="368"/>
        <v>1385.8305327</v>
      </c>
      <c r="J473" s="55"/>
    </row>
    <row r="474" spans="1:10" ht="14" hidden="1" x14ac:dyDescent="0.2">
      <c r="A474" s="63">
        <v>34</v>
      </c>
      <c r="B474" s="35"/>
      <c r="C474" s="55">
        <f t="shared" ref="C474:I474" si="369">C22*$M$4</f>
        <v>5673.4145475000005</v>
      </c>
      <c r="D474" s="55">
        <f t="shared" si="369"/>
        <v>4012.4818649999997</v>
      </c>
      <c r="E474" s="55">
        <f t="shared" si="369"/>
        <v>3263.1629625</v>
      </c>
      <c r="F474" s="55">
        <f t="shared" si="369"/>
        <v>2829.5544600000003</v>
      </c>
      <c r="G474" s="55">
        <f t="shared" si="369"/>
        <v>2155.710075</v>
      </c>
      <c r="H474" s="55">
        <f t="shared" si="369"/>
        <v>1724.5680600000001</v>
      </c>
      <c r="I474" s="55">
        <f t="shared" si="369"/>
        <v>1414.1458092000003</v>
      </c>
      <c r="J474" s="55"/>
    </row>
    <row r="475" spans="1:10" ht="14" hidden="1" x14ac:dyDescent="0.2">
      <c r="A475" s="63">
        <v>35</v>
      </c>
      <c r="B475" s="35"/>
      <c r="C475" s="55">
        <f t="shared" ref="C475:I475" si="370">C23*$M$4</f>
        <v>5801.6718975000003</v>
      </c>
      <c r="D475" s="55">
        <f t="shared" si="370"/>
        <v>4101.7687124999993</v>
      </c>
      <c r="E475" s="55">
        <f t="shared" si="370"/>
        <v>3332.7179100000003</v>
      </c>
      <c r="F475" s="55">
        <f t="shared" si="370"/>
        <v>2890.2300524999996</v>
      </c>
      <c r="G475" s="55">
        <f t="shared" si="370"/>
        <v>2202.5733375</v>
      </c>
      <c r="H475" s="55">
        <f t="shared" si="370"/>
        <v>1762.0586699999999</v>
      </c>
      <c r="I475" s="55">
        <f t="shared" si="370"/>
        <v>1444.8881093999998</v>
      </c>
      <c r="J475" s="55"/>
    </row>
    <row r="476" spans="1:10" ht="14" hidden="1" x14ac:dyDescent="0.2">
      <c r="A476" s="63">
        <v>36</v>
      </c>
      <c r="B476" s="35"/>
      <c r="C476" s="55">
        <f t="shared" ref="C476:I476" si="371">C24*$M$4</f>
        <v>5934.3689250000007</v>
      </c>
      <c r="D476" s="55">
        <f t="shared" si="371"/>
        <v>4194.0153449999998</v>
      </c>
      <c r="E476" s="55">
        <f t="shared" si="371"/>
        <v>3403.7527500000001</v>
      </c>
      <c r="F476" s="55">
        <f t="shared" si="371"/>
        <v>2950.9056450000003</v>
      </c>
      <c r="G476" s="55">
        <f t="shared" si="371"/>
        <v>2248.9433024999998</v>
      </c>
      <c r="H476" s="55">
        <f t="shared" si="371"/>
        <v>1799.54928</v>
      </c>
      <c r="I476" s="55">
        <f t="shared" si="371"/>
        <v>1475.6304096000001</v>
      </c>
      <c r="J476" s="55"/>
    </row>
    <row r="477" spans="1:10" ht="14" hidden="1" x14ac:dyDescent="0.2">
      <c r="A477" s="63">
        <v>37</v>
      </c>
      <c r="B477" s="35"/>
      <c r="C477" s="55">
        <f t="shared" ref="C477:I477" si="372">C25*$M$4</f>
        <v>6071.0123324999995</v>
      </c>
      <c r="D477" s="55">
        <f t="shared" si="372"/>
        <v>4290.2083575000006</v>
      </c>
      <c r="E477" s="55">
        <f t="shared" si="372"/>
        <v>3476.7607800000001</v>
      </c>
      <c r="F477" s="55">
        <f t="shared" si="372"/>
        <v>3015.5276174999999</v>
      </c>
      <c r="G477" s="55">
        <f t="shared" si="372"/>
        <v>2297.2864574999999</v>
      </c>
      <c r="H477" s="55">
        <f t="shared" si="372"/>
        <v>1838.0264850000001</v>
      </c>
      <c r="I477" s="55">
        <f t="shared" si="372"/>
        <v>1507.1817177</v>
      </c>
      <c r="J477" s="55"/>
    </row>
    <row r="478" spans="1:10" ht="14" hidden="1" x14ac:dyDescent="0.2">
      <c r="A478" s="63">
        <v>38</v>
      </c>
      <c r="B478" s="35"/>
      <c r="C478" s="55">
        <f t="shared" ref="C478:I478" si="373">C26*$M$4</f>
        <v>6210.6155250000002</v>
      </c>
      <c r="D478" s="55">
        <f t="shared" si="373"/>
        <v>4386.8946674999997</v>
      </c>
      <c r="E478" s="55">
        <f t="shared" si="373"/>
        <v>3552.728595</v>
      </c>
      <c r="F478" s="55">
        <f t="shared" si="373"/>
        <v>3081.6294825</v>
      </c>
      <c r="G478" s="55">
        <f t="shared" si="373"/>
        <v>2347.6028024999996</v>
      </c>
      <c r="H478" s="55">
        <f t="shared" si="373"/>
        <v>1878.4768800000002</v>
      </c>
      <c r="I478" s="55">
        <f t="shared" si="373"/>
        <v>1540.3510416000001</v>
      </c>
      <c r="J478" s="55"/>
    </row>
    <row r="479" spans="1:10" ht="14" hidden="1" x14ac:dyDescent="0.2">
      <c r="A479" s="63">
        <v>39</v>
      </c>
      <c r="B479" s="35"/>
      <c r="C479" s="55">
        <f t="shared" ref="C479:I479" si="374">C27*$M$4</f>
        <v>6354.6583949999995</v>
      </c>
      <c r="D479" s="55">
        <f t="shared" si="374"/>
        <v>4488.0206550000003</v>
      </c>
      <c r="E479" s="55">
        <f t="shared" si="374"/>
        <v>3630.6696000000002</v>
      </c>
      <c r="F479" s="55">
        <f t="shared" si="374"/>
        <v>3148.2246449999998</v>
      </c>
      <c r="G479" s="55">
        <f t="shared" si="374"/>
        <v>2398.4124449999999</v>
      </c>
      <c r="H479" s="55">
        <f t="shared" si="374"/>
        <v>1918.927275</v>
      </c>
      <c r="I479" s="55">
        <f t="shared" si="374"/>
        <v>1573.5203655000003</v>
      </c>
      <c r="J479" s="55"/>
    </row>
    <row r="480" spans="1:10" ht="14" hidden="1" x14ac:dyDescent="0.2">
      <c r="A480" s="63">
        <v>40</v>
      </c>
      <c r="B480" s="35"/>
      <c r="C480" s="55">
        <f t="shared" ref="C480:I480" si="375">C28*$M$4</f>
        <v>6501.6610500000006</v>
      </c>
      <c r="D480" s="55">
        <f t="shared" si="375"/>
        <v>4591.1198324999996</v>
      </c>
      <c r="E480" s="55">
        <f t="shared" si="375"/>
        <v>3710.583795</v>
      </c>
      <c r="F480" s="55">
        <f t="shared" si="375"/>
        <v>3217.2862949999999</v>
      </c>
      <c r="G480" s="55">
        <f t="shared" si="375"/>
        <v>2452.1818724999998</v>
      </c>
      <c r="H480" s="55">
        <f t="shared" si="375"/>
        <v>1961.8441574999997</v>
      </c>
      <c r="I480" s="55">
        <f t="shared" si="375"/>
        <v>1608.71220915</v>
      </c>
      <c r="J480" s="55"/>
    </row>
    <row r="481" spans="1:10" ht="14" hidden="1" x14ac:dyDescent="0.2">
      <c r="A481" s="63">
        <v>41</v>
      </c>
      <c r="B481" s="35"/>
      <c r="C481" s="55">
        <f t="shared" ref="C481:I481" si="376">C29*$M$4</f>
        <v>6653.1033824999995</v>
      </c>
      <c r="D481" s="55">
        <f t="shared" si="376"/>
        <v>4697.1787950000007</v>
      </c>
      <c r="E481" s="55">
        <f t="shared" si="376"/>
        <v>3793.4577749999994</v>
      </c>
      <c r="F481" s="55">
        <f t="shared" si="376"/>
        <v>3289.30773</v>
      </c>
      <c r="G481" s="55">
        <f t="shared" si="376"/>
        <v>2506.937895</v>
      </c>
      <c r="H481" s="55">
        <f t="shared" si="376"/>
        <v>2005.7476349999997</v>
      </c>
      <c r="I481" s="55">
        <f t="shared" si="376"/>
        <v>1644.7130606999999</v>
      </c>
      <c r="J481" s="55"/>
    </row>
    <row r="482" spans="1:10" ht="14" hidden="1" x14ac:dyDescent="0.2">
      <c r="A482" s="63">
        <v>42</v>
      </c>
      <c r="B482" s="35"/>
      <c r="C482" s="55">
        <f t="shared" ref="C482:I482" si="377">C30*$M$4</f>
        <v>6807.0122025000001</v>
      </c>
      <c r="D482" s="55">
        <f t="shared" si="377"/>
        <v>4805.2109475000007</v>
      </c>
      <c r="E482" s="55">
        <f t="shared" si="377"/>
        <v>3878.3049449999999</v>
      </c>
      <c r="F482" s="55">
        <f t="shared" si="377"/>
        <v>3362.8090575000001</v>
      </c>
      <c r="G482" s="55">
        <f t="shared" si="377"/>
        <v>2562.6805124999996</v>
      </c>
      <c r="H482" s="55">
        <f t="shared" si="377"/>
        <v>2050.1444099999999</v>
      </c>
      <c r="I482" s="55">
        <f t="shared" si="377"/>
        <v>1681.1184162</v>
      </c>
      <c r="J482" s="55"/>
    </row>
    <row r="483" spans="1:10" ht="14" hidden="1" x14ac:dyDescent="0.2">
      <c r="A483" s="63">
        <v>43</v>
      </c>
      <c r="B483" s="35"/>
      <c r="C483" s="55">
        <f t="shared" ref="C483:I483" si="378">C31*$M$4</f>
        <v>6964.3741049999999</v>
      </c>
      <c r="D483" s="55">
        <f t="shared" si="378"/>
        <v>4917.1894799999991</v>
      </c>
      <c r="E483" s="55">
        <f t="shared" si="378"/>
        <v>3965.6186025000002</v>
      </c>
      <c r="F483" s="55">
        <f t="shared" si="378"/>
        <v>3438.2835749999999</v>
      </c>
      <c r="G483" s="55">
        <f t="shared" si="378"/>
        <v>2620.3963199999998</v>
      </c>
      <c r="H483" s="55">
        <f t="shared" si="378"/>
        <v>2096.5143750000002</v>
      </c>
      <c r="I483" s="55">
        <f t="shared" si="378"/>
        <v>1719.1417875000002</v>
      </c>
      <c r="J483" s="55"/>
    </row>
    <row r="484" spans="1:10" ht="14" hidden="1" x14ac:dyDescent="0.2">
      <c r="A484" s="63">
        <v>44</v>
      </c>
      <c r="B484" s="35"/>
      <c r="C484" s="55">
        <f t="shared" ref="C484:I484" si="379">C32*$M$4</f>
        <v>7126.1756850000002</v>
      </c>
      <c r="D484" s="55">
        <f t="shared" si="379"/>
        <v>5030.1546074999997</v>
      </c>
      <c r="E484" s="55">
        <f t="shared" si="379"/>
        <v>4053.9188549999999</v>
      </c>
      <c r="F484" s="55">
        <f t="shared" si="379"/>
        <v>3515.7312824999999</v>
      </c>
      <c r="G484" s="55">
        <f t="shared" si="379"/>
        <v>2679.0987224999999</v>
      </c>
      <c r="H484" s="55">
        <f t="shared" si="379"/>
        <v>2143.3776374999998</v>
      </c>
      <c r="I484" s="55">
        <f t="shared" si="379"/>
        <v>1757.5696627500001</v>
      </c>
      <c r="J484" s="55"/>
    </row>
    <row r="485" spans="1:10" ht="14" hidden="1" x14ac:dyDescent="0.2">
      <c r="A485" s="63">
        <v>45</v>
      </c>
      <c r="B485" s="35"/>
      <c r="C485" s="55">
        <f t="shared" ref="C485:I485" si="380">C33*$M$4</f>
        <v>7291.4303475000006</v>
      </c>
      <c r="D485" s="55">
        <f t="shared" si="380"/>
        <v>5147.5594124999998</v>
      </c>
      <c r="E485" s="55">
        <f t="shared" si="380"/>
        <v>4146.1654875000004</v>
      </c>
      <c r="F485" s="55">
        <f t="shared" si="380"/>
        <v>3594.1655850000002</v>
      </c>
      <c r="G485" s="55">
        <f t="shared" si="380"/>
        <v>2738.7877199999998</v>
      </c>
      <c r="H485" s="55">
        <f t="shared" si="380"/>
        <v>2191.2274950000001</v>
      </c>
      <c r="I485" s="55">
        <f t="shared" si="380"/>
        <v>1796.8065459000002</v>
      </c>
      <c r="J485" s="55"/>
    </row>
    <row r="486" spans="1:10" ht="14" hidden="1" x14ac:dyDescent="0.2">
      <c r="A486" s="63">
        <v>46</v>
      </c>
      <c r="B486" s="35"/>
      <c r="C486" s="55">
        <f t="shared" ref="C486:I486" si="381">C34*$M$4</f>
        <v>7460.1380925000012</v>
      </c>
      <c r="D486" s="55">
        <f t="shared" si="381"/>
        <v>5266.4441100000004</v>
      </c>
      <c r="E486" s="55">
        <f t="shared" si="381"/>
        <v>4239.8920124999995</v>
      </c>
      <c r="F486" s="55">
        <f t="shared" si="381"/>
        <v>3677.039565</v>
      </c>
      <c r="G486" s="55">
        <f t="shared" si="381"/>
        <v>2800.943205</v>
      </c>
      <c r="H486" s="55">
        <f t="shared" si="381"/>
        <v>2241.0505425000001</v>
      </c>
      <c r="I486" s="55">
        <f t="shared" si="381"/>
        <v>1837.6614448500002</v>
      </c>
      <c r="J486" s="55"/>
    </row>
    <row r="487" spans="1:10" ht="14" hidden="1" x14ac:dyDescent="0.2">
      <c r="A487" s="63">
        <v>47</v>
      </c>
      <c r="B487" s="35"/>
      <c r="C487" s="55">
        <f t="shared" ref="C487:I487" si="382">C35*$M$4</f>
        <v>7632.7922175000003</v>
      </c>
      <c r="D487" s="55">
        <f t="shared" si="382"/>
        <v>5389.2751875000004</v>
      </c>
      <c r="E487" s="55">
        <f t="shared" si="382"/>
        <v>4335.0984300000009</v>
      </c>
      <c r="F487" s="55">
        <f t="shared" si="382"/>
        <v>3758.4336525000003</v>
      </c>
      <c r="G487" s="55">
        <f t="shared" si="382"/>
        <v>2864.5785825000003</v>
      </c>
      <c r="H487" s="55">
        <f t="shared" si="382"/>
        <v>2291.8601850000005</v>
      </c>
      <c r="I487" s="55">
        <f t="shared" si="382"/>
        <v>1879.3253517000001</v>
      </c>
      <c r="J487" s="55"/>
    </row>
    <row r="488" spans="1:10" ht="14" hidden="1" x14ac:dyDescent="0.2">
      <c r="A488" s="63">
        <v>48</v>
      </c>
      <c r="B488" s="35"/>
      <c r="C488" s="55">
        <f t="shared" ref="C488:I488" si="383">C36*$M$4</f>
        <v>7808.8994249999996</v>
      </c>
      <c r="D488" s="55">
        <f t="shared" si="383"/>
        <v>5513.0928600000007</v>
      </c>
      <c r="E488" s="55">
        <f t="shared" si="383"/>
        <v>4432.7713349999995</v>
      </c>
      <c r="F488" s="55">
        <f t="shared" si="383"/>
        <v>3843.2808225000003</v>
      </c>
      <c r="G488" s="55">
        <f t="shared" si="383"/>
        <v>2928.21396</v>
      </c>
      <c r="H488" s="55">
        <f t="shared" si="383"/>
        <v>2342.6698274999999</v>
      </c>
      <c r="I488" s="55">
        <f t="shared" si="383"/>
        <v>1920.9892585499999</v>
      </c>
      <c r="J488" s="55"/>
    </row>
    <row r="489" spans="1:10" ht="14" hidden="1" x14ac:dyDescent="0.2">
      <c r="A489" s="63">
        <v>49</v>
      </c>
      <c r="B489" s="35"/>
      <c r="C489" s="55">
        <f t="shared" ref="C489:I489" si="384">C37*$M$4</f>
        <v>7988.9530124999992</v>
      </c>
      <c r="D489" s="55">
        <f t="shared" si="384"/>
        <v>5641.3502099999996</v>
      </c>
      <c r="E489" s="55">
        <f t="shared" si="384"/>
        <v>4533.4040249999998</v>
      </c>
      <c r="F489" s="55">
        <f t="shared" si="384"/>
        <v>3931.0877775000004</v>
      </c>
      <c r="G489" s="55">
        <f t="shared" si="384"/>
        <v>2994.8091224999998</v>
      </c>
      <c r="H489" s="55">
        <f t="shared" si="384"/>
        <v>2395.9459575000001</v>
      </c>
      <c r="I489" s="55">
        <f t="shared" si="384"/>
        <v>1964.6756851499999</v>
      </c>
      <c r="J489" s="55"/>
    </row>
    <row r="490" spans="1:10" ht="14" hidden="1" x14ac:dyDescent="0.2">
      <c r="A490" s="63">
        <v>50</v>
      </c>
      <c r="B490" s="35"/>
      <c r="C490" s="55">
        <f t="shared" ref="C490:I490" si="385">C38*$M$4</f>
        <v>8171.4730874999996</v>
      </c>
      <c r="D490" s="55">
        <f t="shared" si="385"/>
        <v>5770.5941549999998</v>
      </c>
      <c r="E490" s="55">
        <f t="shared" si="385"/>
        <v>4636.5032025</v>
      </c>
      <c r="F490" s="55">
        <f t="shared" si="385"/>
        <v>4020.3746250000004</v>
      </c>
      <c r="G490" s="55">
        <f t="shared" si="385"/>
        <v>3063.3774749999998</v>
      </c>
      <c r="H490" s="55">
        <f t="shared" si="385"/>
        <v>2450.7019800000003</v>
      </c>
      <c r="I490" s="55">
        <f t="shared" si="385"/>
        <v>2009.5756236000002</v>
      </c>
      <c r="J490" s="55"/>
    </row>
    <row r="491" spans="1:10" ht="14" hidden="1" x14ac:dyDescent="0.2">
      <c r="A491" s="63">
        <v>51</v>
      </c>
      <c r="B491" s="35"/>
      <c r="C491" s="55">
        <f t="shared" ref="C491:I491" si="386">C39*$M$4</f>
        <v>8358.9261374999987</v>
      </c>
      <c r="D491" s="55">
        <f t="shared" si="386"/>
        <v>5903.2911825000001</v>
      </c>
      <c r="E491" s="55">
        <f t="shared" si="386"/>
        <v>4742.0688675000001</v>
      </c>
      <c r="F491" s="55">
        <f t="shared" si="386"/>
        <v>4111.6346624999996</v>
      </c>
      <c r="G491" s="55">
        <f t="shared" si="386"/>
        <v>3132.4391249999999</v>
      </c>
      <c r="H491" s="55">
        <f t="shared" si="386"/>
        <v>2505.9512999999997</v>
      </c>
      <c r="I491" s="55">
        <f t="shared" si="386"/>
        <v>2054.8800660000002</v>
      </c>
      <c r="J491" s="55"/>
    </row>
    <row r="492" spans="1:10" ht="14" hidden="1" x14ac:dyDescent="0.2">
      <c r="A492" s="63">
        <v>52</v>
      </c>
      <c r="B492" s="35"/>
      <c r="C492" s="55">
        <f t="shared" ref="C492:I492" si="387">C40*$M$4</f>
        <v>8548.8456750000005</v>
      </c>
      <c r="D492" s="55">
        <f t="shared" si="387"/>
        <v>6038.9479950000004</v>
      </c>
      <c r="E492" s="55">
        <f t="shared" si="387"/>
        <v>4847.1412350000001</v>
      </c>
      <c r="F492" s="55">
        <f t="shared" si="387"/>
        <v>4202.8946999999998</v>
      </c>
      <c r="G492" s="55">
        <f t="shared" si="387"/>
        <v>3202.9806675</v>
      </c>
      <c r="H492" s="55">
        <f t="shared" si="387"/>
        <v>2562.6805124999996</v>
      </c>
      <c r="I492" s="55">
        <f t="shared" si="387"/>
        <v>2101.3980202500002</v>
      </c>
      <c r="J492" s="55"/>
    </row>
    <row r="493" spans="1:10" ht="14" hidden="1" x14ac:dyDescent="0.2">
      <c r="A493" s="63">
        <v>53</v>
      </c>
      <c r="B493" s="35"/>
      <c r="C493" s="55">
        <f t="shared" ref="C493:I493" si="388">C41*$M$4</f>
        <v>8743.2048899999991</v>
      </c>
      <c r="D493" s="55">
        <f t="shared" si="388"/>
        <v>6178.5511875000002</v>
      </c>
      <c r="E493" s="55">
        <f t="shared" si="388"/>
        <v>4957.6398750000008</v>
      </c>
      <c r="F493" s="55">
        <f t="shared" si="388"/>
        <v>4298.5944149999996</v>
      </c>
      <c r="G493" s="55">
        <f t="shared" si="388"/>
        <v>3275.4954000000002</v>
      </c>
      <c r="H493" s="55">
        <f t="shared" si="388"/>
        <v>2620.3963199999998</v>
      </c>
      <c r="I493" s="55">
        <f t="shared" si="388"/>
        <v>2148.7249824</v>
      </c>
      <c r="J493" s="55"/>
    </row>
    <row r="494" spans="1:10" ht="14" hidden="1" x14ac:dyDescent="0.2">
      <c r="A494" s="63">
        <v>54</v>
      </c>
      <c r="B494" s="64"/>
      <c r="C494" s="55">
        <f t="shared" ref="C494:I494" si="389">C42*$M$4</f>
        <v>8941.0171874999996</v>
      </c>
      <c r="D494" s="55">
        <f t="shared" si="389"/>
        <v>6319.1409750000003</v>
      </c>
      <c r="E494" s="55">
        <f t="shared" si="389"/>
        <v>5068.1385149999987</v>
      </c>
      <c r="F494" s="55">
        <f t="shared" si="389"/>
        <v>4394.2941300000002</v>
      </c>
      <c r="G494" s="55">
        <f t="shared" si="389"/>
        <v>3348.9967275000004</v>
      </c>
      <c r="H494" s="55">
        <f t="shared" si="389"/>
        <v>2679.59202</v>
      </c>
      <c r="I494" s="55">
        <f t="shared" si="389"/>
        <v>2197.2654563999999</v>
      </c>
      <c r="J494" s="55"/>
    </row>
    <row r="495" spans="1:10" ht="14" hidden="1" x14ac:dyDescent="0.2">
      <c r="A495" s="63">
        <v>55</v>
      </c>
      <c r="B495" s="64"/>
      <c r="C495" s="55">
        <f t="shared" ref="C495:I495" si="390">C43*$M$4</f>
        <v>9142.7758649999996</v>
      </c>
      <c r="D495" s="55">
        <f t="shared" si="390"/>
        <v>6462.1972500000002</v>
      </c>
      <c r="E495" s="55">
        <f t="shared" si="390"/>
        <v>5182.5835349999998</v>
      </c>
      <c r="F495" s="55">
        <f t="shared" si="390"/>
        <v>4493.4469275000001</v>
      </c>
      <c r="G495" s="55">
        <f t="shared" si="390"/>
        <v>3423.9779474999996</v>
      </c>
      <c r="H495" s="55">
        <f t="shared" si="390"/>
        <v>2739.2810175</v>
      </c>
      <c r="I495" s="55">
        <f t="shared" si="390"/>
        <v>2246.21043435</v>
      </c>
      <c r="J495" s="55"/>
    </row>
    <row r="496" spans="1:10" ht="14" hidden="1" x14ac:dyDescent="0.2">
      <c r="A496" s="63">
        <v>56</v>
      </c>
      <c r="B496" s="64"/>
      <c r="C496" s="55">
        <f t="shared" ref="C496:I496" si="391">C44*$M$4</f>
        <v>9346.5077325000002</v>
      </c>
      <c r="D496" s="55">
        <f t="shared" si="391"/>
        <v>6608.2133100000001</v>
      </c>
      <c r="E496" s="55">
        <f t="shared" si="391"/>
        <v>5298.0151500000002</v>
      </c>
      <c r="F496" s="55">
        <f t="shared" si="391"/>
        <v>4594.0796175000005</v>
      </c>
      <c r="G496" s="55">
        <f t="shared" si="391"/>
        <v>3500.9323575000003</v>
      </c>
      <c r="H496" s="55">
        <f t="shared" si="391"/>
        <v>2800.943205</v>
      </c>
      <c r="I496" s="55">
        <f t="shared" si="391"/>
        <v>2296.7734281000003</v>
      </c>
      <c r="J496" s="55"/>
    </row>
    <row r="497" spans="1:10" ht="14" hidden="1" x14ac:dyDescent="0.2">
      <c r="A497" s="63">
        <v>57</v>
      </c>
      <c r="B497" s="64"/>
      <c r="C497" s="55">
        <f t="shared" ref="C497:I497" si="392">C45*$M$4</f>
        <v>9555.6658724999998</v>
      </c>
      <c r="D497" s="55">
        <f t="shared" si="392"/>
        <v>6757.189155</v>
      </c>
      <c r="E497" s="55">
        <f t="shared" si="392"/>
        <v>5416.4065500000006</v>
      </c>
      <c r="F497" s="55">
        <f t="shared" si="392"/>
        <v>4695.6989025000003</v>
      </c>
      <c r="G497" s="55">
        <f t="shared" si="392"/>
        <v>3578.3800650000003</v>
      </c>
      <c r="H497" s="55">
        <f t="shared" si="392"/>
        <v>2863.0986900000003</v>
      </c>
      <c r="I497" s="55">
        <f t="shared" si="392"/>
        <v>2347.7409258000002</v>
      </c>
      <c r="J497" s="55"/>
    </row>
    <row r="498" spans="1:10" ht="14" hidden="1" x14ac:dyDescent="0.2">
      <c r="A498" s="63">
        <v>58</v>
      </c>
      <c r="B498" s="64"/>
      <c r="C498" s="55">
        <f t="shared" ref="C498:I498" si="393">C46*$M$4</f>
        <v>9768.2770949999995</v>
      </c>
      <c r="D498" s="55">
        <f t="shared" si="393"/>
        <v>6908.6314874999998</v>
      </c>
      <c r="E498" s="55">
        <f t="shared" si="393"/>
        <v>5536.7711399999998</v>
      </c>
      <c r="F498" s="55">
        <f t="shared" si="393"/>
        <v>4800.7712700000002</v>
      </c>
      <c r="G498" s="55">
        <f t="shared" si="393"/>
        <v>3657.8009625</v>
      </c>
      <c r="H498" s="55">
        <f t="shared" si="393"/>
        <v>2926.2407699999999</v>
      </c>
      <c r="I498" s="55">
        <f t="shared" si="393"/>
        <v>2399.5174314000001</v>
      </c>
      <c r="J498" s="55"/>
    </row>
    <row r="499" spans="1:10" ht="14" hidden="1" x14ac:dyDescent="0.2">
      <c r="A499" s="63">
        <v>59</v>
      </c>
      <c r="B499" s="64"/>
      <c r="C499" s="55">
        <f t="shared" ref="C499:I499" si="394">C47*$M$4</f>
        <v>9983.354804999999</v>
      </c>
      <c r="D499" s="55">
        <f t="shared" si="394"/>
        <v>7063.0336049999996</v>
      </c>
      <c r="E499" s="55">
        <f t="shared" si="394"/>
        <v>5658.6156224999995</v>
      </c>
      <c r="F499" s="55">
        <f t="shared" si="394"/>
        <v>4906.8302324999995</v>
      </c>
      <c r="G499" s="55">
        <f t="shared" si="394"/>
        <v>3738.2084550000004</v>
      </c>
      <c r="H499" s="55">
        <f t="shared" si="394"/>
        <v>2990.8627425</v>
      </c>
      <c r="I499" s="55">
        <f t="shared" si="394"/>
        <v>2452.5074488500004</v>
      </c>
      <c r="J499" s="55"/>
    </row>
    <row r="500" spans="1:10" ht="14" hidden="1" x14ac:dyDescent="0.2">
      <c r="A500" s="63">
        <v>60</v>
      </c>
      <c r="B500" s="64"/>
      <c r="C500" s="55">
        <f t="shared" ref="C500:I500" si="395">C48*$M$4</f>
        <v>10202.378895</v>
      </c>
      <c r="D500" s="55">
        <f t="shared" si="395"/>
        <v>7220.3955075000003</v>
      </c>
      <c r="E500" s="55">
        <f t="shared" si="395"/>
        <v>5783.9131874999994</v>
      </c>
      <c r="F500" s="55">
        <f t="shared" si="395"/>
        <v>5014.8623850000004</v>
      </c>
      <c r="G500" s="55">
        <f t="shared" si="395"/>
        <v>3821.0824349999998</v>
      </c>
      <c r="H500" s="55">
        <f t="shared" si="395"/>
        <v>3056.9646075000001</v>
      </c>
      <c r="I500" s="55">
        <f t="shared" si="395"/>
        <v>2506.7109781500003</v>
      </c>
      <c r="J500" s="55"/>
    </row>
    <row r="501" spans="1:10" ht="14" hidden="1" x14ac:dyDescent="0.2">
      <c r="A501" s="63">
        <v>61</v>
      </c>
      <c r="B501" s="64"/>
      <c r="C501" s="55">
        <f t="shared" ref="C501:I501" si="396">C49*$M$4</f>
        <v>11354.228557500001</v>
      </c>
      <c r="D501" s="55">
        <f t="shared" si="396"/>
        <v>8046.1755224999997</v>
      </c>
      <c r="E501" s="55">
        <f t="shared" si="396"/>
        <v>6441.4787550000001</v>
      </c>
      <c r="F501" s="55">
        <f t="shared" si="396"/>
        <v>5585.6075924999996</v>
      </c>
      <c r="G501" s="55">
        <f t="shared" si="396"/>
        <v>4256.6641274999993</v>
      </c>
      <c r="H501" s="55">
        <f t="shared" si="396"/>
        <v>3405.7259400000003</v>
      </c>
      <c r="I501" s="55">
        <f t="shared" si="396"/>
        <v>2792.6952708000003</v>
      </c>
      <c r="J501" s="55"/>
    </row>
    <row r="502" spans="1:10" ht="14" hidden="1" x14ac:dyDescent="0.2">
      <c r="A502" s="63">
        <v>62</v>
      </c>
      <c r="B502" s="64"/>
      <c r="C502" s="55">
        <f t="shared" ref="C502:I502" si="397">C50*$M$4</f>
        <v>12595.365067500001</v>
      </c>
      <c r="D502" s="55">
        <f t="shared" si="397"/>
        <v>8940.5238899999986</v>
      </c>
      <c r="E502" s="55">
        <f t="shared" si="397"/>
        <v>7155.7735350000003</v>
      </c>
      <c r="F502" s="55">
        <f t="shared" si="397"/>
        <v>6204.6959550000001</v>
      </c>
      <c r="G502" s="55">
        <f t="shared" si="397"/>
        <v>4727.2699425000001</v>
      </c>
      <c r="H502" s="55">
        <f t="shared" si="397"/>
        <v>3782.1119325</v>
      </c>
      <c r="I502" s="55">
        <f t="shared" si="397"/>
        <v>3101.3317846500004</v>
      </c>
      <c r="J502" s="55"/>
    </row>
    <row r="503" spans="1:10" ht="14" hidden="1" x14ac:dyDescent="0.2">
      <c r="A503" s="63">
        <v>63</v>
      </c>
      <c r="B503" s="64"/>
      <c r="C503" s="55">
        <f t="shared" ref="C503:I503" si="398">C51*$M$4</f>
        <v>13927.761615000001</v>
      </c>
      <c r="D503" s="55">
        <f t="shared" si="398"/>
        <v>9900.9741224999998</v>
      </c>
      <c r="E503" s="55">
        <f t="shared" si="398"/>
        <v>7924.3310399999991</v>
      </c>
      <c r="F503" s="55">
        <f t="shared" si="398"/>
        <v>6871.1408775</v>
      </c>
      <c r="G503" s="55">
        <f t="shared" si="398"/>
        <v>5235.8596649999999</v>
      </c>
      <c r="H503" s="55">
        <f t="shared" si="398"/>
        <v>4189.0823700000001</v>
      </c>
      <c r="I503" s="55">
        <f t="shared" si="398"/>
        <v>3435.0475434</v>
      </c>
      <c r="J503" s="55"/>
    </row>
    <row r="504" spans="1:10" ht="14" hidden="1" x14ac:dyDescent="0.2">
      <c r="A504" s="63">
        <v>64</v>
      </c>
      <c r="B504" s="64"/>
      <c r="C504" s="55">
        <f t="shared" ref="C504:I504" si="399">C52*$M$4</f>
        <v>15349.445009999999</v>
      </c>
      <c r="D504" s="55">
        <f t="shared" si="399"/>
        <v>10929.49941</v>
      </c>
      <c r="E504" s="55">
        <f t="shared" si="399"/>
        <v>8748.6311624999998</v>
      </c>
      <c r="F504" s="55">
        <f t="shared" si="399"/>
        <v>7586.4222525000005</v>
      </c>
      <c r="G504" s="55">
        <f t="shared" si="399"/>
        <v>5780.9534025000003</v>
      </c>
      <c r="H504" s="55">
        <f t="shared" si="399"/>
        <v>4625.1573600000002</v>
      </c>
      <c r="I504" s="55">
        <f t="shared" si="399"/>
        <v>3792.6290352000001</v>
      </c>
      <c r="J504" s="55"/>
    </row>
    <row r="505" spans="1:10" ht="14" hidden="1" x14ac:dyDescent="0.2">
      <c r="A505" s="63">
        <v>65</v>
      </c>
      <c r="B505" s="64"/>
      <c r="C505" s="55">
        <f t="shared" ref="C505:I505" si="400">C53*$M$4</f>
        <v>16861.401847500001</v>
      </c>
      <c r="D505" s="55">
        <f t="shared" si="400"/>
        <v>12025.606454999999</v>
      </c>
      <c r="E505" s="55">
        <f t="shared" si="400"/>
        <v>9629.6604974999991</v>
      </c>
      <c r="F505" s="55">
        <f t="shared" si="400"/>
        <v>8349.5534850000004</v>
      </c>
      <c r="G505" s="55">
        <f t="shared" si="400"/>
        <v>6362.0578575000009</v>
      </c>
      <c r="H505" s="55">
        <f t="shared" si="400"/>
        <v>5089.843605</v>
      </c>
      <c r="I505" s="55">
        <f t="shared" si="400"/>
        <v>4173.6717560999996</v>
      </c>
      <c r="J505" s="55"/>
    </row>
    <row r="506" spans="1:10" ht="14" hidden="1" x14ac:dyDescent="0.2">
      <c r="A506" s="63">
        <v>66</v>
      </c>
      <c r="B506" s="64"/>
      <c r="C506" s="55">
        <f t="shared" ref="C506:I506" si="401">C54*$M$4</f>
        <v>18464.125424999998</v>
      </c>
      <c r="D506" s="55">
        <f t="shared" si="401"/>
        <v>13188.3086625</v>
      </c>
      <c r="E506" s="55">
        <f t="shared" si="401"/>
        <v>10566.432449999998</v>
      </c>
      <c r="F506" s="55">
        <f t="shared" si="401"/>
        <v>9163.0010624999995</v>
      </c>
      <c r="G506" s="55">
        <f t="shared" si="401"/>
        <v>6981.6395174999998</v>
      </c>
      <c r="H506" s="55">
        <f t="shared" si="401"/>
        <v>5585.6075924999996</v>
      </c>
      <c r="I506" s="55">
        <f t="shared" si="401"/>
        <v>4580.1982258500011</v>
      </c>
      <c r="J506" s="55"/>
    </row>
    <row r="507" spans="1:10" ht="14" hidden="1" x14ac:dyDescent="0.2">
      <c r="A507" s="63">
        <v>67</v>
      </c>
      <c r="B507" s="64"/>
      <c r="C507" s="55">
        <f t="shared" ref="C507:I507" si="402">C55*$M$4</f>
        <v>20157.615742499998</v>
      </c>
      <c r="D507" s="55">
        <f t="shared" si="402"/>
        <v>14418.5926275</v>
      </c>
      <c r="E507" s="55">
        <f t="shared" si="402"/>
        <v>11558.4537225</v>
      </c>
      <c r="F507" s="55">
        <f t="shared" si="402"/>
        <v>10022.818604999999</v>
      </c>
      <c r="G507" s="55">
        <f t="shared" si="402"/>
        <v>7636.7385975000007</v>
      </c>
      <c r="H507" s="55">
        <f t="shared" si="402"/>
        <v>6109.4895374999996</v>
      </c>
      <c r="I507" s="55">
        <f t="shared" si="402"/>
        <v>5009.7814207500005</v>
      </c>
      <c r="J507" s="55"/>
    </row>
    <row r="508" spans="1:10" ht="14" hidden="1" x14ac:dyDescent="0.2">
      <c r="A508" s="63">
        <v>68</v>
      </c>
      <c r="B508" s="64"/>
      <c r="C508" s="55">
        <f t="shared" ref="C508:I508" si="403">C56*$M$4</f>
        <v>21940.886204999999</v>
      </c>
      <c r="D508" s="55">
        <f t="shared" si="403"/>
        <v>15716.9516475</v>
      </c>
      <c r="E508" s="55">
        <f t="shared" si="403"/>
        <v>12605.724315000001</v>
      </c>
      <c r="F508" s="55">
        <f t="shared" si="403"/>
        <v>10930.486005000001</v>
      </c>
      <c r="G508" s="55">
        <f t="shared" si="403"/>
        <v>8328.3416925000001</v>
      </c>
      <c r="H508" s="55">
        <f t="shared" si="403"/>
        <v>6662.9693324999998</v>
      </c>
      <c r="I508" s="55">
        <f t="shared" si="403"/>
        <v>5463.6348526500005</v>
      </c>
      <c r="J508" s="55"/>
    </row>
    <row r="509" spans="1:10" ht="14" hidden="1" x14ac:dyDescent="0.2">
      <c r="A509" s="63">
        <v>69</v>
      </c>
      <c r="B509" s="64"/>
      <c r="C509" s="55">
        <f t="shared" ref="C509:I509" si="404">C57*$M$4</f>
        <v>23813.9368125</v>
      </c>
      <c r="D509" s="55">
        <f t="shared" si="404"/>
        <v>17082.399127500001</v>
      </c>
      <c r="E509" s="55">
        <f t="shared" si="404"/>
        <v>13710.2174175</v>
      </c>
      <c r="F509" s="55">
        <f t="shared" si="404"/>
        <v>11887.976452499999</v>
      </c>
      <c r="G509" s="55">
        <f t="shared" si="404"/>
        <v>9057.9286950000005</v>
      </c>
      <c r="H509" s="55">
        <f t="shared" si="404"/>
        <v>7246.5402749999994</v>
      </c>
      <c r="I509" s="55">
        <f t="shared" si="404"/>
        <v>5942.1630255</v>
      </c>
      <c r="J509" s="55"/>
    </row>
    <row r="510" spans="1:10" ht="14" hidden="1" x14ac:dyDescent="0.2">
      <c r="A510" s="63">
        <v>70</v>
      </c>
      <c r="B510" s="64"/>
      <c r="C510" s="55">
        <f t="shared" ref="C510:I510" si="405">C58*$M$4</f>
        <v>25778.247457499998</v>
      </c>
      <c r="D510" s="55">
        <f t="shared" si="405"/>
        <v>18515.921662500001</v>
      </c>
      <c r="E510" s="55">
        <f t="shared" si="405"/>
        <v>14869.4665425</v>
      </c>
      <c r="F510" s="55">
        <f t="shared" si="405"/>
        <v>12893.316757499999</v>
      </c>
      <c r="G510" s="55">
        <f t="shared" si="405"/>
        <v>9824.5130100000006</v>
      </c>
      <c r="H510" s="55">
        <f t="shared" si="405"/>
        <v>7859.7090674999999</v>
      </c>
      <c r="I510" s="55">
        <f t="shared" si="405"/>
        <v>6444.9614353500001</v>
      </c>
      <c r="J510" s="55"/>
    </row>
    <row r="511" spans="1:10" ht="14" hidden="1" x14ac:dyDescent="0.2">
      <c r="A511" s="63">
        <v>71</v>
      </c>
      <c r="B511" s="64"/>
      <c r="C511" s="55">
        <f t="shared" ref="C511:I511" si="406">C59*$M$4</f>
        <v>27833.324842500002</v>
      </c>
      <c r="D511" s="55">
        <f t="shared" si="406"/>
        <v>20016.039360000002</v>
      </c>
      <c r="E511" s="55">
        <f t="shared" si="406"/>
        <v>16084.951582500002</v>
      </c>
      <c r="F511" s="55">
        <f t="shared" si="406"/>
        <v>13947.493515</v>
      </c>
      <c r="G511" s="55">
        <f t="shared" si="406"/>
        <v>10627.601340000001</v>
      </c>
      <c r="H511" s="55">
        <f t="shared" si="406"/>
        <v>8502.4757099999988</v>
      </c>
      <c r="I511" s="55">
        <f t="shared" si="406"/>
        <v>6972.0300822000008</v>
      </c>
      <c r="J511" s="55"/>
    </row>
    <row r="512" spans="1:10" ht="14" hidden="1" x14ac:dyDescent="0.2">
      <c r="A512" s="63">
        <v>72</v>
      </c>
      <c r="B512" s="64"/>
      <c r="C512" s="55">
        <f t="shared" ref="C512:I512" si="407">C60*$M$4</f>
        <v>29977.195777499997</v>
      </c>
      <c r="D512" s="55">
        <f t="shared" si="407"/>
        <v>21585.2187075</v>
      </c>
      <c r="E512" s="55">
        <f t="shared" si="407"/>
        <v>17355.6859425</v>
      </c>
      <c r="F512" s="55">
        <f t="shared" si="407"/>
        <v>15049.026832500002</v>
      </c>
      <c r="G512" s="55">
        <f t="shared" si="407"/>
        <v>11466.700387499999</v>
      </c>
      <c r="H512" s="55">
        <f t="shared" si="407"/>
        <v>9173.36031</v>
      </c>
      <c r="I512" s="55">
        <f t="shared" si="407"/>
        <v>7522.1554542000003</v>
      </c>
      <c r="J512" s="55"/>
    </row>
    <row r="513" spans="1:10" ht="14" hidden="1" x14ac:dyDescent="0.2">
      <c r="A513" s="63">
        <v>73</v>
      </c>
      <c r="B513" s="64"/>
      <c r="C513" s="55">
        <f t="shared" ref="C513:I513" si="408">C61*$M$4</f>
        <v>32211.833452500003</v>
      </c>
      <c r="D513" s="55">
        <f t="shared" si="408"/>
        <v>23220.006622499997</v>
      </c>
      <c r="E513" s="55">
        <f t="shared" si="408"/>
        <v>18681.669622500001</v>
      </c>
      <c r="F513" s="55">
        <f t="shared" si="408"/>
        <v>16198.903305</v>
      </c>
      <c r="G513" s="55">
        <f t="shared" si="408"/>
        <v>12342.796747499999</v>
      </c>
      <c r="H513" s="55">
        <f t="shared" si="408"/>
        <v>9874.3360575000006</v>
      </c>
      <c r="I513" s="55">
        <f t="shared" si="408"/>
        <v>8096.9555671500002</v>
      </c>
      <c r="J513" s="55"/>
    </row>
    <row r="514" spans="1:10" ht="14" hidden="1" x14ac:dyDescent="0.2">
      <c r="A514" s="63">
        <v>74</v>
      </c>
      <c r="B514" s="64"/>
      <c r="C514" s="55">
        <f t="shared" ref="C514:I514" si="409">C62*$M$4</f>
        <v>34537.2378675</v>
      </c>
      <c r="D514" s="55">
        <f t="shared" si="409"/>
        <v>24922.869592499999</v>
      </c>
      <c r="E514" s="55">
        <f t="shared" si="409"/>
        <v>20064.875812499999</v>
      </c>
      <c r="F514" s="55">
        <f t="shared" si="409"/>
        <v>17398.602824999998</v>
      </c>
      <c r="G514" s="55">
        <f t="shared" si="409"/>
        <v>13256.877014999998</v>
      </c>
      <c r="H514" s="55">
        <f t="shared" si="409"/>
        <v>10605.89625</v>
      </c>
      <c r="I514" s="55">
        <f t="shared" si="409"/>
        <v>8696.834925000001</v>
      </c>
      <c r="J514" s="55"/>
    </row>
    <row r="515" spans="1:10" ht="14" hidden="1" x14ac:dyDescent="0.2">
      <c r="A515" s="63">
        <v>75</v>
      </c>
      <c r="B515" s="64"/>
      <c r="C515" s="55">
        <f t="shared" ref="C515:I515" si="410">C63*$M$4</f>
        <v>36952.915724999999</v>
      </c>
      <c r="D515" s="55">
        <f t="shared" si="410"/>
        <v>26693.807617499999</v>
      </c>
      <c r="E515" s="55">
        <f t="shared" si="410"/>
        <v>21503.331322499998</v>
      </c>
      <c r="F515" s="55">
        <f t="shared" si="410"/>
        <v>18645.165607499996</v>
      </c>
      <c r="G515" s="55">
        <f t="shared" si="410"/>
        <v>14206.4747025</v>
      </c>
      <c r="H515" s="55">
        <f t="shared" si="410"/>
        <v>11365.5744</v>
      </c>
      <c r="I515" s="55">
        <f t="shared" si="410"/>
        <v>9319.7710080000015</v>
      </c>
      <c r="J515" s="55"/>
    </row>
    <row r="516" spans="1:10" ht="14" hidden="1" x14ac:dyDescent="0.2">
      <c r="A516" s="63">
        <v>76</v>
      </c>
      <c r="B516" s="64"/>
      <c r="C516" s="55">
        <f t="shared" ref="C516:I516" si="411">C64*$M$4</f>
        <v>36952.915724999999</v>
      </c>
      <c r="D516" s="55">
        <f t="shared" si="411"/>
        <v>26693.807617499999</v>
      </c>
      <c r="E516" s="55">
        <f t="shared" si="411"/>
        <v>21503.331322499998</v>
      </c>
      <c r="F516" s="55">
        <f t="shared" si="411"/>
        <v>18645.165607499996</v>
      </c>
      <c r="G516" s="55">
        <f t="shared" si="411"/>
        <v>14206.4747025</v>
      </c>
      <c r="H516" s="55">
        <f t="shared" si="411"/>
        <v>11365.5744</v>
      </c>
      <c r="I516" s="55">
        <f t="shared" si="411"/>
        <v>9319.7710080000015</v>
      </c>
      <c r="J516" s="55"/>
    </row>
    <row r="517" spans="1:10" ht="14" hidden="1" x14ac:dyDescent="0.2">
      <c r="A517" s="63">
        <v>77</v>
      </c>
      <c r="B517" s="64"/>
      <c r="C517" s="55">
        <f t="shared" ref="C517:I517" si="412">C65*$M$4</f>
        <v>36952.915724999999</v>
      </c>
      <c r="D517" s="55">
        <f t="shared" si="412"/>
        <v>26693.807617499999</v>
      </c>
      <c r="E517" s="55">
        <f t="shared" si="412"/>
        <v>21503.331322499998</v>
      </c>
      <c r="F517" s="55">
        <f t="shared" si="412"/>
        <v>18645.165607499996</v>
      </c>
      <c r="G517" s="55">
        <f t="shared" si="412"/>
        <v>14206.4747025</v>
      </c>
      <c r="H517" s="55">
        <f t="shared" si="412"/>
        <v>11365.5744</v>
      </c>
      <c r="I517" s="55">
        <f t="shared" si="412"/>
        <v>9319.7710080000015</v>
      </c>
      <c r="J517" s="55"/>
    </row>
    <row r="518" spans="1:10" ht="14" hidden="1" x14ac:dyDescent="0.2">
      <c r="A518" s="63">
        <v>78</v>
      </c>
      <c r="B518" s="64"/>
      <c r="C518" s="55">
        <f t="shared" ref="C518:I518" si="413">C66*$M$4</f>
        <v>36952.915724999999</v>
      </c>
      <c r="D518" s="55">
        <f t="shared" si="413"/>
        <v>26693.807617499999</v>
      </c>
      <c r="E518" s="55">
        <f t="shared" si="413"/>
        <v>21503.331322499998</v>
      </c>
      <c r="F518" s="55">
        <f t="shared" si="413"/>
        <v>18645.165607499996</v>
      </c>
      <c r="G518" s="55">
        <f t="shared" si="413"/>
        <v>14206.4747025</v>
      </c>
      <c r="H518" s="55">
        <f t="shared" si="413"/>
        <v>11365.5744</v>
      </c>
      <c r="I518" s="55">
        <f t="shared" si="413"/>
        <v>9319.7710080000015</v>
      </c>
      <c r="J518" s="55"/>
    </row>
    <row r="519" spans="1:10" ht="14" hidden="1" x14ac:dyDescent="0.2">
      <c r="A519" s="63">
        <v>79</v>
      </c>
      <c r="B519" s="64"/>
      <c r="C519" s="55">
        <f t="shared" ref="C519:I519" si="414">C67*$M$4</f>
        <v>36952.915724999999</v>
      </c>
      <c r="D519" s="55">
        <f t="shared" si="414"/>
        <v>26693.807617499999</v>
      </c>
      <c r="E519" s="55">
        <f t="shared" si="414"/>
        <v>21503.331322499998</v>
      </c>
      <c r="F519" s="55">
        <f t="shared" si="414"/>
        <v>18645.165607499996</v>
      </c>
      <c r="G519" s="55">
        <f t="shared" si="414"/>
        <v>14206.4747025</v>
      </c>
      <c r="H519" s="55">
        <f t="shared" si="414"/>
        <v>11365.5744</v>
      </c>
      <c r="I519" s="55">
        <f t="shared" si="414"/>
        <v>9319.7710080000015</v>
      </c>
      <c r="J519" s="55"/>
    </row>
    <row r="520" spans="1:10" ht="14" hidden="1" x14ac:dyDescent="0.2">
      <c r="A520" s="63">
        <v>80</v>
      </c>
      <c r="B520" s="64"/>
      <c r="C520" s="55">
        <f t="shared" ref="C520:I520" si="415">C68*$M$4</f>
        <v>36952.915724999999</v>
      </c>
      <c r="D520" s="55">
        <f t="shared" si="415"/>
        <v>26693.807617499999</v>
      </c>
      <c r="E520" s="55">
        <f t="shared" si="415"/>
        <v>21503.331322499998</v>
      </c>
      <c r="F520" s="55">
        <f t="shared" si="415"/>
        <v>18645.165607499996</v>
      </c>
      <c r="G520" s="55">
        <f t="shared" si="415"/>
        <v>14206.4747025</v>
      </c>
      <c r="H520" s="55">
        <f t="shared" si="415"/>
        <v>11365.5744</v>
      </c>
      <c r="I520" s="55">
        <f t="shared" si="415"/>
        <v>9319.7710080000015</v>
      </c>
      <c r="J520" s="55"/>
    </row>
    <row r="521" spans="1:10" ht="14" hidden="1" x14ac:dyDescent="0.2">
      <c r="A521" s="63">
        <v>81</v>
      </c>
      <c r="B521" s="64"/>
      <c r="C521" s="55">
        <f t="shared" ref="C521:I521" si="416">C69*$M$4</f>
        <v>36952.915724999999</v>
      </c>
      <c r="D521" s="55">
        <f t="shared" si="416"/>
        <v>26693.807617499999</v>
      </c>
      <c r="E521" s="55">
        <f t="shared" si="416"/>
        <v>21503.331322499998</v>
      </c>
      <c r="F521" s="55">
        <f t="shared" si="416"/>
        <v>18645.165607499996</v>
      </c>
      <c r="G521" s="55">
        <f t="shared" si="416"/>
        <v>14206.4747025</v>
      </c>
      <c r="H521" s="55">
        <f t="shared" si="416"/>
        <v>11365.5744</v>
      </c>
      <c r="I521" s="55">
        <f t="shared" si="416"/>
        <v>9319.7710080000015</v>
      </c>
      <c r="J521" s="55"/>
    </row>
    <row r="522" spans="1:10" ht="14" hidden="1" x14ac:dyDescent="0.2">
      <c r="A522" s="63">
        <v>82</v>
      </c>
      <c r="B522" s="64"/>
      <c r="C522" s="55">
        <f t="shared" ref="C522:I522" si="417">C70*$M$4</f>
        <v>36952.915724999999</v>
      </c>
      <c r="D522" s="55">
        <f t="shared" si="417"/>
        <v>26693.807617499999</v>
      </c>
      <c r="E522" s="55">
        <f t="shared" si="417"/>
        <v>21503.331322499998</v>
      </c>
      <c r="F522" s="55">
        <f t="shared" si="417"/>
        <v>18645.165607499996</v>
      </c>
      <c r="G522" s="55">
        <f t="shared" si="417"/>
        <v>14206.4747025</v>
      </c>
      <c r="H522" s="55">
        <f t="shared" si="417"/>
        <v>11365.5744</v>
      </c>
      <c r="I522" s="55">
        <f t="shared" si="417"/>
        <v>9319.7710080000015</v>
      </c>
      <c r="J522" s="55"/>
    </row>
    <row r="523" spans="1:10" ht="14" hidden="1" x14ac:dyDescent="0.2">
      <c r="A523" s="63">
        <v>83</v>
      </c>
      <c r="B523" s="64"/>
      <c r="C523" s="55">
        <f t="shared" ref="C523:I523" si="418">C71*$M$4</f>
        <v>36952.915724999999</v>
      </c>
      <c r="D523" s="55">
        <f t="shared" si="418"/>
        <v>26693.807617499999</v>
      </c>
      <c r="E523" s="55">
        <f t="shared" si="418"/>
        <v>21503.331322499998</v>
      </c>
      <c r="F523" s="55">
        <f t="shared" si="418"/>
        <v>18645.165607499996</v>
      </c>
      <c r="G523" s="55">
        <f t="shared" si="418"/>
        <v>14206.4747025</v>
      </c>
      <c r="H523" s="55">
        <f t="shared" si="418"/>
        <v>11365.5744</v>
      </c>
      <c r="I523" s="55">
        <f t="shared" si="418"/>
        <v>9319.7710080000015</v>
      </c>
      <c r="J523" s="55"/>
    </row>
    <row r="524" spans="1:10" ht="14" hidden="1" x14ac:dyDescent="0.2">
      <c r="A524" s="65">
        <v>84</v>
      </c>
      <c r="B524" s="66" t="s">
        <v>153</v>
      </c>
      <c r="C524" s="55">
        <f t="shared" ref="C524:I524" si="419">C72*$M$4</f>
        <v>36952.915724999999</v>
      </c>
      <c r="D524" s="55">
        <f t="shared" si="419"/>
        <v>26693.807617499999</v>
      </c>
      <c r="E524" s="55">
        <f t="shared" si="419"/>
        <v>21503.331322499998</v>
      </c>
      <c r="F524" s="55">
        <f t="shared" si="419"/>
        <v>18645.165607499996</v>
      </c>
      <c r="G524" s="55">
        <f t="shared" si="419"/>
        <v>14206.4747025</v>
      </c>
      <c r="H524" s="55">
        <f t="shared" si="419"/>
        <v>11365.5744</v>
      </c>
      <c r="I524" s="55">
        <f t="shared" si="419"/>
        <v>9319.7710080000015</v>
      </c>
      <c r="J524" s="55"/>
    </row>
    <row r="525" spans="1:10" ht="14" hidden="1" x14ac:dyDescent="0.2">
      <c r="A525" s="63">
        <v>1</v>
      </c>
      <c r="B525" s="64" t="s">
        <v>154</v>
      </c>
      <c r="C525" s="55">
        <f t="shared" ref="C525:I525" si="420">C73*$M$4</f>
        <v>1911.0345149999998</v>
      </c>
      <c r="D525" s="55">
        <f t="shared" si="420"/>
        <v>1368.4072649999998</v>
      </c>
      <c r="E525" s="55">
        <f t="shared" si="420"/>
        <v>1139.0239274999999</v>
      </c>
      <c r="F525" s="55">
        <f t="shared" si="420"/>
        <v>987.58159499999999</v>
      </c>
      <c r="G525" s="55">
        <f t="shared" si="420"/>
        <v>753.26528250000001</v>
      </c>
      <c r="H525" s="55">
        <f t="shared" si="420"/>
        <v>602.80954499999996</v>
      </c>
      <c r="I525" s="55">
        <f t="shared" si="420"/>
        <v>494.30382690000005</v>
      </c>
      <c r="J525" s="55"/>
    </row>
    <row r="526" spans="1:10" ht="14" hidden="1" x14ac:dyDescent="0.2">
      <c r="A526" s="63">
        <v>2</v>
      </c>
      <c r="B526" s="64" t="s">
        <v>155</v>
      </c>
      <c r="C526" s="55">
        <f t="shared" ref="C526:I526" si="421">C74*$M$4</f>
        <v>3247.3774425000006</v>
      </c>
      <c r="D526" s="55">
        <f t="shared" si="421"/>
        <v>2326.3910099999998</v>
      </c>
      <c r="E526" s="55">
        <f t="shared" si="421"/>
        <v>1935.6993899999998</v>
      </c>
      <c r="F526" s="55">
        <f t="shared" si="421"/>
        <v>1678.1980950000002</v>
      </c>
      <c r="G526" s="55">
        <f t="shared" si="421"/>
        <v>1279.613715</v>
      </c>
      <c r="H526" s="55">
        <f t="shared" si="421"/>
        <v>1024.0856099999999</v>
      </c>
      <c r="I526" s="55">
        <f t="shared" si="421"/>
        <v>839.75020020000011</v>
      </c>
      <c r="J526" s="55"/>
    </row>
    <row r="527" spans="1:10" ht="14" hidden="1" x14ac:dyDescent="0.2">
      <c r="A527" s="65">
        <v>3</v>
      </c>
      <c r="B527" s="66" t="s">
        <v>156</v>
      </c>
      <c r="C527" s="55">
        <f t="shared" ref="C527:I527" si="422">C75*$M$4</f>
        <v>4584.2136674999992</v>
      </c>
      <c r="D527" s="55">
        <f t="shared" si="422"/>
        <v>3283.8814575000001</v>
      </c>
      <c r="E527" s="55">
        <f t="shared" si="422"/>
        <v>2733.3614474999995</v>
      </c>
      <c r="F527" s="55">
        <f t="shared" si="422"/>
        <v>2369.3078925</v>
      </c>
      <c r="G527" s="55">
        <f t="shared" si="422"/>
        <v>1805.9621475000001</v>
      </c>
      <c r="H527" s="55">
        <f t="shared" si="422"/>
        <v>1444.8683775</v>
      </c>
      <c r="I527" s="55">
        <f t="shared" si="422"/>
        <v>1184.7920695500002</v>
      </c>
      <c r="J527" s="55"/>
    </row>
    <row r="528" spans="1:10" hidden="1" x14ac:dyDescent="0.15">
      <c r="A528" s="67"/>
      <c r="B528" s="67"/>
      <c r="C528" s="68"/>
      <c r="D528" s="68"/>
      <c r="E528" s="68"/>
      <c r="F528" s="68"/>
      <c r="G528" s="68"/>
    </row>
    <row r="529" spans="1:8" ht="18" hidden="1" x14ac:dyDescent="0.2">
      <c r="A529" s="472" t="s">
        <v>158</v>
      </c>
      <c r="B529" s="473"/>
      <c r="C529" s="473"/>
      <c r="D529" s="473"/>
      <c r="E529" s="473"/>
      <c r="F529" s="473"/>
      <c r="G529" s="474"/>
    </row>
    <row r="530" spans="1:8" ht="18" hidden="1" x14ac:dyDescent="0.2">
      <c r="A530" s="461" t="s">
        <v>125</v>
      </c>
      <c r="B530" s="462"/>
      <c r="C530" s="462"/>
      <c r="D530" s="462"/>
      <c r="E530" s="462"/>
      <c r="F530" s="462"/>
      <c r="G530" s="463"/>
    </row>
    <row r="531" spans="1:8" hidden="1" x14ac:dyDescent="0.15">
      <c r="C531" s="697"/>
      <c r="D531" s="697"/>
      <c r="E531" s="697"/>
      <c r="F531" s="697"/>
      <c r="G531" s="698"/>
    </row>
    <row r="532" spans="1:8" hidden="1" x14ac:dyDescent="0.15">
      <c r="A532" s="477" t="s">
        <v>150</v>
      </c>
      <c r="B532" s="478"/>
      <c r="C532" s="34">
        <v>2000</v>
      </c>
      <c r="D532" s="34">
        <v>3500</v>
      </c>
      <c r="E532" s="34">
        <v>5000</v>
      </c>
      <c r="F532" s="34"/>
      <c r="G532" s="48"/>
    </row>
    <row r="533" spans="1:8" ht="14" hidden="1" x14ac:dyDescent="0.2">
      <c r="A533" s="63">
        <v>18</v>
      </c>
      <c r="B533" s="64"/>
      <c r="C533" s="55">
        <f>C156*$M$4</f>
        <v>2459.0880375000002</v>
      </c>
      <c r="D533" s="55">
        <f t="shared" ref="D533:H533" si="423">D156*$M$4</f>
        <v>2051.6243024999999</v>
      </c>
      <c r="E533" s="55">
        <f t="shared" si="423"/>
        <v>1779.3240825</v>
      </c>
      <c r="F533" s="55">
        <f t="shared" si="423"/>
        <v>1300.33221</v>
      </c>
      <c r="G533" s="55">
        <f t="shared" si="423"/>
        <v>1040.3644274999999</v>
      </c>
      <c r="H533" s="55">
        <f t="shared" si="423"/>
        <v>853.09883055000023</v>
      </c>
    </row>
    <row r="534" spans="1:8" ht="14" hidden="1" x14ac:dyDescent="0.2">
      <c r="A534" s="63">
        <v>19</v>
      </c>
      <c r="B534" s="64"/>
      <c r="C534" s="55">
        <f t="shared" ref="C534:H534" si="424">C157*$M$4</f>
        <v>2490.1657799999998</v>
      </c>
      <c r="D534" s="55">
        <f t="shared" si="424"/>
        <v>2073.82269</v>
      </c>
      <c r="E534" s="55">
        <f t="shared" si="424"/>
        <v>1796.5894949999999</v>
      </c>
      <c r="F534" s="55">
        <f t="shared" si="424"/>
        <v>1313.6512425000001</v>
      </c>
      <c r="G534" s="55">
        <f t="shared" si="424"/>
        <v>1051.2169725000001</v>
      </c>
      <c r="H534" s="55">
        <f t="shared" si="424"/>
        <v>861.99791745000016</v>
      </c>
    </row>
    <row r="535" spans="1:8" ht="14" hidden="1" x14ac:dyDescent="0.2">
      <c r="A535" s="63">
        <v>20</v>
      </c>
      <c r="B535" s="64"/>
      <c r="C535" s="55">
        <f t="shared" ref="C535:H535" si="425">C158*$M$4</f>
        <v>2520.7502249999998</v>
      </c>
      <c r="D535" s="55">
        <f t="shared" si="425"/>
        <v>2096.0210775</v>
      </c>
      <c r="E535" s="55">
        <f t="shared" si="425"/>
        <v>1814.348205</v>
      </c>
      <c r="F535" s="55">
        <f t="shared" si="425"/>
        <v>1325.9836800000003</v>
      </c>
      <c r="G535" s="55">
        <f t="shared" si="425"/>
        <v>1061.0829225</v>
      </c>
      <c r="H535" s="55">
        <f t="shared" si="425"/>
        <v>870.08799645000011</v>
      </c>
    </row>
    <row r="536" spans="1:8" ht="14" hidden="1" x14ac:dyDescent="0.2">
      <c r="A536" s="63">
        <v>21</v>
      </c>
      <c r="B536" s="64"/>
      <c r="C536" s="55">
        <f t="shared" ref="C536:H536" si="426">C159*$M$4</f>
        <v>2552.321265</v>
      </c>
      <c r="D536" s="55">
        <f t="shared" si="426"/>
        <v>2119.6993575000001</v>
      </c>
      <c r="E536" s="55">
        <f t="shared" si="426"/>
        <v>1833.0935100000002</v>
      </c>
      <c r="F536" s="55">
        <f t="shared" si="426"/>
        <v>1339.79601</v>
      </c>
      <c r="G536" s="55">
        <f t="shared" si="426"/>
        <v>1071.9354675</v>
      </c>
      <c r="H536" s="55">
        <f t="shared" si="426"/>
        <v>878.98708335000003</v>
      </c>
    </row>
    <row r="537" spans="1:8" ht="14" hidden="1" x14ac:dyDescent="0.2">
      <c r="A537" s="63">
        <v>22</v>
      </c>
      <c r="B537" s="64"/>
      <c r="C537" s="55">
        <f t="shared" ref="C537:H537" si="427">C160*$M$4</f>
        <v>2584.8789000000002</v>
      </c>
      <c r="D537" s="55">
        <f t="shared" si="427"/>
        <v>2143.8709349999999</v>
      </c>
      <c r="E537" s="55">
        <f t="shared" si="427"/>
        <v>1852.3321124999998</v>
      </c>
      <c r="F537" s="55">
        <f t="shared" si="427"/>
        <v>1353.1150425000001</v>
      </c>
      <c r="G537" s="55">
        <f t="shared" si="427"/>
        <v>1082.7880124999999</v>
      </c>
      <c r="H537" s="55">
        <f t="shared" si="427"/>
        <v>887.88617025000008</v>
      </c>
    </row>
    <row r="538" spans="1:8" ht="14" hidden="1" x14ac:dyDescent="0.2">
      <c r="A538" s="63">
        <v>23</v>
      </c>
      <c r="B538" s="64"/>
      <c r="C538" s="55">
        <f t="shared" ref="C538:H538" si="428">C161*$M$4</f>
        <v>2619.409725</v>
      </c>
      <c r="D538" s="55">
        <f t="shared" si="428"/>
        <v>2170.0157024999999</v>
      </c>
      <c r="E538" s="55">
        <f t="shared" si="428"/>
        <v>1873.0506075000001</v>
      </c>
      <c r="F538" s="55">
        <f t="shared" si="428"/>
        <v>1368.9005625</v>
      </c>
      <c r="G538" s="55">
        <f t="shared" si="428"/>
        <v>1095.1204499999999</v>
      </c>
      <c r="H538" s="55">
        <f t="shared" si="428"/>
        <v>897.99876900000015</v>
      </c>
    </row>
    <row r="539" spans="1:8" ht="14" hidden="1" x14ac:dyDescent="0.2">
      <c r="A539" s="63">
        <v>24</v>
      </c>
      <c r="B539" s="64"/>
      <c r="C539" s="55">
        <f t="shared" ref="C539:H539" si="429">C162*$M$4</f>
        <v>2655.4204425000003</v>
      </c>
      <c r="D539" s="55">
        <f t="shared" si="429"/>
        <v>2197.1470650000001</v>
      </c>
      <c r="E539" s="55">
        <f t="shared" si="429"/>
        <v>1893.7691025000001</v>
      </c>
      <c r="F539" s="55">
        <f t="shared" si="429"/>
        <v>1384.192785</v>
      </c>
      <c r="G539" s="55">
        <f t="shared" si="429"/>
        <v>1107.4528875000001</v>
      </c>
      <c r="H539" s="55">
        <f t="shared" si="429"/>
        <v>908.11136775000011</v>
      </c>
    </row>
    <row r="540" spans="1:8" ht="14" hidden="1" x14ac:dyDescent="0.2">
      <c r="A540" s="63">
        <v>25</v>
      </c>
      <c r="B540" s="64"/>
      <c r="C540" s="55">
        <f t="shared" ref="C540:H540" si="430">C163*$M$4</f>
        <v>2691.4311600000001</v>
      </c>
      <c r="D540" s="55">
        <f t="shared" si="430"/>
        <v>2223.2918325000001</v>
      </c>
      <c r="E540" s="55">
        <f t="shared" si="430"/>
        <v>1914.9808950000001</v>
      </c>
      <c r="F540" s="55">
        <f t="shared" si="430"/>
        <v>1399.4850074999999</v>
      </c>
      <c r="G540" s="55">
        <f t="shared" si="430"/>
        <v>1119.7853250000003</v>
      </c>
      <c r="H540" s="55">
        <f t="shared" si="430"/>
        <v>918.22396650000007</v>
      </c>
    </row>
    <row r="541" spans="1:8" ht="14" hidden="1" x14ac:dyDescent="0.2">
      <c r="A541" s="63">
        <v>26</v>
      </c>
      <c r="B541" s="64"/>
      <c r="C541" s="55">
        <f t="shared" ref="C541:H541" si="431">C164*$M$4</f>
        <v>2744.7072900000003</v>
      </c>
      <c r="D541" s="55">
        <f t="shared" si="431"/>
        <v>2263.2489300000002</v>
      </c>
      <c r="E541" s="55">
        <f t="shared" si="431"/>
        <v>1946.551935</v>
      </c>
      <c r="F541" s="55">
        <f t="shared" si="431"/>
        <v>1422.6699900000001</v>
      </c>
      <c r="G541" s="55">
        <f t="shared" si="431"/>
        <v>1138.53063</v>
      </c>
      <c r="H541" s="55">
        <f t="shared" si="431"/>
        <v>933.59511659999998</v>
      </c>
    </row>
    <row r="542" spans="1:8" ht="14" hidden="1" x14ac:dyDescent="0.2">
      <c r="A542" s="63">
        <v>27</v>
      </c>
      <c r="B542" s="64"/>
      <c r="C542" s="55">
        <f t="shared" ref="C542:H542" si="432">C165*$M$4</f>
        <v>2799.4633125</v>
      </c>
      <c r="D542" s="55">
        <f t="shared" si="432"/>
        <v>2304.6859199999999</v>
      </c>
      <c r="E542" s="55">
        <f t="shared" si="432"/>
        <v>1981.0827599999998</v>
      </c>
      <c r="F542" s="55">
        <f t="shared" si="432"/>
        <v>1447.8281625</v>
      </c>
      <c r="G542" s="55">
        <f t="shared" si="432"/>
        <v>1158.26253</v>
      </c>
      <c r="H542" s="55">
        <f t="shared" si="432"/>
        <v>949.7752746000001</v>
      </c>
    </row>
    <row r="543" spans="1:8" ht="14" hidden="1" x14ac:dyDescent="0.2">
      <c r="A543" s="63">
        <v>28</v>
      </c>
      <c r="B543" s="64"/>
      <c r="C543" s="55">
        <f t="shared" ref="C543:H543" si="433">C166*$M$4</f>
        <v>2856.6858224999996</v>
      </c>
      <c r="D543" s="55">
        <f t="shared" si="433"/>
        <v>2348.5893975000004</v>
      </c>
      <c r="E543" s="55">
        <f t="shared" si="433"/>
        <v>2015.1202874999999</v>
      </c>
      <c r="F543" s="55">
        <f t="shared" si="433"/>
        <v>1472.9863350000001</v>
      </c>
      <c r="G543" s="55">
        <f t="shared" si="433"/>
        <v>1178.4877274999999</v>
      </c>
      <c r="H543" s="55">
        <f t="shared" si="433"/>
        <v>966.35993655000016</v>
      </c>
    </row>
    <row r="544" spans="1:8" ht="14" hidden="1" x14ac:dyDescent="0.2">
      <c r="A544" s="63">
        <v>29</v>
      </c>
      <c r="B544" s="64"/>
      <c r="C544" s="55">
        <f t="shared" ref="C544:H544" si="434">C167*$M$4</f>
        <v>2916.3748199999995</v>
      </c>
      <c r="D544" s="55">
        <f t="shared" si="434"/>
        <v>2392.4928749999999</v>
      </c>
      <c r="E544" s="55">
        <f t="shared" si="434"/>
        <v>2051.6243024999999</v>
      </c>
      <c r="F544" s="55">
        <f t="shared" si="434"/>
        <v>1499.6243999999999</v>
      </c>
      <c r="G544" s="55">
        <f t="shared" si="434"/>
        <v>1199.6995199999999</v>
      </c>
      <c r="H544" s="55">
        <f t="shared" si="434"/>
        <v>983.75360640000019</v>
      </c>
    </row>
    <row r="545" spans="1:8" ht="14" hidden="1" x14ac:dyDescent="0.2">
      <c r="A545" s="63">
        <v>30</v>
      </c>
      <c r="B545" s="64"/>
      <c r="C545" s="55">
        <f t="shared" ref="C545:H545" si="435">C168*$M$4</f>
        <v>2978.0370074999996</v>
      </c>
      <c r="D545" s="55">
        <f t="shared" si="435"/>
        <v>2439.8494350000001</v>
      </c>
      <c r="E545" s="55">
        <f t="shared" si="435"/>
        <v>2090.5948049999997</v>
      </c>
      <c r="F545" s="55">
        <f t="shared" si="435"/>
        <v>1527.7423575</v>
      </c>
      <c r="G545" s="55">
        <f t="shared" si="435"/>
        <v>1222.3912049999999</v>
      </c>
      <c r="H545" s="55">
        <f t="shared" si="435"/>
        <v>1002.3607881</v>
      </c>
    </row>
    <row r="546" spans="1:8" ht="14" hidden="1" x14ac:dyDescent="0.2">
      <c r="A546" s="63">
        <v>31</v>
      </c>
      <c r="B546" s="64"/>
      <c r="C546" s="55">
        <f t="shared" ref="C546:H546" si="436">C169*$M$4</f>
        <v>3041.6723849999998</v>
      </c>
      <c r="D546" s="55">
        <f t="shared" si="436"/>
        <v>2489.179185</v>
      </c>
      <c r="E546" s="55">
        <f t="shared" si="436"/>
        <v>2128.5787125000002</v>
      </c>
      <c r="F546" s="55">
        <f t="shared" si="436"/>
        <v>1555.8603150000001</v>
      </c>
      <c r="G546" s="55">
        <f t="shared" si="436"/>
        <v>1245.0828899999999</v>
      </c>
      <c r="H546" s="55">
        <f t="shared" si="436"/>
        <v>1020.9679697999999</v>
      </c>
    </row>
    <row r="547" spans="1:8" ht="14" hidden="1" x14ac:dyDescent="0.2">
      <c r="A547" s="63">
        <v>32</v>
      </c>
      <c r="B547" s="64"/>
      <c r="C547" s="55">
        <f t="shared" ref="C547:H547" si="437">C170*$M$4</f>
        <v>3107.7742499999999</v>
      </c>
      <c r="D547" s="55">
        <f t="shared" si="437"/>
        <v>2538.5089350000003</v>
      </c>
      <c r="E547" s="55">
        <f t="shared" si="437"/>
        <v>2170.509</v>
      </c>
      <c r="F547" s="55">
        <f t="shared" si="437"/>
        <v>1586.4447600000001</v>
      </c>
      <c r="G547" s="55">
        <f t="shared" si="437"/>
        <v>1269.2544675000001</v>
      </c>
      <c r="H547" s="55">
        <f t="shared" si="437"/>
        <v>1040.7886633500002</v>
      </c>
    </row>
    <row r="548" spans="1:8" ht="14" hidden="1" x14ac:dyDescent="0.2">
      <c r="A548" s="63">
        <v>33</v>
      </c>
      <c r="B548" s="64"/>
      <c r="C548" s="55">
        <f t="shared" ref="C548:H548" si="438">C171*$M$4</f>
        <v>3175.3560074999996</v>
      </c>
      <c r="D548" s="55">
        <f t="shared" si="438"/>
        <v>2591.785065</v>
      </c>
      <c r="E548" s="55">
        <f t="shared" si="438"/>
        <v>2212.932585</v>
      </c>
      <c r="F548" s="55">
        <f t="shared" si="438"/>
        <v>1617.5225025000002</v>
      </c>
      <c r="G548" s="55">
        <f t="shared" si="438"/>
        <v>1294.4126399999998</v>
      </c>
      <c r="H548" s="55">
        <f t="shared" si="438"/>
        <v>1061.4183647999998</v>
      </c>
    </row>
    <row r="549" spans="1:8" ht="14" hidden="1" x14ac:dyDescent="0.2">
      <c r="A549" s="63">
        <v>34</v>
      </c>
      <c r="B549" s="64"/>
      <c r="C549" s="55">
        <f t="shared" ref="C549:H549" si="439">C172*$M$4</f>
        <v>3246.3908474999998</v>
      </c>
      <c r="D549" s="55">
        <f t="shared" si="439"/>
        <v>2646.0477900000001</v>
      </c>
      <c r="E549" s="55">
        <f t="shared" si="439"/>
        <v>2258.315955</v>
      </c>
      <c r="F549" s="55">
        <f t="shared" si="439"/>
        <v>1650.573435</v>
      </c>
      <c r="G549" s="55">
        <f t="shared" si="439"/>
        <v>1320.5574075</v>
      </c>
      <c r="H549" s="55">
        <f t="shared" si="439"/>
        <v>1082.85707415</v>
      </c>
    </row>
    <row r="550" spans="1:8" ht="14" hidden="1" x14ac:dyDescent="0.2">
      <c r="A550" s="63">
        <v>35</v>
      </c>
      <c r="B550" s="64"/>
      <c r="C550" s="55">
        <f t="shared" ref="C550:H550" si="440">C173*$M$4</f>
        <v>3318.9055799999996</v>
      </c>
      <c r="D550" s="55">
        <f t="shared" si="440"/>
        <v>2701.7904075000001</v>
      </c>
      <c r="E550" s="55">
        <f t="shared" si="440"/>
        <v>2303.699325</v>
      </c>
      <c r="F550" s="55">
        <f t="shared" si="440"/>
        <v>1683.6243675000001</v>
      </c>
      <c r="G550" s="55">
        <f t="shared" si="440"/>
        <v>1347.1954724999998</v>
      </c>
      <c r="H550" s="55">
        <f t="shared" si="440"/>
        <v>1104.7002874499999</v>
      </c>
    </row>
    <row r="551" spans="1:8" ht="14" hidden="1" x14ac:dyDescent="0.2">
      <c r="A551" s="63">
        <v>36</v>
      </c>
      <c r="B551" s="64"/>
      <c r="C551" s="55">
        <f t="shared" ref="C551:H551" si="441">C174*$M$4</f>
        <v>3393.3935025000001</v>
      </c>
      <c r="D551" s="55">
        <f t="shared" si="441"/>
        <v>2759.5062149999999</v>
      </c>
      <c r="E551" s="55">
        <f t="shared" si="441"/>
        <v>2350.5625875000001</v>
      </c>
      <c r="F551" s="55">
        <f t="shared" si="441"/>
        <v>1717.1685975</v>
      </c>
      <c r="G551" s="55">
        <f t="shared" si="441"/>
        <v>1373.8335374999999</v>
      </c>
      <c r="H551" s="55">
        <f t="shared" si="441"/>
        <v>1126.54350075</v>
      </c>
    </row>
    <row r="552" spans="1:8" ht="14" hidden="1" x14ac:dyDescent="0.2">
      <c r="A552" s="63">
        <v>37</v>
      </c>
      <c r="B552" s="64"/>
      <c r="C552" s="55">
        <f t="shared" ref="C552:H552" si="442">C175*$M$4</f>
        <v>3470.3479125000003</v>
      </c>
      <c r="D552" s="55">
        <f t="shared" si="442"/>
        <v>2819.1952125000003</v>
      </c>
      <c r="E552" s="55">
        <f t="shared" si="442"/>
        <v>2403.8387174999998</v>
      </c>
      <c r="F552" s="55">
        <f t="shared" si="442"/>
        <v>1757.125695</v>
      </c>
      <c r="G552" s="55">
        <f t="shared" si="442"/>
        <v>1405.8978749999999</v>
      </c>
      <c r="H552" s="55">
        <f t="shared" si="442"/>
        <v>1152.8362575000003</v>
      </c>
    </row>
    <row r="553" spans="1:8" ht="14" hidden="1" x14ac:dyDescent="0.2">
      <c r="A553" s="63">
        <v>38</v>
      </c>
      <c r="B553" s="64"/>
      <c r="C553" s="55">
        <f t="shared" ref="C553:H553" si="443">C176*$M$4</f>
        <v>3548.7822150000002</v>
      </c>
      <c r="D553" s="55">
        <f t="shared" si="443"/>
        <v>2880.8574000000003</v>
      </c>
      <c r="E553" s="55">
        <f t="shared" si="443"/>
        <v>2465.0076074999997</v>
      </c>
      <c r="F553" s="55">
        <f t="shared" si="443"/>
        <v>1801.5224700000001</v>
      </c>
      <c r="G553" s="55">
        <f t="shared" si="443"/>
        <v>1441.415295</v>
      </c>
      <c r="H553" s="55">
        <f t="shared" si="443"/>
        <v>1181.9605419000002</v>
      </c>
    </row>
    <row r="554" spans="1:8" ht="14" hidden="1" x14ac:dyDescent="0.2">
      <c r="A554" s="63">
        <v>39</v>
      </c>
      <c r="B554" s="64"/>
      <c r="C554" s="55">
        <f t="shared" ref="C554:H554" si="444">C177*$M$4</f>
        <v>3631.1628975000003</v>
      </c>
      <c r="D554" s="55">
        <f t="shared" si="444"/>
        <v>2944.9860749999998</v>
      </c>
      <c r="E554" s="55">
        <f t="shared" si="444"/>
        <v>2528.1496875000003</v>
      </c>
      <c r="F554" s="55">
        <f t="shared" si="444"/>
        <v>1847.892435</v>
      </c>
      <c r="G554" s="55">
        <f t="shared" si="444"/>
        <v>1478.4126075000001</v>
      </c>
      <c r="H554" s="55">
        <f t="shared" si="444"/>
        <v>1212.2983381500001</v>
      </c>
    </row>
    <row r="555" spans="1:8" ht="14" hidden="1" x14ac:dyDescent="0.2">
      <c r="A555" s="63">
        <v>40</v>
      </c>
      <c r="B555" s="64"/>
      <c r="C555" s="55">
        <f t="shared" ref="C555:H555" si="445">C178*$M$4</f>
        <v>3713.54358</v>
      </c>
      <c r="D555" s="55">
        <f t="shared" si="445"/>
        <v>3009.6080475000003</v>
      </c>
      <c r="E555" s="55">
        <f t="shared" si="445"/>
        <v>2592.2783624999997</v>
      </c>
      <c r="F555" s="55">
        <f t="shared" si="445"/>
        <v>1895.2489950000001</v>
      </c>
      <c r="G555" s="55">
        <f t="shared" si="445"/>
        <v>1516.3965149999999</v>
      </c>
      <c r="H555" s="55">
        <f t="shared" si="445"/>
        <v>1243.4451423</v>
      </c>
    </row>
    <row r="556" spans="1:8" ht="14" hidden="1" x14ac:dyDescent="0.2">
      <c r="A556" s="63">
        <v>41</v>
      </c>
      <c r="B556" s="64"/>
      <c r="C556" s="55">
        <f t="shared" ref="C556:H556" si="446">C179*$M$4</f>
        <v>3799.3773450000003</v>
      </c>
      <c r="D556" s="55">
        <f t="shared" si="446"/>
        <v>3075.7099125</v>
      </c>
      <c r="E556" s="55">
        <f t="shared" si="446"/>
        <v>2658.8735250000004</v>
      </c>
      <c r="F556" s="55">
        <f t="shared" si="446"/>
        <v>1944.0854474999996</v>
      </c>
      <c r="G556" s="55">
        <f t="shared" si="446"/>
        <v>1555.3670175</v>
      </c>
      <c r="H556" s="55">
        <f t="shared" si="446"/>
        <v>1275.4009543499999</v>
      </c>
    </row>
    <row r="557" spans="1:8" ht="14" hidden="1" x14ac:dyDescent="0.2">
      <c r="A557" s="63">
        <v>42</v>
      </c>
      <c r="B557" s="64"/>
      <c r="C557" s="55">
        <f t="shared" ref="C557:H557" si="447">C180*$M$4</f>
        <v>3888.1708949999993</v>
      </c>
      <c r="D557" s="55">
        <f t="shared" si="447"/>
        <v>3144.7715625000001</v>
      </c>
      <c r="E557" s="55">
        <f t="shared" si="447"/>
        <v>2726.9485799999998</v>
      </c>
      <c r="F557" s="55">
        <f t="shared" si="447"/>
        <v>1993.4151975</v>
      </c>
      <c r="G557" s="55">
        <f t="shared" si="447"/>
        <v>1594.8308175</v>
      </c>
      <c r="H557" s="55">
        <f t="shared" si="447"/>
        <v>1307.7612703500001</v>
      </c>
    </row>
    <row r="558" spans="1:8" ht="14" hidden="1" x14ac:dyDescent="0.2">
      <c r="A558" s="63">
        <v>43</v>
      </c>
      <c r="B558" s="64"/>
      <c r="C558" s="55">
        <f t="shared" ref="C558:H558" si="448">C181*$M$4</f>
        <v>3976.4711474999999</v>
      </c>
      <c r="D558" s="55">
        <f t="shared" si="448"/>
        <v>3215.3131050000002</v>
      </c>
      <c r="E558" s="55">
        <f t="shared" si="448"/>
        <v>2796.5035275000005</v>
      </c>
      <c r="F558" s="55">
        <f t="shared" si="448"/>
        <v>2043.7315424999999</v>
      </c>
      <c r="G558" s="55">
        <f t="shared" si="448"/>
        <v>1635.2812125</v>
      </c>
      <c r="H558" s="55">
        <f t="shared" si="448"/>
        <v>1340.9305942500002</v>
      </c>
    </row>
    <row r="559" spans="1:8" ht="14" hidden="1" x14ac:dyDescent="0.2">
      <c r="A559" s="63">
        <v>44</v>
      </c>
      <c r="B559" s="64"/>
      <c r="C559" s="55">
        <f t="shared" ref="C559:H559" si="449">C182*$M$4</f>
        <v>4069.2110775000006</v>
      </c>
      <c r="D559" s="55">
        <f t="shared" si="449"/>
        <v>3287.3345400000003</v>
      </c>
      <c r="E559" s="55">
        <f t="shared" si="449"/>
        <v>2867.5383674999998</v>
      </c>
      <c r="F559" s="55">
        <f t="shared" si="449"/>
        <v>2096.0210775</v>
      </c>
      <c r="G559" s="55">
        <f t="shared" si="449"/>
        <v>1677.2114999999999</v>
      </c>
      <c r="H559" s="55">
        <f t="shared" si="449"/>
        <v>1375.3134300000002</v>
      </c>
    </row>
    <row r="560" spans="1:8" ht="14" hidden="1" x14ac:dyDescent="0.2">
      <c r="A560" s="63">
        <v>45</v>
      </c>
      <c r="B560" s="64"/>
      <c r="C560" s="55">
        <f t="shared" ref="C560:H560" si="450">C183*$M$4</f>
        <v>4164.4174949999997</v>
      </c>
      <c r="D560" s="55">
        <f t="shared" si="450"/>
        <v>3361.3291650000001</v>
      </c>
      <c r="E560" s="55">
        <f t="shared" si="450"/>
        <v>2941.0396949999999</v>
      </c>
      <c r="F560" s="55">
        <f t="shared" si="450"/>
        <v>2149.7905050000004</v>
      </c>
      <c r="G560" s="55">
        <f t="shared" si="450"/>
        <v>1720.1283824999998</v>
      </c>
      <c r="H560" s="55">
        <f t="shared" si="450"/>
        <v>1410.5052736499999</v>
      </c>
    </row>
    <row r="561" spans="1:8" ht="14" hidden="1" x14ac:dyDescent="0.2">
      <c r="A561" s="63">
        <v>46</v>
      </c>
      <c r="B561" s="64"/>
      <c r="C561" s="55">
        <f t="shared" ref="C561:H561" si="451">C184*$M$4</f>
        <v>4260.6105074999996</v>
      </c>
      <c r="D561" s="55">
        <f t="shared" si="451"/>
        <v>3437.2969800000001</v>
      </c>
      <c r="E561" s="55">
        <f t="shared" si="451"/>
        <v>3016.5142125000002</v>
      </c>
      <c r="F561" s="55">
        <f t="shared" si="451"/>
        <v>2204.0532300000004</v>
      </c>
      <c r="G561" s="55">
        <f t="shared" si="451"/>
        <v>1763.5385625000001</v>
      </c>
      <c r="H561" s="55">
        <f t="shared" si="451"/>
        <v>1446.1016212500001</v>
      </c>
    </row>
    <row r="562" spans="1:8" ht="14" hidden="1" x14ac:dyDescent="0.2">
      <c r="A562" s="63">
        <v>47</v>
      </c>
      <c r="B562" s="64"/>
      <c r="C562" s="55">
        <f t="shared" ref="C562:H562" si="452">C185*$M$4</f>
        <v>4360.2566025000006</v>
      </c>
      <c r="D562" s="55">
        <f t="shared" si="452"/>
        <v>3514.7446875000001</v>
      </c>
      <c r="E562" s="55">
        <f t="shared" si="452"/>
        <v>3092.9753249999999</v>
      </c>
      <c r="F562" s="55">
        <f t="shared" si="452"/>
        <v>2260.2891450000002</v>
      </c>
      <c r="G562" s="55">
        <f t="shared" si="452"/>
        <v>1808.428635</v>
      </c>
      <c r="H562" s="55">
        <f t="shared" si="452"/>
        <v>1482.9114807000001</v>
      </c>
    </row>
    <row r="563" spans="1:8" ht="14" hidden="1" x14ac:dyDescent="0.2">
      <c r="A563" s="63">
        <v>48</v>
      </c>
      <c r="B563" s="64"/>
      <c r="C563" s="55">
        <f t="shared" ref="C563:H563" si="453">C186*$M$4</f>
        <v>4460.3959950000008</v>
      </c>
      <c r="D563" s="55">
        <f t="shared" si="453"/>
        <v>3594.1655850000002</v>
      </c>
      <c r="E563" s="55">
        <f t="shared" si="453"/>
        <v>3171.9029249999994</v>
      </c>
      <c r="F563" s="55">
        <f t="shared" si="453"/>
        <v>2318.0049524999999</v>
      </c>
      <c r="G563" s="55">
        <f t="shared" si="453"/>
        <v>1854.7986000000001</v>
      </c>
      <c r="H563" s="55">
        <f t="shared" si="453"/>
        <v>1520.9348520000001</v>
      </c>
    </row>
    <row r="564" spans="1:8" ht="14" hidden="1" x14ac:dyDescent="0.2">
      <c r="A564" s="63">
        <v>49</v>
      </c>
      <c r="B564" s="64"/>
      <c r="C564" s="55">
        <f t="shared" ref="C564:H564" si="454">C187*$M$4</f>
        <v>4563.0018749999999</v>
      </c>
      <c r="D564" s="55">
        <f t="shared" si="454"/>
        <v>3675.0663749999999</v>
      </c>
      <c r="E564" s="55">
        <f t="shared" si="454"/>
        <v>3251.8171200000002</v>
      </c>
      <c r="F564" s="55">
        <f t="shared" si="454"/>
        <v>2375.7207599999997</v>
      </c>
      <c r="G564" s="55">
        <f t="shared" si="454"/>
        <v>1900.6752675</v>
      </c>
      <c r="H564" s="55">
        <f t="shared" si="454"/>
        <v>1558.5537193499999</v>
      </c>
    </row>
    <row r="565" spans="1:8" ht="14" hidden="1" x14ac:dyDescent="0.2">
      <c r="A565" s="63">
        <v>50</v>
      </c>
      <c r="B565" s="64"/>
      <c r="C565" s="55">
        <f t="shared" ref="C565:H565" si="455">C188*$M$4</f>
        <v>4668.56754</v>
      </c>
      <c r="D565" s="55">
        <f t="shared" si="455"/>
        <v>3758.92695</v>
      </c>
      <c r="E565" s="55">
        <f t="shared" si="455"/>
        <v>3332.7179100000003</v>
      </c>
      <c r="F565" s="55">
        <f t="shared" si="455"/>
        <v>2436.3963525000004</v>
      </c>
      <c r="G565" s="55">
        <f t="shared" si="455"/>
        <v>1949.51172</v>
      </c>
      <c r="H565" s="55">
        <f t="shared" si="455"/>
        <v>1598.5996103999998</v>
      </c>
    </row>
    <row r="566" spans="1:8" ht="14" hidden="1" x14ac:dyDescent="0.2">
      <c r="A566" s="63">
        <v>51</v>
      </c>
      <c r="B566" s="64"/>
      <c r="C566" s="55">
        <f t="shared" ref="C566:H566" si="456">C189*$M$4</f>
        <v>4776.1063949999998</v>
      </c>
      <c r="D566" s="55">
        <f t="shared" si="456"/>
        <v>3843.77412</v>
      </c>
      <c r="E566" s="55">
        <f t="shared" si="456"/>
        <v>3416.0851874999998</v>
      </c>
      <c r="F566" s="55">
        <f t="shared" si="456"/>
        <v>2497.0719449999997</v>
      </c>
      <c r="G566" s="55">
        <f t="shared" si="456"/>
        <v>1997.854875</v>
      </c>
      <c r="H566" s="55">
        <f t="shared" si="456"/>
        <v>1638.2409975</v>
      </c>
    </row>
    <row r="567" spans="1:8" ht="14" hidden="1" x14ac:dyDescent="0.2">
      <c r="A567" s="63">
        <v>52</v>
      </c>
      <c r="B567" s="64"/>
      <c r="C567" s="55">
        <f t="shared" ref="C567:H567" si="457">C190*$M$4</f>
        <v>4886.1117375000003</v>
      </c>
      <c r="D567" s="55">
        <f t="shared" si="457"/>
        <v>3930.5944799999997</v>
      </c>
      <c r="E567" s="55">
        <f t="shared" si="457"/>
        <v>3501.9189524999997</v>
      </c>
      <c r="F567" s="55">
        <f t="shared" si="457"/>
        <v>2559.2274299999999</v>
      </c>
      <c r="G567" s="55">
        <f t="shared" si="457"/>
        <v>2047.6779225000002</v>
      </c>
      <c r="H567" s="55">
        <f t="shared" si="457"/>
        <v>1679.0958964500003</v>
      </c>
    </row>
    <row r="568" spans="1:8" ht="14" hidden="1" x14ac:dyDescent="0.2">
      <c r="A568" s="63">
        <v>53</v>
      </c>
      <c r="B568" s="64"/>
      <c r="C568" s="55">
        <f t="shared" ref="C568:H568" si="458">C191*$M$4</f>
        <v>4997.5969724999995</v>
      </c>
      <c r="D568" s="55">
        <f t="shared" si="458"/>
        <v>4019.8813275000007</v>
      </c>
      <c r="E568" s="55">
        <f t="shared" si="458"/>
        <v>3589.23261</v>
      </c>
      <c r="F568" s="55">
        <f t="shared" si="458"/>
        <v>2622.8628075000001</v>
      </c>
      <c r="G568" s="55">
        <f t="shared" si="458"/>
        <v>2098.4875649999999</v>
      </c>
      <c r="H568" s="55">
        <f t="shared" si="458"/>
        <v>1720.7598033000004</v>
      </c>
    </row>
    <row r="569" spans="1:8" ht="14" hidden="1" x14ac:dyDescent="0.2">
      <c r="A569" s="63">
        <v>54</v>
      </c>
      <c r="B569" s="64"/>
      <c r="C569" s="55">
        <f t="shared" ref="C569:H569" si="459">C192*$M$4</f>
        <v>5110.5621000000001</v>
      </c>
      <c r="D569" s="55">
        <f t="shared" si="459"/>
        <v>4110.1547700000001</v>
      </c>
      <c r="E569" s="55">
        <f t="shared" si="459"/>
        <v>3677.5328624999997</v>
      </c>
      <c r="F569" s="55">
        <f t="shared" si="459"/>
        <v>2687.4847799999998</v>
      </c>
      <c r="G569" s="55">
        <f t="shared" si="459"/>
        <v>2150.2838025000001</v>
      </c>
      <c r="H569" s="55">
        <f t="shared" si="459"/>
        <v>1763.2327180500001</v>
      </c>
    </row>
    <row r="570" spans="1:8" ht="14" hidden="1" x14ac:dyDescent="0.2">
      <c r="A570" s="63">
        <v>55</v>
      </c>
      <c r="B570" s="64"/>
      <c r="C570" s="55">
        <f t="shared" ref="C570:H570" si="460">C193*$M$4</f>
        <v>5227.4736075000001</v>
      </c>
      <c r="D570" s="55">
        <f t="shared" si="460"/>
        <v>4201.4148075000003</v>
      </c>
      <c r="E570" s="55">
        <f t="shared" si="460"/>
        <v>3767.8063050000005</v>
      </c>
      <c r="F570" s="55">
        <f t="shared" si="460"/>
        <v>2754.0799425000005</v>
      </c>
      <c r="G570" s="55">
        <f t="shared" si="460"/>
        <v>2203.5599325000003</v>
      </c>
      <c r="H570" s="55">
        <f t="shared" si="460"/>
        <v>1806.9191446499999</v>
      </c>
    </row>
    <row r="571" spans="1:8" ht="14" hidden="1" x14ac:dyDescent="0.2">
      <c r="A571" s="63">
        <v>56</v>
      </c>
      <c r="B571" s="64"/>
      <c r="C571" s="55">
        <f t="shared" ref="C571:H571" si="461">C194*$M$4</f>
        <v>5345.8650074999996</v>
      </c>
      <c r="D571" s="55">
        <f t="shared" si="461"/>
        <v>4296.1279274999997</v>
      </c>
      <c r="E571" s="55">
        <f t="shared" si="461"/>
        <v>3860.0529375000001</v>
      </c>
      <c r="F571" s="55">
        <f t="shared" si="461"/>
        <v>2821.6616999999997</v>
      </c>
      <c r="G571" s="55">
        <f t="shared" si="461"/>
        <v>2257.3293600000002</v>
      </c>
      <c r="H571" s="55">
        <f t="shared" si="461"/>
        <v>1851.0100752000005</v>
      </c>
    </row>
    <row r="572" spans="1:8" ht="14" hidden="1" x14ac:dyDescent="0.2">
      <c r="A572" s="63">
        <v>57</v>
      </c>
      <c r="B572" s="64"/>
      <c r="C572" s="55">
        <f t="shared" ref="C572:H572" si="462">C195*$M$4</f>
        <v>5465.7363000000005</v>
      </c>
      <c r="D572" s="55">
        <f t="shared" si="462"/>
        <v>4391.3343450000002</v>
      </c>
      <c r="E572" s="55">
        <f t="shared" si="462"/>
        <v>3953.286165</v>
      </c>
      <c r="F572" s="55">
        <f t="shared" si="462"/>
        <v>2888.7501600000001</v>
      </c>
      <c r="G572" s="55">
        <f t="shared" si="462"/>
        <v>2311.0987874999996</v>
      </c>
      <c r="H572" s="55">
        <f t="shared" si="462"/>
        <v>1895.1010057500002</v>
      </c>
    </row>
    <row r="573" spans="1:8" ht="14" hidden="1" x14ac:dyDescent="0.2">
      <c r="A573" s="63">
        <v>58</v>
      </c>
      <c r="B573" s="64"/>
      <c r="C573" s="55">
        <f t="shared" ref="C573:H573" si="463">C196*$M$4</f>
        <v>5588.5673775000005</v>
      </c>
      <c r="D573" s="55">
        <f t="shared" si="463"/>
        <v>4489.0072499999997</v>
      </c>
      <c r="E573" s="55">
        <f t="shared" si="463"/>
        <v>4047.9992849999999</v>
      </c>
      <c r="F573" s="55">
        <f t="shared" si="463"/>
        <v>2958.7984049999995</v>
      </c>
      <c r="G573" s="55">
        <f t="shared" si="463"/>
        <v>2367.3347025000003</v>
      </c>
      <c r="H573" s="55">
        <f t="shared" si="463"/>
        <v>1941.2144560500001</v>
      </c>
    </row>
    <row r="574" spans="1:8" ht="14" hidden="1" x14ac:dyDescent="0.2">
      <c r="A574" s="63">
        <v>59</v>
      </c>
      <c r="B574" s="64"/>
      <c r="C574" s="55">
        <f t="shared" ref="C574:H574" si="464">C197*$M$4</f>
        <v>5714.3582399999996</v>
      </c>
      <c r="D574" s="55">
        <f t="shared" si="464"/>
        <v>4588.6533449999997</v>
      </c>
      <c r="E574" s="55">
        <f t="shared" si="464"/>
        <v>4146.6587849999996</v>
      </c>
      <c r="F574" s="55">
        <f t="shared" si="464"/>
        <v>3030.3265425</v>
      </c>
      <c r="G574" s="55">
        <f t="shared" si="464"/>
        <v>2424.5572125000003</v>
      </c>
      <c r="H574" s="55">
        <f t="shared" si="464"/>
        <v>1988.1369142500005</v>
      </c>
    </row>
    <row r="575" spans="1:8" ht="14" hidden="1" x14ac:dyDescent="0.2">
      <c r="A575" s="63">
        <v>60</v>
      </c>
      <c r="B575" s="64"/>
      <c r="C575" s="55">
        <f t="shared" ref="C575:H575" si="465">C198*$M$4</f>
        <v>5841.628995</v>
      </c>
      <c r="D575" s="55">
        <f t="shared" si="465"/>
        <v>4689.2860350000001</v>
      </c>
      <c r="E575" s="55">
        <f t="shared" si="465"/>
        <v>4244.8249875000001</v>
      </c>
      <c r="F575" s="55">
        <f t="shared" si="465"/>
        <v>3101.8546799999999</v>
      </c>
      <c r="G575" s="55">
        <f t="shared" si="465"/>
        <v>2481.7797224999995</v>
      </c>
      <c r="H575" s="55">
        <f t="shared" si="465"/>
        <v>2035.0593724500002</v>
      </c>
    </row>
    <row r="576" spans="1:8" ht="14" hidden="1" x14ac:dyDescent="0.2">
      <c r="A576" s="63">
        <v>61</v>
      </c>
      <c r="B576" s="64"/>
      <c r="C576" s="55">
        <f t="shared" ref="C576:H576" si="466">C199*$M$4</f>
        <v>6509.0605125000002</v>
      </c>
      <c r="D576" s="55">
        <f t="shared" si="466"/>
        <v>5223.5272275000007</v>
      </c>
      <c r="E576" s="55">
        <f t="shared" si="466"/>
        <v>4764.7605524999999</v>
      </c>
      <c r="F576" s="55">
        <f t="shared" si="466"/>
        <v>3482.6803499999996</v>
      </c>
      <c r="G576" s="55">
        <f t="shared" si="466"/>
        <v>2786.14428</v>
      </c>
      <c r="H576" s="55">
        <f t="shared" si="466"/>
        <v>2284.6383096</v>
      </c>
    </row>
    <row r="577" spans="1:8" ht="14" hidden="1" x14ac:dyDescent="0.2">
      <c r="A577" s="63">
        <v>62</v>
      </c>
      <c r="B577" s="64"/>
      <c r="C577" s="55">
        <f t="shared" ref="C577:H577" si="467">C200*$M$4</f>
        <v>7232.7279449999996</v>
      </c>
      <c r="D577" s="55">
        <f t="shared" si="467"/>
        <v>5801.1786000000002</v>
      </c>
      <c r="E577" s="55">
        <f t="shared" si="467"/>
        <v>5328.5995949999997</v>
      </c>
      <c r="F577" s="55">
        <f t="shared" si="467"/>
        <v>3893.5971674999996</v>
      </c>
      <c r="G577" s="55">
        <f t="shared" si="467"/>
        <v>3115.1737125</v>
      </c>
      <c r="H577" s="55">
        <f t="shared" si="467"/>
        <v>2554.4424442500003</v>
      </c>
    </row>
    <row r="578" spans="1:8" ht="14" hidden="1" x14ac:dyDescent="0.2">
      <c r="A578" s="63">
        <v>63</v>
      </c>
      <c r="B578" s="64"/>
      <c r="C578" s="55">
        <f t="shared" ref="C578:H578" si="468">C201*$M$4</f>
        <v>8009.6715075000002</v>
      </c>
      <c r="D578" s="55">
        <f t="shared" si="468"/>
        <v>6424.7066399999994</v>
      </c>
      <c r="E578" s="55">
        <f t="shared" si="468"/>
        <v>5934.3689250000007</v>
      </c>
      <c r="F578" s="55">
        <f t="shared" si="468"/>
        <v>4336.5783225000005</v>
      </c>
      <c r="G578" s="55">
        <f t="shared" si="468"/>
        <v>3469.3613175</v>
      </c>
      <c r="H578" s="55">
        <f t="shared" si="468"/>
        <v>2844.8762803500003</v>
      </c>
    </row>
    <row r="579" spans="1:8" ht="14" hidden="1" x14ac:dyDescent="0.2">
      <c r="A579" s="63">
        <v>64</v>
      </c>
      <c r="B579" s="64"/>
      <c r="C579" s="55">
        <f t="shared" ref="C579:H579" si="469">C202*$M$4</f>
        <v>8841.8643900000006</v>
      </c>
      <c r="D579" s="55">
        <f t="shared" si="469"/>
        <v>7093.61805</v>
      </c>
      <c r="E579" s="55">
        <f t="shared" si="469"/>
        <v>6583.0551375000005</v>
      </c>
      <c r="F579" s="55">
        <f t="shared" si="469"/>
        <v>4810.6372200000005</v>
      </c>
      <c r="G579" s="55">
        <f t="shared" si="469"/>
        <v>3848.7070950000002</v>
      </c>
      <c r="H579" s="55">
        <f t="shared" si="469"/>
        <v>3155.9398179000004</v>
      </c>
    </row>
    <row r="580" spans="1:8" ht="14" hidden="1" x14ac:dyDescent="0.2">
      <c r="A580" s="63">
        <v>65</v>
      </c>
      <c r="B580" s="64"/>
      <c r="C580" s="55">
        <f t="shared" ref="C580:H580" si="470">C203*$M$4</f>
        <v>9727.8266999999996</v>
      </c>
      <c r="D580" s="55">
        <f t="shared" si="470"/>
        <v>7807.4195325000001</v>
      </c>
      <c r="E580" s="55">
        <f t="shared" si="470"/>
        <v>7275.1515300000001</v>
      </c>
      <c r="F580" s="55">
        <f t="shared" si="470"/>
        <v>5316.2671575000004</v>
      </c>
      <c r="G580" s="55">
        <f t="shared" si="470"/>
        <v>4253.211045</v>
      </c>
      <c r="H580" s="55">
        <f t="shared" si="470"/>
        <v>3487.6330569000006</v>
      </c>
    </row>
    <row r="581" spans="1:8" ht="14" hidden="1" x14ac:dyDescent="0.2">
      <c r="A581" s="63">
        <v>66</v>
      </c>
      <c r="B581" s="64"/>
      <c r="C581" s="55">
        <f t="shared" ref="C581:H581" si="471">C204*$M$4</f>
        <v>10669.038329999999</v>
      </c>
      <c r="D581" s="55">
        <f t="shared" si="471"/>
        <v>8567.5909800000009</v>
      </c>
      <c r="E581" s="55">
        <f t="shared" si="471"/>
        <v>8010.1648050000003</v>
      </c>
      <c r="F581" s="55">
        <f t="shared" si="471"/>
        <v>5853.468135000001</v>
      </c>
      <c r="G581" s="55">
        <f t="shared" si="471"/>
        <v>4682.8731674999999</v>
      </c>
      <c r="H581" s="55">
        <f t="shared" si="471"/>
        <v>3839.95599735</v>
      </c>
    </row>
    <row r="582" spans="1:8" ht="14" hidden="1" x14ac:dyDescent="0.2">
      <c r="A582" s="63">
        <v>67</v>
      </c>
      <c r="B582" s="64"/>
      <c r="C582" s="55">
        <f t="shared" ref="C582:H582" si="472">C205*$M$4</f>
        <v>11664.019387499999</v>
      </c>
      <c r="D582" s="55">
        <f t="shared" si="472"/>
        <v>9372.1592024999991</v>
      </c>
      <c r="E582" s="55">
        <f t="shared" si="472"/>
        <v>8787.6016650000001</v>
      </c>
      <c r="F582" s="55">
        <f t="shared" si="472"/>
        <v>6421.7468549999994</v>
      </c>
      <c r="G582" s="55">
        <f t="shared" si="472"/>
        <v>5137.6934625000004</v>
      </c>
      <c r="H582" s="55">
        <f t="shared" si="472"/>
        <v>4212.9086392500003</v>
      </c>
    </row>
    <row r="583" spans="1:8" ht="14" hidden="1" x14ac:dyDescent="0.2">
      <c r="A583" s="63">
        <v>68</v>
      </c>
      <c r="B583" s="64"/>
      <c r="C583" s="55">
        <f t="shared" ref="C583:H583" si="473">C206*$M$4</f>
        <v>12714.7430625</v>
      </c>
      <c r="D583" s="55">
        <f t="shared" si="473"/>
        <v>10221.617497499999</v>
      </c>
      <c r="E583" s="55">
        <f t="shared" si="473"/>
        <v>9606.4755150000001</v>
      </c>
      <c r="F583" s="55">
        <f t="shared" si="473"/>
        <v>7020.6100200000001</v>
      </c>
      <c r="G583" s="55">
        <f t="shared" si="473"/>
        <v>5616.6853350000001</v>
      </c>
      <c r="H583" s="55">
        <f t="shared" si="473"/>
        <v>4605.6819747000009</v>
      </c>
    </row>
    <row r="584" spans="1:8" ht="14" hidden="1" x14ac:dyDescent="0.2">
      <c r="A584" s="63">
        <v>69</v>
      </c>
      <c r="B584" s="64"/>
      <c r="C584" s="55">
        <f t="shared" ref="C584:H584" si="474">C207*$M$4</f>
        <v>13818.24957</v>
      </c>
      <c r="D584" s="55">
        <f t="shared" si="474"/>
        <v>11115.472567500001</v>
      </c>
      <c r="E584" s="55">
        <f t="shared" si="474"/>
        <v>10470.2394375</v>
      </c>
      <c r="F584" s="55">
        <f t="shared" si="474"/>
        <v>7651.5375224999998</v>
      </c>
      <c r="G584" s="55">
        <f t="shared" si="474"/>
        <v>6121.3286774999997</v>
      </c>
      <c r="H584" s="55">
        <f t="shared" si="474"/>
        <v>5019.4895155500008</v>
      </c>
    </row>
    <row r="585" spans="1:8" ht="14" hidden="1" x14ac:dyDescent="0.2">
      <c r="A585" s="63">
        <v>70</v>
      </c>
      <c r="B585" s="64"/>
      <c r="C585" s="55">
        <f t="shared" ref="C585:H585" si="475">C208*$M$4</f>
        <v>14977.498695</v>
      </c>
      <c r="D585" s="55">
        <f t="shared" si="475"/>
        <v>12057.177495</v>
      </c>
      <c r="E585" s="55">
        <f t="shared" si="475"/>
        <v>11377.41354</v>
      </c>
      <c r="F585" s="55">
        <f t="shared" si="475"/>
        <v>8314.0360650000002</v>
      </c>
      <c r="G585" s="55">
        <f t="shared" si="475"/>
        <v>6651.6234900000009</v>
      </c>
      <c r="H585" s="55">
        <f t="shared" si="475"/>
        <v>5454.3312618000009</v>
      </c>
    </row>
    <row r="586" spans="1:8" ht="14" hidden="1" x14ac:dyDescent="0.2">
      <c r="A586" s="63">
        <v>71</v>
      </c>
      <c r="B586" s="64"/>
      <c r="C586" s="55">
        <f t="shared" ref="C586:H586" si="476">C209*$M$4</f>
        <v>16191.997139999999</v>
      </c>
      <c r="D586" s="55">
        <f t="shared" si="476"/>
        <v>13041.306007500001</v>
      </c>
      <c r="E586" s="55">
        <f t="shared" si="476"/>
        <v>12325.0380375</v>
      </c>
      <c r="F586" s="55">
        <f t="shared" si="476"/>
        <v>9007.6123499999994</v>
      </c>
      <c r="G586" s="55">
        <f t="shared" si="476"/>
        <v>7206.0898800000004</v>
      </c>
      <c r="H586" s="55">
        <f t="shared" si="476"/>
        <v>5908.9937016000013</v>
      </c>
    </row>
    <row r="587" spans="1:8" ht="14" hidden="1" x14ac:dyDescent="0.2">
      <c r="A587" s="63">
        <v>72</v>
      </c>
      <c r="B587" s="64"/>
      <c r="C587" s="55">
        <f t="shared" ref="C587:H587" si="477">C210*$M$4</f>
        <v>17460.758310000005</v>
      </c>
      <c r="D587" s="55">
        <f t="shared" si="477"/>
        <v>14072.2977825</v>
      </c>
      <c r="E587" s="55">
        <f t="shared" si="477"/>
        <v>13317.5526075</v>
      </c>
      <c r="F587" s="55">
        <f t="shared" si="477"/>
        <v>9732.2663775000001</v>
      </c>
      <c r="G587" s="55">
        <f t="shared" si="477"/>
        <v>7786.2077399999998</v>
      </c>
      <c r="H587" s="55">
        <f t="shared" si="477"/>
        <v>6384.6903468</v>
      </c>
    </row>
    <row r="588" spans="1:8" ht="14" hidden="1" x14ac:dyDescent="0.2">
      <c r="A588" s="63">
        <v>73</v>
      </c>
      <c r="B588" s="64"/>
      <c r="C588" s="55">
        <f t="shared" ref="C588:H588" si="478">C211*$M$4</f>
        <v>18782.3023125</v>
      </c>
      <c r="D588" s="55">
        <f t="shared" si="478"/>
        <v>15148.6729275</v>
      </c>
      <c r="E588" s="55">
        <f t="shared" si="478"/>
        <v>14351.504167500001</v>
      </c>
      <c r="F588" s="55">
        <f t="shared" si="478"/>
        <v>10487.9981475</v>
      </c>
      <c r="G588" s="55">
        <f t="shared" si="478"/>
        <v>8390.4971774999995</v>
      </c>
      <c r="H588" s="55">
        <f t="shared" si="478"/>
        <v>6880.20768555</v>
      </c>
    </row>
    <row r="589" spans="1:8" ht="14" hidden="1" x14ac:dyDescent="0.2">
      <c r="A589" s="63">
        <v>74</v>
      </c>
      <c r="B589" s="64"/>
      <c r="C589" s="55">
        <f t="shared" ref="C589:H589" si="479">C212*$M$4</f>
        <v>20160.08223</v>
      </c>
      <c r="D589" s="55">
        <f t="shared" si="479"/>
        <v>16268.95155</v>
      </c>
      <c r="E589" s="55">
        <f t="shared" si="479"/>
        <v>15428.37261</v>
      </c>
      <c r="F589" s="55">
        <f t="shared" si="479"/>
        <v>11275.300957500001</v>
      </c>
      <c r="G589" s="55">
        <f t="shared" si="479"/>
        <v>9020.4380849999998</v>
      </c>
      <c r="H589" s="55">
        <f t="shared" si="479"/>
        <v>7396.7592297000001</v>
      </c>
    </row>
    <row r="590" spans="1:8" ht="14" hidden="1" x14ac:dyDescent="0.2">
      <c r="A590" s="63">
        <v>75</v>
      </c>
      <c r="B590" s="64"/>
      <c r="C590" s="55">
        <f t="shared" ref="C590:H590" si="480">C213*$M$4</f>
        <v>21592.618169999998</v>
      </c>
      <c r="D590" s="55">
        <f t="shared" si="480"/>
        <v>17435.600137500001</v>
      </c>
      <c r="E590" s="55">
        <f t="shared" si="480"/>
        <v>16550.131125</v>
      </c>
      <c r="F590" s="55">
        <f t="shared" si="480"/>
        <v>12094.668105000001</v>
      </c>
      <c r="G590" s="55">
        <f t="shared" si="480"/>
        <v>9676.030462499999</v>
      </c>
      <c r="H590" s="55">
        <f t="shared" si="480"/>
        <v>7934.3449792499996</v>
      </c>
    </row>
    <row r="591" spans="1:8" ht="14" hidden="1" x14ac:dyDescent="0.2">
      <c r="A591" s="63">
        <v>76</v>
      </c>
      <c r="B591" s="64"/>
      <c r="C591" s="55">
        <f t="shared" ref="C591:H591" si="481">C214*$M$4</f>
        <v>21592.618169999998</v>
      </c>
      <c r="D591" s="55">
        <f t="shared" si="481"/>
        <v>17435.600137500001</v>
      </c>
      <c r="E591" s="55">
        <f t="shared" si="481"/>
        <v>16550.131125</v>
      </c>
      <c r="F591" s="55">
        <f t="shared" si="481"/>
        <v>12094.668105000001</v>
      </c>
      <c r="G591" s="55">
        <f t="shared" si="481"/>
        <v>9676.030462499999</v>
      </c>
      <c r="H591" s="55">
        <f t="shared" si="481"/>
        <v>7934.3449792499996</v>
      </c>
    </row>
    <row r="592" spans="1:8" ht="14" hidden="1" x14ac:dyDescent="0.2">
      <c r="A592" s="63">
        <v>77</v>
      </c>
      <c r="B592" s="64"/>
      <c r="C592" s="55">
        <f t="shared" ref="C592:H592" si="482">C215*$M$4</f>
        <v>21592.618169999998</v>
      </c>
      <c r="D592" s="55">
        <f t="shared" si="482"/>
        <v>17435.600137500001</v>
      </c>
      <c r="E592" s="55">
        <f t="shared" si="482"/>
        <v>16550.131125</v>
      </c>
      <c r="F592" s="55">
        <f t="shared" si="482"/>
        <v>12094.668105000001</v>
      </c>
      <c r="G592" s="55">
        <f t="shared" si="482"/>
        <v>9676.030462499999</v>
      </c>
      <c r="H592" s="55">
        <f t="shared" si="482"/>
        <v>7934.3449792499996</v>
      </c>
    </row>
    <row r="593" spans="1:12" ht="14" hidden="1" x14ac:dyDescent="0.2">
      <c r="A593" s="63">
        <v>78</v>
      </c>
      <c r="B593" s="64"/>
      <c r="C593" s="55">
        <f t="shared" ref="C593:H593" si="483">C216*$M$4</f>
        <v>21592.618169999998</v>
      </c>
      <c r="D593" s="55">
        <f t="shared" si="483"/>
        <v>17435.600137500001</v>
      </c>
      <c r="E593" s="55">
        <f t="shared" si="483"/>
        <v>16550.131125</v>
      </c>
      <c r="F593" s="55">
        <f t="shared" si="483"/>
        <v>12094.668105000001</v>
      </c>
      <c r="G593" s="55">
        <f t="shared" si="483"/>
        <v>9676.030462499999</v>
      </c>
      <c r="H593" s="55">
        <f t="shared" si="483"/>
        <v>7934.3449792499996</v>
      </c>
    </row>
    <row r="594" spans="1:12" ht="14" hidden="1" x14ac:dyDescent="0.2">
      <c r="A594" s="63">
        <v>79</v>
      </c>
      <c r="B594" s="64"/>
      <c r="C594" s="55">
        <f t="shared" ref="C594:H594" si="484">C217*$M$4</f>
        <v>21592.618169999998</v>
      </c>
      <c r="D594" s="55">
        <f t="shared" si="484"/>
        <v>17435.600137500001</v>
      </c>
      <c r="E594" s="55">
        <f t="shared" si="484"/>
        <v>16550.131125</v>
      </c>
      <c r="F594" s="55">
        <f t="shared" si="484"/>
        <v>12094.668105000001</v>
      </c>
      <c r="G594" s="55">
        <f t="shared" si="484"/>
        <v>9676.030462499999</v>
      </c>
      <c r="H594" s="55">
        <f t="shared" si="484"/>
        <v>7934.3449792499996</v>
      </c>
    </row>
    <row r="595" spans="1:12" ht="14" hidden="1" x14ac:dyDescent="0.2">
      <c r="A595" s="63">
        <v>80</v>
      </c>
      <c r="B595" s="64"/>
      <c r="C595" s="55">
        <f t="shared" ref="C595:H595" si="485">C218*$M$4</f>
        <v>21592.618169999998</v>
      </c>
      <c r="D595" s="55">
        <f t="shared" si="485"/>
        <v>17435.600137500001</v>
      </c>
      <c r="E595" s="55">
        <f t="shared" si="485"/>
        <v>16550.131125</v>
      </c>
      <c r="F595" s="55">
        <f t="shared" si="485"/>
        <v>12094.668105000001</v>
      </c>
      <c r="G595" s="55">
        <f t="shared" si="485"/>
        <v>9676.030462499999</v>
      </c>
      <c r="H595" s="55">
        <f t="shared" si="485"/>
        <v>7934.3449792499996</v>
      </c>
    </row>
    <row r="596" spans="1:12" ht="14" hidden="1" x14ac:dyDescent="0.2">
      <c r="A596" s="63">
        <v>81</v>
      </c>
      <c r="B596" s="64"/>
      <c r="C596" s="55">
        <f t="shared" ref="C596:H596" si="486">C219*$M$4</f>
        <v>21592.618169999998</v>
      </c>
      <c r="D596" s="55">
        <f t="shared" si="486"/>
        <v>17435.600137500001</v>
      </c>
      <c r="E596" s="55">
        <f t="shared" si="486"/>
        <v>16550.131125</v>
      </c>
      <c r="F596" s="55">
        <f t="shared" si="486"/>
        <v>12094.668105000001</v>
      </c>
      <c r="G596" s="55">
        <f t="shared" si="486"/>
        <v>9676.030462499999</v>
      </c>
      <c r="H596" s="55">
        <f t="shared" si="486"/>
        <v>7934.3449792499996</v>
      </c>
    </row>
    <row r="597" spans="1:12" ht="14" hidden="1" x14ac:dyDescent="0.2">
      <c r="A597" s="63">
        <v>82</v>
      </c>
      <c r="B597" s="64"/>
      <c r="C597" s="55">
        <f t="shared" ref="C597:H597" si="487">C220*$M$4</f>
        <v>21592.618169999998</v>
      </c>
      <c r="D597" s="55">
        <f t="shared" si="487"/>
        <v>17435.600137500001</v>
      </c>
      <c r="E597" s="55">
        <f t="shared" si="487"/>
        <v>16550.131125</v>
      </c>
      <c r="F597" s="55">
        <f t="shared" si="487"/>
        <v>12094.668105000001</v>
      </c>
      <c r="G597" s="55">
        <f t="shared" si="487"/>
        <v>9676.030462499999</v>
      </c>
      <c r="H597" s="55">
        <f t="shared" si="487"/>
        <v>7934.3449792499996</v>
      </c>
    </row>
    <row r="598" spans="1:12" ht="14" hidden="1" x14ac:dyDescent="0.2">
      <c r="A598" s="63">
        <v>83</v>
      </c>
      <c r="B598" s="64"/>
      <c r="C598" s="55">
        <f t="shared" ref="C598:H598" si="488">C221*$M$4</f>
        <v>21592.618169999998</v>
      </c>
      <c r="D598" s="55">
        <f t="shared" si="488"/>
        <v>17435.600137500001</v>
      </c>
      <c r="E598" s="55">
        <f t="shared" si="488"/>
        <v>16550.131125</v>
      </c>
      <c r="F598" s="55">
        <f t="shared" si="488"/>
        <v>12094.668105000001</v>
      </c>
      <c r="G598" s="55">
        <f t="shared" si="488"/>
        <v>9676.030462499999</v>
      </c>
      <c r="H598" s="55">
        <f t="shared" si="488"/>
        <v>7934.3449792499996</v>
      </c>
    </row>
    <row r="599" spans="1:12" ht="14" hidden="1" x14ac:dyDescent="0.2">
      <c r="A599" s="65">
        <v>84</v>
      </c>
      <c r="B599" s="66" t="s">
        <v>153</v>
      </c>
      <c r="C599" s="55">
        <f t="shared" ref="C599:H599" si="489">C222*$M$4</f>
        <v>21592.618169999998</v>
      </c>
      <c r="D599" s="55">
        <f t="shared" si="489"/>
        <v>17435.600137500001</v>
      </c>
      <c r="E599" s="55">
        <f t="shared" si="489"/>
        <v>16550.131125</v>
      </c>
      <c r="F599" s="55">
        <f t="shared" si="489"/>
        <v>12094.668105000001</v>
      </c>
      <c r="G599" s="55">
        <f t="shared" si="489"/>
        <v>9676.030462499999</v>
      </c>
      <c r="H599" s="55">
        <f t="shared" si="489"/>
        <v>7934.3449792499996</v>
      </c>
    </row>
    <row r="600" spans="1:12" ht="14" hidden="1" x14ac:dyDescent="0.2">
      <c r="A600" s="63">
        <v>1</v>
      </c>
      <c r="B600" s="64" t="s">
        <v>154</v>
      </c>
      <c r="C600" s="55">
        <f t="shared" ref="C600:H600" si="490">C223*$M$4</f>
        <v>1107.4528875000001</v>
      </c>
      <c r="D600" s="55">
        <f t="shared" si="490"/>
        <v>923.45292000000006</v>
      </c>
      <c r="E600" s="55">
        <f t="shared" si="490"/>
        <v>801.60843750000004</v>
      </c>
      <c r="F600" s="55">
        <f t="shared" si="490"/>
        <v>585.54413249999993</v>
      </c>
      <c r="G600" s="55">
        <f t="shared" si="490"/>
        <v>468.63262500000002</v>
      </c>
      <c r="H600" s="55">
        <f t="shared" si="490"/>
        <v>384.27875250000005</v>
      </c>
    </row>
    <row r="601" spans="1:12" ht="14" hidden="1" x14ac:dyDescent="0.2">
      <c r="A601" s="63">
        <v>2</v>
      </c>
      <c r="B601" s="64" t="s">
        <v>155</v>
      </c>
      <c r="C601" s="55">
        <f t="shared" ref="C601:H601" si="491">C224*$M$4</f>
        <v>1882.4232599999998</v>
      </c>
      <c r="D601" s="55">
        <f t="shared" si="491"/>
        <v>1569.1793474999999</v>
      </c>
      <c r="E601" s="55">
        <f t="shared" si="491"/>
        <v>1361.0078025</v>
      </c>
      <c r="F601" s="55">
        <f t="shared" si="491"/>
        <v>994.48775999999998</v>
      </c>
      <c r="G601" s="55">
        <f t="shared" si="491"/>
        <v>795.68886750000001</v>
      </c>
      <c r="H601" s="55">
        <f t="shared" si="491"/>
        <v>652.46487135000007</v>
      </c>
    </row>
    <row r="602" spans="1:12" ht="14" hidden="1" x14ac:dyDescent="0.2">
      <c r="A602" s="65">
        <v>3</v>
      </c>
      <c r="B602" s="66" t="s">
        <v>156</v>
      </c>
      <c r="C602" s="55">
        <f t="shared" ref="C602:H602" si="492">C225*$M$4</f>
        <v>2655.91374</v>
      </c>
      <c r="D602" s="55">
        <f t="shared" si="492"/>
        <v>2216.3856674999997</v>
      </c>
      <c r="E602" s="55">
        <f t="shared" si="492"/>
        <v>1921.88706</v>
      </c>
      <c r="F602" s="55">
        <f t="shared" si="492"/>
        <v>1403.924685</v>
      </c>
      <c r="G602" s="55">
        <f t="shared" si="492"/>
        <v>1123.2384075000002</v>
      </c>
      <c r="H602" s="55">
        <f t="shared" si="492"/>
        <v>921.05549415000019</v>
      </c>
    </row>
    <row r="603" spans="1:12" hidden="1" x14ac:dyDescent="0.15">
      <c r="A603" s="67"/>
      <c r="B603" s="67"/>
      <c r="C603" s="68"/>
      <c r="D603" s="68"/>
      <c r="E603" s="68"/>
      <c r="F603" s="68"/>
      <c r="G603" s="68"/>
    </row>
    <row r="604" spans="1:12" ht="18" hidden="1" x14ac:dyDescent="0.2">
      <c r="A604" s="472" t="s">
        <v>161</v>
      </c>
      <c r="B604" s="473"/>
      <c r="C604" s="473"/>
      <c r="D604" s="473"/>
      <c r="E604" s="473"/>
      <c r="F604" s="473"/>
      <c r="G604" s="474"/>
    </row>
    <row r="605" spans="1:12" ht="18" hidden="1" x14ac:dyDescent="0.2">
      <c r="A605" s="461" t="s">
        <v>125</v>
      </c>
      <c r="B605" s="462"/>
      <c r="C605" s="462"/>
      <c r="D605" s="462"/>
      <c r="E605" s="462"/>
      <c r="F605" s="462"/>
      <c r="G605" s="463"/>
    </row>
    <row r="606" spans="1:12" hidden="1" x14ac:dyDescent="0.15">
      <c r="C606" s="26"/>
      <c r="D606" s="26"/>
      <c r="E606" s="26"/>
      <c r="F606" s="26"/>
      <c r="G606" s="484"/>
    </row>
    <row r="607" spans="1:12" hidden="1" x14ac:dyDescent="0.15">
      <c r="A607" s="483" t="s">
        <v>150</v>
      </c>
      <c r="B607" s="35" t="s">
        <v>76</v>
      </c>
      <c r="C607" s="27">
        <v>2000</v>
      </c>
      <c r="D607" s="27">
        <v>3500</v>
      </c>
      <c r="E607" s="27">
        <v>5000</v>
      </c>
      <c r="F607" s="27"/>
      <c r="G607" s="28"/>
    </row>
    <row r="608" spans="1:12" ht="14" hidden="1" x14ac:dyDescent="0.2">
      <c r="A608" s="63">
        <v>18</v>
      </c>
      <c r="B608" s="64"/>
      <c r="C608" s="55">
        <f>C307*$M$4</f>
        <v>1653.0399224999999</v>
      </c>
      <c r="D608" s="55">
        <f t="shared" ref="D608:K608" si="493">D307*$M$4</f>
        <v>1842.9594600000003</v>
      </c>
      <c r="E608" s="55">
        <f t="shared" si="493"/>
        <v>1384.6860824999999</v>
      </c>
      <c r="F608" s="55">
        <f t="shared" si="493"/>
        <v>1543.5278775000002</v>
      </c>
      <c r="G608" s="55">
        <f t="shared" si="493"/>
        <v>1254.94884</v>
      </c>
      <c r="H608" s="55">
        <f t="shared" si="493"/>
        <v>1398.4984125000001</v>
      </c>
      <c r="I608" s="55">
        <f t="shared" si="493"/>
        <v>917.53335000000004</v>
      </c>
      <c r="J608" s="55">
        <f t="shared" si="493"/>
        <v>734.02667999999994</v>
      </c>
      <c r="K608" s="55">
        <f t="shared" si="493"/>
        <v>601.90187760000003</v>
      </c>
      <c r="L608" s="55"/>
    </row>
    <row r="609" spans="1:11" ht="14" hidden="1" x14ac:dyDescent="0.2">
      <c r="A609" s="63">
        <v>19</v>
      </c>
      <c r="B609" s="64"/>
      <c r="C609" s="55">
        <f t="shared" ref="C609:K609" si="494">C308*$M$4</f>
        <v>1675.7316074999999</v>
      </c>
      <c r="D609" s="55">
        <f t="shared" si="494"/>
        <v>1868.1176325000001</v>
      </c>
      <c r="E609" s="55">
        <f t="shared" si="494"/>
        <v>1400.9648999999997</v>
      </c>
      <c r="F609" s="55">
        <f t="shared" si="494"/>
        <v>1562.2731824999998</v>
      </c>
      <c r="G609" s="55">
        <f t="shared" si="494"/>
        <v>1268.7611700000002</v>
      </c>
      <c r="H609" s="55">
        <f t="shared" si="494"/>
        <v>1413.7906350000001</v>
      </c>
      <c r="I609" s="55">
        <f t="shared" si="494"/>
        <v>927.39930000000004</v>
      </c>
      <c r="J609" s="55">
        <f t="shared" si="494"/>
        <v>741.91944000000001</v>
      </c>
      <c r="K609" s="55">
        <f t="shared" si="494"/>
        <v>608.37394080000001</v>
      </c>
    </row>
    <row r="610" spans="1:11" ht="14" hidden="1" x14ac:dyDescent="0.2">
      <c r="A610" s="63">
        <v>20</v>
      </c>
      <c r="B610" s="64"/>
      <c r="C610" s="55">
        <f t="shared" ref="C610:K610" si="495">C309*$M$4</f>
        <v>1700.88978</v>
      </c>
      <c r="D610" s="55">
        <f t="shared" si="495"/>
        <v>1894.7556974999998</v>
      </c>
      <c r="E610" s="55">
        <f t="shared" si="495"/>
        <v>1419.2169075000002</v>
      </c>
      <c r="F610" s="55">
        <f t="shared" si="495"/>
        <v>1581.5117849999999</v>
      </c>
      <c r="G610" s="55">
        <f t="shared" si="495"/>
        <v>1284.0533925</v>
      </c>
      <c r="H610" s="55">
        <f t="shared" si="495"/>
        <v>1430.5627499999998</v>
      </c>
      <c r="I610" s="55">
        <f t="shared" si="495"/>
        <v>938.251845</v>
      </c>
      <c r="J610" s="55">
        <f t="shared" si="495"/>
        <v>750.79879500000004</v>
      </c>
      <c r="K610" s="55">
        <f t="shared" si="495"/>
        <v>615.65501190000009</v>
      </c>
    </row>
    <row r="611" spans="1:11" ht="14" hidden="1" x14ac:dyDescent="0.2">
      <c r="A611" s="63">
        <v>21</v>
      </c>
      <c r="B611" s="64"/>
      <c r="C611" s="55">
        <f t="shared" ref="C611:K611" si="496">C310*$M$4</f>
        <v>1725.5546550000001</v>
      </c>
      <c r="D611" s="55">
        <f t="shared" si="496"/>
        <v>1921.88706</v>
      </c>
      <c r="E611" s="55">
        <f t="shared" si="496"/>
        <v>1436.9756175</v>
      </c>
      <c r="F611" s="55">
        <f t="shared" si="496"/>
        <v>1601.7369824999998</v>
      </c>
      <c r="G611" s="55">
        <f t="shared" si="496"/>
        <v>1298.8523175</v>
      </c>
      <c r="H611" s="55">
        <f t="shared" si="496"/>
        <v>1447.8281625</v>
      </c>
      <c r="I611" s="55">
        <f t="shared" si="496"/>
        <v>949.59768750000001</v>
      </c>
      <c r="J611" s="55">
        <f t="shared" si="496"/>
        <v>759.67815000000007</v>
      </c>
      <c r="K611" s="55">
        <f t="shared" si="496"/>
        <v>622.93608300000005</v>
      </c>
    </row>
    <row r="612" spans="1:11" ht="14" hidden="1" x14ac:dyDescent="0.2">
      <c r="A612" s="63">
        <v>22</v>
      </c>
      <c r="B612" s="64"/>
      <c r="C612" s="55">
        <f t="shared" ref="C612:K612" si="497">C311*$M$4</f>
        <v>1751.2061249999999</v>
      </c>
      <c r="D612" s="55">
        <f t="shared" si="497"/>
        <v>1951.9782075000001</v>
      </c>
      <c r="E612" s="55">
        <f t="shared" si="497"/>
        <v>1457.2008150000001</v>
      </c>
      <c r="F612" s="55">
        <f t="shared" si="497"/>
        <v>1623.9353699999999</v>
      </c>
      <c r="G612" s="55">
        <f t="shared" si="497"/>
        <v>1315.1311350000001</v>
      </c>
      <c r="H612" s="55">
        <f t="shared" si="497"/>
        <v>1465.0935750000001</v>
      </c>
      <c r="I612" s="55">
        <f t="shared" si="497"/>
        <v>960.94353000000001</v>
      </c>
      <c r="J612" s="55">
        <f t="shared" si="497"/>
        <v>769.05080250000003</v>
      </c>
      <c r="K612" s="55">
        <f t="shared" si="497"/>
        <v>630.62165805000018</v>
      </c>
    </row>
    <row r="613" spans="1:11" ht="14" hidden="1" x14ac:dyDescent="0.2">
      <c r="A613" s="63">
        <v>23</v>
      </c>
      <c r="B613" s="64"/>
      <c r="C613" s="55">
        <f t="shared" ref="C613:K613" si="498">C312*$M$4</f>
        <v>1778.3374875</v>
      </c>
      <c r="D613" s="55">
        <f t="shared" si="498"/>
        <v>1980.5894625000001</v>
      </c>
      <c r="E613" s="55">
        <f t="shared" si="498"/>
        <v>1476.4394175000002</v>
      </c>
      <c r="F613" s="55">
        <f t="shared" si="498"/>
        <v>1645.6404600000001</v>
      </c>
      <c r="G613" s="55">
        <f t="shared" si="498"/>
        <v>1331.4099524999999</v>
      </c>
      <c r="H613" s="55">
        <f t="shared" si="498"/>
        <v>1483.83888</v>
      </c>
      <c r="I613" s="55">
        <f t="shared" si="498"/>
        <v>973.27596749999998</v>
      </c>
      <c r="J613" s="55">
        <f t="shared" si="498"/>
        <v>778.91675249999992</v>
      </c>
      <c r="K613" s="55">
        <f t="shared" si="498"/>
        <v>638.71173705000001</v>
      </c>
    </row>
    <row r="614" spans="1:11" ht="14" hidden="1" x14ac:dyDescent="0.2">
      <c r="A614" s="63">
        <v>24</v>
      </c>
      <c r="B614" s="64"/>
      <c r="C614" s="55">
        <f t="shared" ref="C614:K614" si="499">C313*$M$4</f>
        <v>1804.4822549999999</v>
      </c>
      <c r="D614" s="55">
        <f t="shared" si="499"/>
        <v>2011.667205</v>
      </c>
      <c r="E614" s="55">
        <f t="shared" si="499"/>
        <v>1497.6512100000002</v>
      </c>
      <c r="F614" s="55">
        <f t="shared" si="499"/>
        <v>1668.3321450000001</v>
      </c>
      <c r="G614" s="55">
        <f t="shared" si="499"/>
        <v>1348.6753650000001</v>
      </c>
      <c r="H614" s="55">
        <f t="shared" si="499"/>
        <v>1502.0908875</v>
      </c>
      <c r="I614" s="55">
        <f t="shared" si="499"/>
        <v>985.11510750000002</v>
      </c>
      <c r="J614" s="55">
        <f t="shared" si="499"/>
        <v>788.28940499999999</v>
      </c>
      <c r="K614" s="55">
        <f t="shared" si="499"/>
        <v>646.39731210000002</v>
      </c>
    </row>
    <row r="615" spans="1:11" ht="14" hidden="1" x14ac:dyDescent="0.2">
      <c r="A615" s="63">
        <v>25</v>
      </c>
      <c r="B615" s="64"/>
      <c r="C615" s="55">
        <f t="shared" ref="C615:K615" si="500">C314*$M$4</f>
        <v>1834.080105</v>
      </c>
      <c r="D615" s="55">
        <f t="shared" si="500"/>
        <v>2043.7315424999999</v>
      </c>
      <c r="E615" s="55">
        <f t="shared" si="500"/>
        <v>1518.3697049999998</v>
      </c>
      <c r="F615" s="55">
        <f t="shared" si="500"/>
        <v>1692.5037225000001</v>
      </c>
      <c r="G615" s="55">
        <f t="shared" si="500"/>
        <v>1366.9273725</v>
      </c>
      <c r="H615" s="55">
        <f t="shared" si="500"/>
        <v>1522.3160850000002</v>
      </c>
      <c r="I615" s="55">
        <f t="shared" si="500"/>
        <v>998.43413999999996</v>
      </c>
      <c r="J615" s="55">
        <f t="shared" si="500"/>
        <v>799.14194999999995</v>
      </c>
      <c r="K615" s="55">
        <f t="shared" si="500"/>
        <v>655.29639899999995</v>
      </c>
    </row>
    <row r="616" spans="1:11" ht="14" hidden="1" x14ac:dyDescent="0.2">
      <c r="A616" s="63">
        <v>26</v>
      </c>
      <c r="B616" s="64"/>
      <c r="C616" s="55">
        <f t="shared" ref="C616:K616" si="501">C315*$M$4</f>
        <v>1875.5170949999997</v>
      </c>
      <c r="D616" s="55">
        <f t="shared" si="501"/>
        <v>2089.6082100000003</v>
      </c>
      <c r="E616" s="55">
        <f t="shared" si="501"/>
        <v>1549.4474475</v>
      </c>
      <c r="F616" s="55">
        <f t="shared" si="501"/>
        <v>1726.54125</v>
      </c>
      <c r="G616" s="55">
        <f t="shared" si="501"/>
        <v>1393.07214</v>
      </c>
      <c r="H616" s="55">
        <f t="shared" si="501"/>
        <v>1551.913935</v>
      </c>
      <c r="I616" s="55">
        <f t="shared" si="501"/>
        <v>1018.6593374999999</v>
      </c>
      <c r="J616" s="55">
        <f t="shared" si="501"/>
        <v>814.92746999999997</v>
      </c>
      <c r="K616" s="55">
        <f t="shared" si="501"/>
        <v>668.24052540000014</v>
      </c>
    </row>
    <row r="617" spans="1:11" ht="14" hidden="1" x14ac:dyDescent="0.2">
      <c r="A617" s="63">
        <v>27</v>
      </c>
      <c r="B617" s="64"/>
      <c r="C617" s="55">
        <f t="shared" ref="C617:K617" si="502">C316*$M$4</f>
        <v>1918.4339775000001</v>
      </c>
      <c r="D617" s="55">
        <f t="shared" si="502"/>
        <v>2137.9513649999999</v>
      </c>
      <c r="E617" s="55">
        <f t="shared" si="502"/>
        <v>1583.4849750000001</v>
      </c>
      <c r="F617" s="55">
        <f t="shared" si="502"/>
        <v>1764.0318599999998</v>
      </c>
      <c r="G617" s="55">
        <f t="shared" si="502"/>
        <v>1419.7102050000001</v>
      </c>
      <c r="H617" s="55">
        <f t="shared" si="502"/>
        <v>1582.0050825000001</v>
      </c>
      <c r="I617" s="55">
        <f t="shared" si="502"/>
        <v>1038.3912375</v>
      </c>
      <c r="J617" s="55">
        <f t="shared" si="502"/>
        <v>830.7129900000001</v>
      </c>
      <c r="K617" s="55">
        <f t="shared" si="502"/>
        <v>681.1846518000001</v>
      </c>
    </row>
    <row r="618" spans="1:11" ht="14" hidden="1" x14ac:dyDescent="0.2">
      <c r="A618" s="63">
        <v>28</v>
      </c>
      <c r="B618" s="64"/>
      <c r="C618" s="55">
        <f t="shared" ref="C618:K618" si="503">C317*$M$4</f>
        <v>1962.8307525</v>
      </c>
      <c r="D618" s="55">
        <f t="shared" si="503"/>
        <v>2187.7744124999999</v>
      </c>
      <c r="E618" s="55">
        <f t="shared" si="503"/>
        <v>1616.5359075000001</v>
      </c>
      <c r="F618" s="55">
        <f t="shared" si="503"/>
        <v>1802.0157675</v>
      </c>
      <c r="G618" s="55">
        <f t="shared" si="503"/>
        <v>1448.3214599999999</v>
      </c>
      <c r="H618" s="55">
        <f t="shared" si="503"/>
        <v>1614.5627175</v>
      </c>
      <c r="I618" s="55">
        <f t="shared" si="503"/>
        <v>1059.60303</v>
      </c>
      <c r="J618" s="55">
        <f t="shared" si="503"/>
        <v>847.97840250000013</v>
      </c>
      <c r="K618" s="55">
        <f t="shared" si="503"/>
        <v>695.34229005000009</v>
      </c>
    </row>
    <row r="619" spans="1:11" ht="14" hidden="1" x14ac:dyDescent="0.2">
      <c r="A619" s="63">
        <v>29</v>
      </c>
      <c r="B619" s="64"/>
      <c r="C619" s="55">
        <f t="shared" ref="C619:K619" si="504">C318*$M$4</f>
        <v>2009.6940149999998</v>
      </c>
      <c r="D619" s="55">
        <f t="shared" si="504"/>
        <v>2238.5840549999998</v>
      </c>
      <c r="E619" s="55">
        <f t="shared" si="504"/>
        <v>1653.0399224999999</v>
      </c>
      <c r="F619" s="55">
        <f t="shared" si="504"/>
        <v>1840.9862699999999</v>
      </c>
      <c r="G619" s="55">
        <f t="shared" si="504"/>
        <v>1477.91931</v>
      </c>
      <c r="H619" s="55">
        <f t="shared" si="504"/>
        <v>1647.6136499999998</v>
      </c>
      <c r="I619" s="55">
        <f t="shared" si="504"/>
        <v>1080.3215249999998</v>
      </c>
      <c r="J619" s="55">
        <f t="shared" si="504"/>
        <v>864.25722000000007</v>
      </c>
      <c r="K619" s="55">
        <f t="shared" si="504"/>
        <v>708.6909204000001</v>
      </c>
    </row>
    <row r="620" spans="1:11" ht="14" hidden="1" x14ac:dyDescent="0.2">
      <c r="A620" s="63">
        <v>30</v>
      </c>
      <c r="B620" s="64"/>
      <c r="C620" s="55">
        <f t="shared" ref="C620:K620" si="505">C319*$M$4</f>
        <v>2058.0371700000001</v>
      </c>
      <c r="D620" s="55">
        <f t="shared" si="505"/>
        <v>2293.3400775</v>
      </c>
      <c r="E620" s="55">
        <f t="shared" si="505"/>
        <v>1689.0506399999999</v>
      </c>
      <c r="F620" s="55">
        <f t="shared" si="505"/>
        <v>1882.4232599999998</v>
      </c>
      <c r="G620" s="55">
        <f t="shared" si="505"/>
        <v>1509.49035</v>
      </c>
      <c r="H620" s="55">
        <f t="shared" si="505"/>
        <v>1682.1444749999998</v>
      </c>
      <c r="I620" s="55">
        <f t="shared" si="505"/>
        <v>1103.9998050000002</v>
      </c>
      <c r="J620" s="55">
        <f t="shared" si="505"/>
        <v>883.49582250000003</v>
      </c>
      <c r="K620" s="55">
        <f t="shared" si="505"/>
        <v>724.46657445000005</v>
      </c>
    </row>
    <row r="621" spans="1:11" ht="14" hidden="1" x14ac:dyDescent="0.2">
      <c r="A621" s="63">
        <v>31</v>
      </c>
      <c r="B621" s="64"/>
      <c r="C621" s="55">
        <f t="shared" ref="C621:K621" si="506">C320*$M$4</f>
        <v>2108.3535149999998</v>
      </c>
      <c r="D621" s="55">
        <f t="shared" si="506"/>
        <v>2348.5893975000004</v>
      </c>
      <c r="E621" s="55">
        <f t="shared" si="506"/>
        <v>1728.0211425</v>
      </c>
      <c r="F621" s="55">
        <f t="shared" si="506"/>
        <v>1924.846845</v>
      </c>
      <c r="G621" s="55">
        <f t="shared" si="506"/>
        <v>1543.03458</v>
      </c>
      <c r="H621" s="55">
        <f t="shared" si="506"/>
        <v>1718.64849</v>
      </c>
      <c r="I621" s="55">
        <f t="shared" si="506"/>
        <v>1127.1847874999999</v>
      </c>
      <c r="J621" s="55">
        <f t="shared" si="506"/>
        <v>901.74782999999991</v>
      </c>
      <c r="K621" s="55">
        <f t="shared" si="506"/>
        <v>739.43322060000014</v>
      </c>
    </row>
    <row r="622" spans="1:11" ht="14" hidden="1" x14ac:dyDescent="0.2">
      <c r="A622" s="63">
        <v>32</v>
      </c>
      <c r="B622" s="64"/>
      <c r="C622" s="55">
        <f t="shared" ref="C622:K622" si="507">C321*$M$4</f>
        <v>2160.1497525</v>
      </c>
      <c r="D622" s="55">
        <f t="shared" si="507"/>
        <v>2407.7850975000001</v>
      </c>
      <c r="E622" s="55">
        <f t="shared" si="507"/>
        <v>1767.9782400000001</v>
      </c>
      <c r="F622" s="55">
        <f t="shared" si="507"/>
        <v>1969.7369175000001</v>
      </c>
      <c r="G622" s="55">
        <f t="shared" si="507"/>
        <v>1576.0855125</v>
      </c>
      <c r="H622" s="55">
        <f t="shared" si="507"/>
        <v>1756.6323975</v>
      </c>
      <c r="I622" s="55">
        <f t="shared" si="507"/>
        <v>1151.8496625</v>
      </c>
      <c r="J622" s="55">
        <f t="shared" si="507"/>
        <v>921.47973000000013</v>
      </c>
      <c r="K622" s="55">
        <f t="shared" si="507"/>
        <v>755.61337860000015</v>
      </c>
    </row>
    <row r="623" spans="1:11" ht="14" hidden="1" x14ac:dyDescent="0.2">
      <c r="A623" s="63">
        <v>33</v>
      </c>
      <c r="B623" s="64"/>
      <c r="C623" s="55">
        <f t="shared" ref="C623:K623" si="508">C322*$M$4</f>
        <v>2212.932585</v>
      </c>
      <c r="D623" s="55">
        <f t="shared" si="508"/>
        <v>2465.9942025</v>
      </c>
      <c r="E623" s="55">
        <f t="shared" si="508"/>
        <v>1809.4152300000001</v>
      </c>
      <c r="F623" s="55">
        <f t="shared" si="508"/>
        <v>2016.1068825</v>
      </c>
      <c r="G623" s="55">
        <f t="shared" si="508"/>
        <v>1612.0962299999999</v>
      </c>
      <c r="H623" s="55">
        <f t="shared" si="508"/>
        <v>1796.0961975</v>
      </c>
      <c r="I623" s="55">
        <f t="shared" si="508"/>
        <v>1177.99443</v>
      </c>
      <c r="J623" s="55">
        <f t="shared" si="508"/>
        <v>942.69152250000013</v>
      </c>
      <c r="K623" s="55">
        <f t="shared" si="508"/>
        <v>773.00704845000007</v>
      </c>
    </row>
    <row r="624" spans="1:11" ht="14" hidden="1" x14ac:dyDescent="0.2">
      <c r="A624" s="63">
        <v>34</v>
      </c>
      <c r="B624" s="64"/>
      <c r="C624" s="55">
        <f t="shared" ref="C624:K624" si="509">C323*$M$4</f>
        <v>2269.1685000000002</v>
      </c>
      <c r="D624" s="55">
        <f t="shared" si="509"/>
        <v>2528.1496875000003</v>
      </c>
      <c r="E624" s="55">
        <f t="shared" si="509"/>
        <v>1851.3455175000001</v>
      </c>
      <c r="F624" s="55">
        <f t="shared" si="509"/>
        <v>2062.9701450000002</v>
      </c>
      <c r="G624" s="55">
        <f t="shared" si="509"/>
        <v>1647.6136499999998</v>
      </c>
      <c r="H624" s="55">
        <f t="shared" si="509"/>
        <v>1837.03989</v>
      </c>
      <c r="I624" s="55">
        <f t="shared" si="509"/>
        <v>1204.1391974999999</v>
      </c>
      <c r="J624" s="55">
        <f t="shared" si="509"/>
        <v>963.41001749999998</v>
      </c>
      <c r="K624" s="55">
        <f t="shared" si="509"/>
        <v>789.99621434999995</v>
      </c>
    </row>
    <row r="625" spans="1:11" ht="14" hidden="1" x14ac:dyDescent="0.2">
      <c r="A625" s="63">
        <v>35</v>
      </c>
      <c r="B625" s="64"/>
      <c r="C625" s="55">
        <f t="shared" ref="C625:K625" si="510">C324*$M$4</f>
        <v>2325.404415</v>
      </c>
      <c r="D625" s="55">
        <f t="shared" si="510"/>
        <v>2591.785065</v>
      </c>
      <c r="E625" s="55">
        <f t="shared" si="510"/>
        <v>1895.7422925000001</v>
      </c>
      <c r="F625" s="55">
        <f t="shared" si="510"/>
        <v>2112.2998950000001</v>
      </c>
      <c r="G625" s="55">
        <f t="shared" si="510"/>
        <v>1686.5841525000001</v>
      </c>
      <c r="H625" s="55">
        <f t="shared" si="510"/>
        <v>1878.9701774999999</v>
      </c>
      <c r="I625" s="55">
        <f t="shared" si="510"/>
        <v>1232.7504524999999</v>
      </c>
      <c r="J625" s="55">
        <f t="shared" si="510"/>
        <v>986.59500000000003</v>
      </c>
      <c r="K625" s="55">
        <f t="shared" si="510"/>
        <v>809.00790000000006</v>
      </c>
    </row>
    <row r="626" spans="1:11" ht="14" hidden="1" x14ac:dyDescent="0.2">
      <c r="A626" s="63">
        <v>36</v>
      </c>
      <c r="B626" s="64"/>
      <c r="C626" s="55">
        <f t="shared" ref="C626:K626" si="511">C325*$M$4</f>
        <v>2384.1068175000005</v>
      </c>
      <c r="D626" s="55">
        <f t="shared" si="511"/>
        <v>2656.4070375000001</v>
      </c>
      <c r="E626" s="55">
        <f t="shared" si="511"/>
        <v>1941.61896</v>
      </c>
      <c r="F626" s="55">
        <f t="shared" si="511"/>
        <v>2163.6028350000001</v>
      </c>
      <c r="G626" s="55">
        <f t="shared" si="511"/>
        <v>1725.0613574999998</v>
      </c>
      <c r="H626" s="55">
        <f t="shared" si="511"/>
        <v>1922.3803575000002</v>
      </c>
      <c r="I626" s="55">
        <f t="shared" si="511"/>
        <v>1260.86841</v>
      </c>
      <c r="J626" s="55">
        <f t="shared" si="511"/>
        <v>1008.7933875</v>
      </c>
      <c r="K626" s="55">
        <f t="shared" si="511"/>
        <v>827.21057775000008</v>
      </c>
    </row>
    <row r="627" spans="1:11" ht="14" hidden="1" x14ac:dyDescent="0.2">
      <c r="A627" s="63">
        <v>37</v>
      </c>
      <c r="B627" s="64"/>
      <c r="C627" s="55">
        <f t="shared" ref="C627:K627" si="512">C326*$M$4</f>
        <v>2445.2757075</v>
      </c>
      <c r="D627" s="55">
        <f t="shared" si="512"/>
        <v>2724.9753900000001</v>
      </c>
      <c r="E627" s="55">
        <f t="shared" si="512"/>
        <v>1989.4688175000001</v>
      </c>
      <c r="F627" s="55">
        <f t="shared" si="512"/>
        <v>2216.3856674999997</v>
      </c>
      <c r="G627" s="55">
        <f t="shared" si="512"/>
        <v>1766.0050500000002</v>
      </c>
      <c r="H627" s="55">
        <f t="shared" si="512"/>
        <v>1966.7771325000001</v>
      </c>
      <c r="I627" s="55">
        <f t="shared" si="512"/>
        <v>1291.452855</v>
      </c>
      <c r="J627" s="55">
        <f t="shared" si="512"/>
        <v>1033.4582625</v>
      </c>
      <c r="K627" s="55">
        <f t="shared" si="512"/>
        <v>847.43577525000012</v>
      </c>
    </row>
    <row r="628" spans="1:11" ht="14" hidden="1" x14ac:dyDescent="0.2">
      <c r="A628" s="63">
        <v>38</v>
      </c>
      <c r="B628" s="64"/>
      <c r="C628" s="55">
        <f t="shared" ref="C628:K628" si="513">C327*$M$4</f>
        <v>2506.937895</v>
      </c>
      <c r="D628" s="55">
        <f t="shared" si="513"/>
        <v>2794.0370400000002</v>
      </c>
      <c r="E628" s="55">
        <f t="shared" si="513"/>
        <v>2037.8119724999999</v>
      </c>
      <c r="F628" s="55">
        <f t="shared" si="513"/>
        <v>2270.6483924999998</v>
      </c>
      <c r="G628" s="55">
        <f t="shared" si="513"/>
        <v>1806.9487425000002</v>
      </c>
      <c r="H628" s="55">
        <f t="shared" si="513"/>
        <v>2013.6403950000001</v>
      </c>
      <c r="I628" s="55">
        <f t="shared" si="513"/>
        <v>1321.0507050000001</v>
      </c>
      <c r="J628" s="55">
        <f t="shared" si="513"/>
        <v>1057.1365425000001</v>
      </c>
      <c r="K628" s="55">
        <f t="shared" si="513"/>
        <v>866.85196485000006</v>
      </c>
    </row>
    <row r="629" spans="1:11" ht="14" hidden="1" x14ac:dyDescent="0.2">
      <c r="A629" s="63">
        <v>39</v>
      </c>
      <c r="B629" s="64"/>
      <c r="C629" s="55">
        <f t="shared" ref="C629:K629" si="514">C328*$M$4</f>
        <v>2571.06657</v>
      </c>
      <c r="D629" s="55">
        <f t="shared" si="514"/>
        <v>2866.0584749999998</v>
      </c>
      <c r="E629" s="55">
        <f t="shared" si="514"/>
        <v>2086.6484249999999</v>
      </c>
      <c r="F629" s="55">
        <f t="shared" si="514"/>
        <v>2324.9111175000003</v>
      </c>
      <c r="G629" s="55">
        <f t="shared" si="514"/>
        <v>1850.8522199999998</v>
      </c>
      <c r="H629" s="55">
        <f t="shared" si="514"/>
        <v>2061.9835499999999</v>
      </c>
      <c r="I629" s="55">
        <f t="shared" si="514"/>
        <v>1352.6217449999999</v>
      </c>
      <c r="J629" s="55">
        <f t="shared" si="514"/>
        <v>1082.294715</v>
      </c>
      <c r="K629" s="55">
        <f t="shared" si="514"/>
        <v>887.48166630000003</v>
      </c>
    </row>
    <row r="630" spans="1:11" ht="14" hidden="1" x14ac:dyDescent="0.2">
      <c r="A630" s="63">
        <v>40</v>
      </c>
      <c r="B630" s="64"/>
      <c r="C630" s="55">
        <f t="shared" ref="C630:K630" si="515">C329*$M$4</f>
        <v>2637.168435</v>
      </c>
      <c r="D630" s="55">
        <f t="shared" si="515"/>
        <v>2939.0665050000002</v>
      </c>
      <c r="E630" s="55">
        <f t="shared" si="515"/>
        <v>2138.9379600000002</v>
      </c>
      <c r="F630" s="55">
        <f t="shared" si="515"/>
        <v>2383.6135200000003</v>
      </c>
      <c r="G630" s="55">
        <f t="shared" si="515"/>
        <v>1894.2624000000001</v>
      </c>
      <c r="H630" s="55">
        <f t="shared" si="515"/>
        <v>2110.8200025000001</v>
      </c>
      <c r="I630" s="55">
        <f t="shared" si="515"/>
        <v>1384.6860824999999</v>
      </c>
      <c r="J630" s="55">
        <f t="shared" si="515"/>
        <v>1107.946185</v>
      </c>
      <c r="K630" s="55">
        <f t="shared" si="515"/>
        <v>908.51587170000005</v>
      </c>
    </row>
    <row r="631" spans="1:11" ht="14" hidden="1" x14ac:dyDescent="0.2">
      <c r="A631" s="63">
        <v>41</v>
      </c>
      <c r="B631" s="64"/>
      <c r="C631" s="55">
        <f t="shared" ref="C631:K631" si="516">C330*$M$4</f>
        <v>2705.2434899999998</v>
      </c>
      <c r="D631" s="55">
        <f t="shared" si="516"/>
        <v>3013.5544274999997</v>
      </c>
      <c r="E631" s="55">
        <f t="shared" si="516"/>
        <v>2191.7207925000002</v>
      </c>
      <c r="F631" s="55">
        <f t="shared" si="516"/>
        <v>2441.3293275000001</v>
      </c>
      <c r="G631" s="55">
        <f t="shared" si="516"/>
        <v>1941.1256625000001</v>
      </c>
      <c r="H631" s="55">
        <f t="shared" si="516"/>
        <v>2162.1229425000001</v>
      </c>
      <c r="I631" s="55">
        <f t="shared" si="516"/>
        <v>1418.7236099999998</v>
      </c>
      <c r="J631" s="55">
        <f t="shared" si="516"/>
        <v>1135.0775475</v>
      </c>
      <c r="K631" s="55">
        <f t="shared" si="516"/>
        <v>930.7635889500001</v>
      </c>
    </row>
    <row r="632" spans="1:11" ht="14" hidden="1" x14ac:dyDescent="0.2">
      <c r="A632" s="63">
        <v>42</v>
      </c>
      <c r="B632" s="64"/>
      <c r="C632" s="55">
        <f t="shared" ref="C632:K632" si="517">C331*$M$4</f>
        <v>2774.3051399999999</v>
      </c>
      <c r="D632" s="55">
        <f t="shared" si="517"/>
        <v>3091.0021350000002</v>
      </c>
      <c r="E632" s="55">
        <f t="shared" si="517"/>
        <v>2246.4768150000004</v>
      </c>
      <c r="F632" s="55">
        <f t="shared" si="517"/>
        <v>2502.0049200000003</v>
      </c>
      <c r="G632" s="55">
        <f t="shared" si="517"/>
        <v>1987.00233</v>
      </c>
      <c r="H632" s="55">
        <f t="shared" si="517"/>
        <v>2214.9057750000002</v>
      </c>
      <c r="I632" s="55">
        <f t="shared" si="517"/>
        <v>1452.26784</v>
      </c>
      <c r="J632" s="55">
        <f t="shared" si="517"/>
        <v>1162.2089100000001</v>
      </c>
      <c r="K632" s="55">
        <f t="shared" si="517"/>
        <v>953.01130620000004</v>
      </c>
    </row>
    <row r="633" spans="1:11" ht="14" hidden="1" x14ac:dyDescent="0.2">
      <c r="A633" s="63">
        <v>43</v>
      </c>
      <c r="B633" s="64"/>
      <c r="C633" s="55">
        <f t="shared" ref="C633:K633" si="518">C332*$M$4</f>
        <v>2844.8466824999996</v>
      </c>
      <c r="D633" s="55">
        <f t="shared" si="518"/>
        <v>3169.9297350000002</v>
      </c>
      <c r="E633" s="55">
        <f t="shared" si="518"/>
        <v>2301.2328375000002</v>
      </c>
      <c r="F633" s="55">
        <f t="shared" si="518"/>
        <v>2565.1469999999999</v>
      </c>
      <c r="G633" s="55">
        <f t="shared" si="518"/>
        <v>2035.3454850000001</v>
      </c>
      <c r="H633" s="55">
        <f t="shared" si="518"/>
        <v>2268.1819049999999</v>
      </c>
      <c r="I633" s="55">
        <f t="shared" si="518"/>
        <v>1487.7852599999999</v>
      </c>
      <c r="J633" s="55">
        <f t="shared" si="518"/>
        <v>1190.3268675000002</v>
      </c>
      <c r="K633" s="55">
        <f t="shared" si="518"/>
        <v>976.06803135000007</v>
      </c>
    </row>
    <row r="634" spans="1:11" ht="14" hidden="1" x14ac:dyDescent="0.2">
      <c r="A634" s="63">
        <v>44</v>
      </c>
      <c r="B634" s="64"/>
      <c r="C634" s="55">
        <f t="shared" ref="C634:K634" si="519">C333*$M$4</f>
        <v>2917.3614150000003</v>
      </c>
      <c r="D634" s="55">
        <f t="shared" si="519"/>
        <v>3251.8171200000002</v>
      </c>
      <c r="E634" s="55">
        <f t="shared" si="519"/>
        <v>2359.4419425000001</v>
      </c>
      <c r="F634" s="55">
        <f t="shared" si="519"/>
        <v>2628.28908</v>
      </c>
      <c r="G634" s="55">
        <f t="shared" si="519"/>
        <v>2084.6752350000002</v>
      </c>
      <c r="H634" s="55">
        <f t="shared" si="519"/>
        <v>2323.4312249999998</v>
      </c>
      <c r="I634" s="55">
        <f t="shared" si="519"/>
        <v>1523.7959774999999</v>
      </c>
      <c r="J634" s="55">
        <f t="shared" si="519"/>
        <v>1219.4314199999999</v>
      </c>
      <c r="K634" s="55">
        <f t="shared" si="519"/>
        <v>999.9337644000002</v>
      </c>
    </row>
    <row r="635" spans="1:11" ht="14" hidden="1" x14ac:dyDescent="0.2">
      <c r="A635" s="63">
        <v>45</v>
      </c>
      <c r="B635" s="64"/>
      <c r="C635" s="55">
        <f t="shared" ref="C635:K635" si="520">C334*$M$4</f>
        <v>2991.8493374999998</v>
      </c>
      <c r="D635" s="55">
        <f t="shared" si="520"/>
        <v>3334.1978024999999</v>
      </c>
      <c r="E635" s="55">
        <f t="shared" si="520"/>
        <v>2417.6510475</v>
      </c>
      <c r="F635" s="55">
        <f t="shared" si="520"/>
        <v>2694.3909449999996</v>
      </c>
      <c r="G635" s="55">
        <f t="shared" si="520"/>
        <v>2135.4848775</v>
      </c>
      <c r="H635" s="55">
        <f t="shared" si="520"/>
        <v>2380.1604374999997</v>
      </c>
      <c r="I635" s="55">
        <f t="shared" si="520"/>
        <v>1560.2999925000001</v>
      </c>
      <c r="J635" s="55">
        <f t="shared" si="520"/>
        <v>1248.5359724999998</v>
      </c>
      <c r="K635" s="55">
        <f t="shared" si="520"/>
        <v>1023.79949745</v>
      </c>
    </row>
    <row r="636" spans="1:11" ht="14" hidden="1" x14ac:dyDescent="0.2">
      <c r="A636" s="63">
        <v>46</v>
      </c>
      <c r="B636" s="64"/>
      <c r="C636" s="55">
        <f t="shared" ref="C636:K636" si="521">C335*$M$4</f>
        <v>3069.2970450000003</v>
      </c>
      <c r="D636" s="55">
        <f t="shared" si="521"/>
        <v>3419.0449724999999</v>
      </c>
      <c r="E636" s="55">
        <f t="shared" si="521"/>
        <v>2477.3400449999999</v>
      </c>
      <c r="F636" s="55">
        <f t="shared" si="521"/>
        <v>2760.4928100000002</v>
      </c>
      <c r="G636" s="55">
        <f t="shared" si="521"/>
        <v>2188.2677100000001</v>
      </c>
      <c r="H636" s="55">
        <f t="shared" si="521"/>
        <v>2438.8628399999998</v>
      </c>
      <c r="I636" s="55">
        <f t="shared" si="521"/>
        <v>1599.270495</v>
      </c>
      <c r="J636" s="55">
        <f t="shared" si="521"/>
        <v>1279.613715</v>
      </c>
      <c r="K636" s="55">
        <f t="shared" si="521"/>
        <v>1049.2832463</v>
      </c>
    </row>
    <row r="637" spans="1:11" ht="14" hidden="1" x14ac:dyDescent="0.2">
      <c r="A637" s="63">
        <v>47</v>
      </c>
      <c r="B637" s="64"/>
      <c r="C637" s="55">
        <f t="shared" ref="C637:K637" si="522">C336*$M$4</f>
        <v>3146.2514550000001</v>
      </c>
      <c r="D637" s="55">
        <f t="shared" si="522"/>
        <v>3505.8653325000005</v>
      </c>
      <c r="E637" s="55">
        <f t="shared" si="522"/>
        <v>2538.5089350000003</v>
      </c>
      <c r="F637" s="55">
        <f t="shared" si="522"/>
        <v>2829.5544600000003</v>
      </c>
      <c r="G637" s="55">
        <f t="shared" si="522"/>
        <v>2242.0371375</v>
      </c>
      <c r="H637" s="55">
        <f t="shared" si="522"/>
        <v>2498.0585400000004</v>
      </c>
      <c r="I637" s="55">
        <f t="shared" si="522"/>
        <v>1638.2409974999998</v>
      </c>
      <c r="J637" s="55">
        <f t="shared" si="522"/>
        <v>1310.6914575000001</v>
      </c>
      <c r="K637" s="55">
        <f t="shared" si="522"/>
        <v>1074.76699515</v>
      </c>
    </row>
    <row r="638" spans="1:11" ht="14" hidden="1" x14ac:dyDescent="0.2">
      <c r="A638" s="63">
        <v>48</v>
      </c>
      <c r="B638" s="64"/>
      <c r="C638" s="55">
        <f t="shared" ref="C638:K638" si="523">C337*$M$4</f>
        <v>3227.1522449999998</v>
      </c>
      <c r="D638" s="55">
        <f t="shared" si="523"/>
        <v>3595.15218</v>
      </c>
      <c r="E638" s="55">
        <f t="shared" si="523"/>
        <v>2602.1443125000001</v>
      </c>
      <c r="F638" s="55">
        <f t="shared" si="523"/>
        <v>2900.0960024999999</v>
      </c>
      <c r="G638" s="55">
        <f t="shared" si="523"/>
        <v>2296.7931599999997</v>
      </c>
      <c r="H638" s="55">
        <f t="shared" si="523"/>
        <v>2558.7341324999998</v>
      </c>
      <c r="I638" s="55">
        <f t="shared" si="523"/>
        <v>1678.1980950000002</v>
      </c>
      <c r="J638" s="55">
        <f t="shared" si="523"/>
        <v>1342.755795</v>
      </c>
      <c r="K638" s="55">
        <f t="shared" si="523"/>
        <v>1101.0597519</v>
      </c>
    </row>
    <row r="639" spans="1:11" ht="14" hidden="1" x14ac:dyDescent="0.2">
      <c r="A639" s="63">
        <v>49</v>
      </c>
      <c r="B639" s="64"/>
      <c r="C639" s="55">
        <f t="shared" ref="C639:K639" si="524">C338*$M$4</f>
        <v>3308.0530349999999</v>
      </c>
      <c r="D639" s="55">
        <f t="shared" si="524"/>
        <v>3685.9189200000005</v>
      </c>
      <c r="E639" s="55">
        <f t="shared" si="524"/>
        <v>2666.7662849999997</v>
      </c>
      <c r="F639" s="55">
        <f t="shared" si="524"/>
        <v>2971.6241399999999</v>
      </c>
      <c r="G639" s="55">
        <f t="shared" si="524"/>
        <v>2351.5491824999999</v>
      </c>
      <c r="H639" s="55">
        <f t="shared" si="524"/>
        <v>2620.8896175</v>
      </c>
      <c r="I639" s="55">
        <f t="shared" si="524"/>
        <v>1719.1417875</v>
      </c>
      <c r="J639" s="55">
        <f t="shared" si="524"/>
        <v>1375.3134300000002</v>
      </c>
      <c r="K639" s="55">
        <f t="shared" si="524"/>
        <v>1127.7570126000001</v>
      </c>
    </row>
    <row r="640" spans="1:11" ht="14" hidden="1" x14ac:dyDescent="0.2">
      <c r="A640" s="63">
        <v>50</v>
      </c>
      <c r="B640" s="64"/>
      <c r="C640" s="55">
        <f t="shared" ref="C640:K640" si="525">C339*$M$4</f>
        <v>3389.9404199999999</v>
      </c>
      <c r="D640" s="55">
        <f t="shared" si="525"/>
        <v>3778.6588499999998</v>
      </c>
      <c r="E640" s="55">
        <f t="shared" si="525"/>
        <v>2733.3614474999995</v>
      </c>
      <c r="F640" s="55">
        <f t="shared" si="525"/>
        <v>3045.6187650000002</v>
      </c>
      <c r="G640" s="55">
        <f t="shared" si="525"/>
        <v>2409.2649899999997</v>
      </c>
      <c r="H640" s="55">
        <f t="shared" si="525"/>
        <v>2685.0182925000004</v>
      </c>
      <c r="I640" s="55">
        <f t="shared" si="525"/>
        <v>1761.0720750000003</v>
      </c>
      <c r="J640" s="55">
        <f t="shared" si="525"/>
        <v>1408.8576599999999</v>
      </c>
      <c r="K640" s="55">
        <f t="shared" si="525"/>
        <v>1155.2632812000002</v>
      </c>
    </row>
    <row r="641" spans="1:11" ht="14" hidden="1" x14ac:dyDescent="0.2">
      <c r="A641" s="63">
        <v>51</v>
      </c>
      <c r="B641" s="64"/>
      <c r="C641" s="55">
        <f t="shared" ref="C641:K641" si="526">C340*$M$4</f>
        <v>3475.2808875000001</v>
      </c>
      <c r="D641" s="55">
        <f t="shared" si="526"/>
        <v>3872.8786725</v>
      </c>
      <c r="E641" s="55">
        <f t="shared" si="526"/>
        <v>2799.4633125</v>
      </c>
      <c r="F641" s="55">
        <f t="shared" si="526"/>
        <v>3119.6133899999995</v>
      </c>
      <c r="G641" s="55">
        <f t="shared" si="526"/>
        <v>2468.4606899999999</v>
      </c>
      <c r="H641" s="55">
        <f t="shared" si="526"/>
        <v>2750.6268600000003</v>
      </c>
      <c r="I641" s="55">
        <f t="shared" si="526"/>
        <v>1803.9889575000002</v>
      </c>
      <c r="J641" s="55">
        <f t="shared" si="526"/>
        <v>1443.3884849999999</v>
      </c>
      <c r="K641" s="55">
        <f t="shared" si="526"/>
        <v>1183.5785576999999</v>
      </c>
    </row>
    <row r="642" spans="1:11" ht="14" hidden="1" x14ac:dyDescent="0.2">
      <c r="A642" s="63">
        <v>52</v>
      </c>
      <c r="B642" s="64"/>
      <c r="C642" s="55">
        <f t="shared" ref="C642:K642" si="527">C341*$M$4</f>
        <v>3562.1012475000002</v>
      </c>
      <c r="D642" s="55">
        <f t="shared" si="527"/>
        <v>3970.5515775000003</v>
      </c>
      <c r="E642" s="55">
        <f t="shared" si="527"/>
        <v>2868.0316650000004</v>
      </c>
      <c r="F642" s="55">
        <f t="shared" si="527"/>
        <v>3196.5677999999998</v>
      </c>
      <c r="G642" s="55">
        <f t="shared" si="527"/>
        <v>2528.6429850000004</v>
      </c>
      <c r="H642" s="55">
        <f t="shared" si="527"/>
        <v>2817.2220225000001</v>
      </c>
      <c r="I642" s="55">
        <f t="shared" si="527"/>
        <v>1847.892435</v>
      </c>
      <c r="J642" s="55">
        <f t="shared" si="527"/>
        <v>1478.4126075000001</v>
      </c>
      <c r="K642" s="55">
        <f t="shared" si="527"/>
        <v>1212.2983381500001</v>
      </c>
    </row>
    <row r="643" spans="1:11" ht="14" hidden="1" x14ac:dyDescent="0.2">
      <c r="A643" s="63">
        <v>53</v>
      </c>
      <c r="B643" s="64"/>
      <c r="C643" s="55">
        <f t="shared" ref="C643:K643" si="528">C342*$M$4</f>
        <v>3650.8947975000001</v>
      </c>
      <c r="D643" s="55">
        <f t="shared" si="528"/>
        <v>4067.7311849999996</v>
      </c>
      <c r="E643" s="55">
        <f t="shared" si="528"/>
        <v>2939.0665050000002</v>
      </c>
      <c r="F643" s="55">
        <f t="shared" si="528"/>
        <v>3274.5088049999999</v>
      </c>
      <c r="G643" s="55">
        <f t="shared" si="528"/>
        <v>2589.3185774999997</v>
      </c>
      <c r="H643" s="55">
        <f t="shared" si="528"/>
        <v>2885.2970774999999</v>
      </c>
      <c r="I643" s="55">
        <f t="shared" si="528"/>
        <v>1892.2892100000001</v>
      </c>
      <c r="J643" s="55">
        <f t="shared" si="528"/>
        <v>1513.9300274999998</v>
      </c>
      <c r="K643" s="55">
        <f t="shared" si="528"/>
        <v>1241.4226225499999</v>
      </c>
    </row>
    <row r="644" spans="1:11" ht="14" hidden="1" x14ac:dyDescent="0.2">
      <c r="A644" s="63">
        <v>54</v>
      </c>
      <c r="B644" s="64"/>
      <c r="C644" s="55">
        <f t="shared" ref="C644:K644" si="529">C343*$M$4</f>
        <v>3739.6883475</v>
      </c>
      <c r="D644" s="55">
        <f t="shared" si="529"/>
        <v>4169.3504700000003</v>
      </c>
      <c r="E644" s="55">
        <f t="shared" si="529"/>
        <v>3010.101345</v>
      </c>
      <c r="F644" s="55">
        <f t="shared" si="529"/>
        <v>3353.9297025000001</v>
      </c>
      <c r="G644" s="55">
        <f t="shared" si="529"/>
        <v>2651.9673600000006</v>
      </c>
      <c r="H644" s="55">
        <f t="shared" si="529"/>
        <v>2955.83862</v>
      </c>
      <c r="I644" s="55">
        <f t="shared" si="529"/>
        <v>1938.1658775000001</v>
      </c>
      <c r="J644" s="55">
        <f t="shared" si="529"/>
        <v>1550.92734</v>
      </c>
      <c r="K644" s="55">
        <f t="shared" si="529"/>
        <v>1271.7604188</v>
      </c>
    </row>
    <row r="645" spans="1:11" ht="14" hidden="1" x14ac:dyDescent="0.2">
      <c r="A645" s="63">
        <v>55</v>
      </c>
      <c r="B645" s="64"/>
      <c r="C645" s="55">
        <f t="shared" ref="C645:K645" si="530">C344*$M$4</f>
        <v>3833.4148725</v>
      </c>
      <c r="D645" s="55">
        <f t="shared" si="530"/>
        <v>4270.9697550000001</v>
      </c>
      <c r="E645" s="55">
        <f t="shared" si="530"/>
        <v>3083.6026725000006</v>
      </c>
      <c r="F645" s="55">
        <f t="shared" si="530"/>
        <v>3436.3103849999998</v>
      </c>
      <c r="G645" s="55">
        <f t="shared" si="530"/>
        <v>2716.5893324999997</v>
      </c>
      <c r="H645" s="55">
        <f t="shared" si="530"/>
        <v>3025.8868649999999</v>
      </c>
      <c r="I645" s="55">
        <f t="shared" si="530"/>
        <v>1985.5224375</v>
      </c>
      <c r="J645" s="55">
        <f t="shared" si="530"/>
        <v>1588.41795</v>
      </c>
      <c r="K645" s="55">
        <f t="shared" si="530"/>
        <v>1302.5027190000003</v>
      </c>
    </row>
    <row r="646" spans="1:11" ht="14" hidden="1" x14ac:dyDescent="0.2">
      <c r="A646" s="63">
        <v>56</v>
      </c>
      <c r="B646" s="64"/>
      <c r="C646" s="55">
        <f t="shared" ref="C646:K646" si="531">C345*$M$4</f>
        <v>3926.6480999999994</v>
      </c>
      <c r="D646" s="55">
        <f t="shared" si="531"/>
        <v>4375.0555274999997</v>
      </c>
      <c r="E646" s="55">
        <f t="shared" si="531"/>
        <v>3157.1040000000003</v>
      </c>
      <c r="F646" s="55">
        <f t="shared" si="531"/>
        <v>3518.6910674999999</v>
      </c>
      <c r="G646" s="55">
        <f t="shared" si="531"/>
        <v>2781.2113049999998</v>
      </c>
      <c r="H646" s="55">
        <f t="shared" si="531"/>
        <v>3098.8948949999999</v>
      </c>
      <c r="I646" s="55">
        <f t="shared" si="531"/>
        <v>2032.8789975</v>
      </c>
      <c r="J646" s="55">
        <f t="shared" si="531"/>
        <v>1626.4018574999998</v>
      </c>
      <c r="K646" s="55">
        <f t="shared" si="531"/>
        <v>1333.6495231499998</v>
      </c>
    </row>
    <row r="647" spans="1:11" ht="14" hidden="1" x14ac:dyDescent="0.2">
      <c r="A647" s="63">
        <v>57</v>
      </c>
      <c r="B647" s="64"/>
      <c r="C647" s="55">
        <f t="shared" ref="C647:K647" si="532">C346*$M$4</f>
        <v>4021.3612200000002</v>
      </c>
      <c r="D647" s="55">
        <f t="shared" si="532"/>
        <v>4482.5943825000004</v>
      </c>
      <c r="E647" s="55">
        <f t="shared" si="532"/>
        <v>3234.5517075000002</v>
      </c>
      <c r="F647" s="55">
        <f t="shared" si="532"/>
        <v>3603.0449400000002</v>
      </c>
      <c r="G647" s="55">
        <f t="shared" si="532"/>
        <v>2847.8064674999996</v>
      </c>
      <c r="H647" s="55">
        <f t="shared" si="532"/>
        <v>3172.8895200000002</v>
      </c>
      <c r="I647" s="55">
        <f t="shared" si="532"/>
        <v>2082.2087474999998</v>
      </c>
      <c r="J647" s="55">
        <f t="shared" si="532"/>
        <v>1665.8656575</v>
      </c>
      <c r="K647" s="55">
        <f t="shared" si="532"/>
        <v>1366.0098391500001</v>
      </c>
    </row>
    <row r="648" spans="1:11" ht="14" hidden="1" x14ac:dyDescent="0.2">
      <c r="A648" s="63">
        <v>58</v>
      </c>
      <c r="B648" s="64"/>
      <c r="C648" s="55">
        <f t="shared" ref="C648:K648" si="533">C347*$M$4</f>
        <v>4118.5408275</v>
      </c>
      <c r="D648" s="55">
        <f t="shared" si="533"/>
        <v>4590.6265350000003</v>
      </c>
      <c r="E648" s="55">
        <f t="shared" si="533"/>
        <v>3311.9994149999998</v>
      </c>
      <c r="F648" s="55">
        <f t="shared" si="533"/>
        <v>3690.3585975000001</v>
      </c>
      <c r="G648" s="55">
        <f t="shared" si="533"/>
        <v>2914.8949275</v>
      </c>
      <c r="H648" s="55">
        <f t="shared" si="533"/>
        <v>3247.8707399999998</v>
      </c>
      <c r="I648" s="55">
        <f t="shared" si="533"/>
        <v>2130.5519025000003</v>
      </c>
      <c r="J648" s="55">
        <f t="shared" si="533"/>
        <v>1704.8361599999998</v>
      </c>
      <c r="K648" s="55">
        <f t="shared" si="533"/>
        <v>1397.9656512000001</v>
      </c>
    </row>
    <row r="649" spans="1:11" ht="14" hidden="1" x14ac:dyDescent="0.2">
      <c r="A649" s="63">
        <v>59</v>
      </c>
      <c r="B649" s="64"/>
      <c r="C649" s="55">
        <f t="shared" ref="C649:K649" si="534">C348*$M$4</f>
        <v>4218.6802200000002</v>
      </c>
      <c r="D649" s="55">
        <f t="shared" si="534"/>
        <v>4700.1385799999998</v>
      </c>
      <c r="E649" s="55">
        <f t="shared" si="534"/>
        <v>3391.4203125000004</v>
      </c>
      <c r="F649" s="55">
        <f t="shared" si="534"/>
        <v>3778.1655525000001</v>
      </c>
      <c r="G649" s="55">
        <f t="shared" si="534"/>
        <v>2983.9565775000001</v>
      </c>
      <c r="H649" s="55">
        <f t="shared" si="534"/>
        <v>3325.3184474999998</v>
      </c>
      <c r="I649" s="55">
        <f t="shared" si="534"/>
        <v>2180.8682475000001</v>
      </c>
      <c r="J649" s="55">
        <f t="shared" si="534"/>
        <v>1744.7932575</v>
      </c>
      <c r="K649" s="55">
        <f t="shared" si="534"/>
        <v>1430.7304711500001</v>
      </c>
    </row>
    <row r="650" spans="1:11" ht="14" hidden="1" x14ac:dyDescent="0.2">
      <c r="A650" s="63">
        <v>60</v>
      </c>
      <c r="B650" s="64"/>
      <c r="C650" s="55">
        <f t="shared" ref="C650:K650" si="535">C349*$M$4</f>
        <v>4318.8196125000004</v>
      </c>
      <c r="D650" s="55">
        <f t="shared" si="535"/>
        <v>4812.1171125000001</v>
      </c>
      <c r="E650" s="55">
        <f t="shared" si="535"/>
        <v>3470.3479125000003</v>
      </c>
      <c r="F650" s="55">
        <f t="shared" si="535"/>
        <v>3867.4523999999997</v>
      </c>
      <c r="G650" s="55">
        <f t="shared" si="535"/>
        <v>3054.4981200000002</v>
      </c>
      <c r="H650" s="55">
        <f t="shared" si="535"/>
        <v>3403.7527500000001</v>
      </c>
      <c r="I650" s="55">
        <f t="shared" si="535"/>
        <v>2232.1711875000001</v>
      </c>
      <c r="J650" s="55">
        <f t="shared" si="535"/>
        <v>1785.7369500000002</v>
      </c>
      <c r="K650" s="55">
        <f t="shared" si="535"/>
        <v>1464.3042990000001</v>
      </c>
    </row>
    <row r="651" spans="1:11" ht="14" hidden="1" x14ac:dyDescent="0.2">
      <c r="A651" s="63">
        <v>61</v>
      </c>
      <c r="B651" s="64"/>
      <c r="C651" s="55">
        <f t="shared" ref="C651:K651" si="536">C350*$M$4</f>
        <v>4847.6345325000002</v>
      </c>
      <c r="D651" s="55">
        <f t="shared" si="536"/>
        <v>5402.1009224999998</v>
      </c>
      <c r="E651" s="55">
        <f t="shared" si="536"/>
        <v>3894.5837624999999</v>
      </c>
      <c r="F651" s="55">
        <f t="shared" si="536"/>
        <v>4340.0314049999997</v>
      </c>
      <c r="G651" s="55">
        <f t="shared" si="536"/>
        <v>3425.45784</v>
      </c>
      <c r="H651" s="55">
        <f t="shared" si="536"/>
        <v>3817.1360550000004</v>
      </c>
      <c r="I651" s="55">
        <f t="shared" si="536"/>
        <v>2503.4848124999999</v>
      </c>
      <c r="J651" s="55">
        <f t="shared" si="536"/>
        <v>2002.7878499999999</v>
      </c>
      <c r="K651" s="55">
        <f t="shared" si="536"/>
        <v>1642.2860370000001</v>
      </c>
    </row>
    <row r="652" spans="1:11" ht="14" hidden="1" x14ac:dyDescent="0.2">
      <c r="A652" s="63">
        <v>62</v>
      </c>
      <c r="B652" s="64"/>
      <c r="C652" s="55">
        <f t="shared" ref="C652:K652" si="537">C351*$M$4</f>
        <v>5421.3395249999994</v>
      </c>
      <c r="D652" s="55">
        <f t="shared" si="537"/>
        <v>6041.4144825000003</v>
      </c>
      <c r="E652" s="55">
        <f t="shared" si="537"/>
        <v>4353.3504375000002</v>
      </c>
      <c r="F652" s="55">
        <f t="shared" si="537"/>
        <v>4851.5809124999996</v>
      </c>
      <c r="G652" s="55">
        <f t="shared" si="537"/>
        <v>3829.9617900000003</v>
      </c>
      <c r="H652" s="55">
        <f t="shared" si="537"/>
        <v>4267.5166724999999</v>
      </c>
      <c r="I652" s="55">
        <f t="shared" si="537"/>
        <v>2798.9700149999999</v>
      </c>
      <c r="J652" s="55">
        <f t="shared" si="537"/>
        <v>2239.5706500000006</v>
      </c>
      <c r="K652" s="55">
        <f t="shared" si="537"/>
        <v>1836.4479330000001</v>
      </c>
    </row>
    <row r="653" spans="1:11" ht="14" hidden="1" x14ac:dyDescent="0.2">
      <c r="A653" s="63">
        <v>63</v>
      </c>
      <c r="B653" s="64"/>
      <c r="C653" s="55">
        <f t="shared" ref="C653:K653" si="538">C352*$M$4</f>
        <v>6037.9614000000001</v>
      </c>
      <c r="D653" s="55">
        <f t="shared" si="538"/>
        <v>6728.5778999999993</v>
      </c>
      <c r="E653" s="55">
        <f t="shared" si="538"/>
        <v>4850.1010199999992</v>
      </c>
      <c r="F653" s="55">
        <f t="shared" si="538"/>
        <v>5404.0741125000004</v>
      </c>
      <c r="G653" s="55">
        <f t="shared" si="538"/>
        <v>4265.0501850000001</v>
      </c>
      <c r="H653" s="55">
        <f t="shared" si="538"/>
        <v>4753.41471</v>
      </c>
      <c r="I653" s="55">
        <f t="shared" si="538"/>
        <v>3117.6401999999998</v>
      </c>
      <c r="J653" s="55">
        <f t="shared" si="538"/>
        <v>2494.1121599999997</v>
      </c>
      <c r="K653" s="55">
        <f t="shared" si="538"/>
        <v>2045.1719712000001</v>
      </c>
    </row>
    <row r="654" spans="1:11" ht="14" hidden="1" x14ac:dyDescent="0.2">
      <c r="A654" s="63">
        <v>64</v>
      </c>
      <c r="B654" s="64"/>
      <c r="C654" s="55">
        <f t="shared" ref="C654:K654" si="539">C353*$M$4</f>
        <v>6697.9934550000007</v>
      </c>
      <c r="D654" s="55">
        <f t="shared" si="539"/>
        <v>7463.5911749999996</v>
      </c>
      <c r="E654" s="55">
        <f t="shared" si="539"/>
        <v>5380.8891299999996</v>
      </c>
      <c r="F654" s="55">
        <f t="shared" si="539"/>
        <v>5996.0311125000007</v>
      </c>
      <c r="G654" s="55">
        <f t="shared" si="539"/>
        <v>4734.1761075000004</v>
      </c>
      <c r="H654" s="55">
        <f t="shared" si="539"/>
        <v>5274.8301675000002</v>
      </c>
      <c r="I654" s="55">
        <f t="shared" si="539"/>
        <v>3459.9886650000003</v>
      </c>
      <c r="J654" s="55">
        <f t="shared" si="539"/>
        <v>2768.3855699999999</v>
      </c>
      <c r="K654" s="55">
        <f t="shared" si="539"/>
        <v>2270.0761674</v>
      </c>
    </row>
    <row r="655" spans="1:11" ht="14" hidden="1" x14ac:dyDescent="0.2">
      <c r="A655" s="63">
        <v>65</v>
      </c>
      <c r="B655" s="64"/>
      <c r="C655" s="55">
        <f t="shared" ref="C655:K655" si="540">C354*$M$4</f>
        <v>7401.9289874999995</v>
      </c>
      <c r="D655" s="55">
        <f t="shared" si="540"/>
        <v>8247.9341999999997</v>
      </c>
      <c r="E655" s="55">
        <f t="shared" si="540"/>
        <v>5948.1812550000004</v>
      </c>
      <c r="F655" s="55">
        <f t="shared" si="540"/>
        <v>6629.4251025000003</v>
      </c>
      <c r="G655" s="55">
        <f t="shared" si="540"/>
        <v>5234.8730699999996</v>
      </c>
      <c r="H655" s="55">
        <f t="shared" si="540"/>
        <v>5833.7362350000003</v>
      </c>
      <c r="I655" s="55">
        <f t="shared" si="540"/>
        <v>3825.5221125000003</v>
      </c>
      <c r="J655" s="55">
        <f t="shared" si="540"/>
        <v>3060.4176899999998</v>
      </c>
      <c r="K655" s="55">
        <f t="shared" si="540"/>
        <v>2509.5425058000001</v>
      </c>
    </row>
    <row r="656" spans="1:11" ht="14" hidden="1" x14ac:dyDescent="0.2">
      <c r="A656" s="63">
        <v>66</v>
      </c>
      <c r="B656" s="64"/>
      <c r="C656" s="55">
        <f t="shared" ref="C656:K656" si="541">C355*$M$4</f>
        <v>8149.274699999999</v>
      </c>
      <c r="D656" s="55">
        <f t="shared" si="541"/>
        <v>9081.1136774999995</v>
      </c>
      <c r="E656" s="55">
        <f t="shared" si="541"/>
        <v>6552.4706925</v>
      </c>
      <c r="F656" s="55">
        <f t="shared" si="541"/>
        <v>7301.2962975</v>
      </c>
      <c r="G656" s="55">
        <f t="shared" si="541"/>
        <v>5768.1276674999999</v>
      </c>
      <c r="H656" s="55">
        <f t="shared" si="541"/>
        <v>6428.1597225000005</v>
      </c>
      <c r="I656" s="55">
        <f t="shared" si="541"/>
        <v>4215.7204349999993</v>
      </c>
      <c r="J656" s="55">
        <f t="shared" si="541"/>
        <v>3372.6750075</v>
      </c>
      <c r="K656" s="55">
        <f t="shared" si="541"/>
        <v>2765.5935061499999</v>
      </c>
    </row>
    <row r="657" spans="1:11" ht="14" hidden="1" x14ac:dyDescent="0.2">
      <c r="A657" s="63">
        <v>67</v>
      </c>
      <c r="B657" s="64"/>
      <c r="C657" s="55">
        <f t="shared" ref="C657:K657" si="542">C356*$M$4</f>
        <v>8941.0171874999996</v>
      </c>
      <c r="D657" s="55">
        <f t="shared" si="542"/>
        <v>9963.1296075000009</v>
      </c>
      <c r="E657" s="55">
        <f t="shared" si="542"/>
        <v>7192.2775499999998</v>
      </c>
      <c r="F657" s="55">
        <f t="shared" si="542"/>
        <v>8015.5910774999993</v>
      </c>
      <c r="G657" s="55">
        <f t="shared" si="542"/>
        <v>6335.4197924999999</v>
      </c>
      <c r="H657" s="55">
        <f t="shared" si="542"/>
        <v>7059.5805224999995</v>
      </c>
      <c r="I657" s="55">
        <f t="shared" si="542"/>
        <v>4630.0903350000008</v>
      </c>
      <c r="J657" s="55">
        <f t="shared" si="542"/>
        <v>3704.1709274999998</v>
      </c>
      <c r="K657" s="55">
        <f t="shared" si="542"/>
        <v>3037.4201605499998</v>
      </c>
    </row>
    <row r="658" spans="1:11" ht="14" hidden="1" x14ac:dyDescent="0.2">
      <c r="A658" s="63">
        <v>68</v>
      </c>
      <c r="B658" s="64"/>
      <c r="C658" s="55">
        <f t="shared" ref="C658:K658" si="543">C357*$M$4</f>
        <v>9774.1966649999995</v>
      </c>
      <c r="D658" s="55">
        <f t="shared" si="543"/>
        <v>10892.995395000002</v>
      </c>
      <c r="E658" s="55">
        <f t="shared" si="543"/>
        <v>7870.0683150000004</v>
      </c>
      <c r="F658" s="55">
        <f t="shared" si="543"/>
        <v>8769.8429550000001</v>
      </c>
      <c r="G658" s="55">
        <f t="shared" si="543"/>
        <v>6933.7896600000004</v>
      </c>
      <c r="H658" s="55">
        <f t="shared" si="543"/>
        <v>7726.5187425000004</v>
      </c>
      <c r="I658" s="55">
        <f t="shared" si="543"/>
        <v>5067.6452175000004</v>
      </c>
      <c r="J658" s="55">
        <f t="shared" si="543"/>
        <v>4054.4121525</v>
      </c>
      <c r="K658" s="55">
        <f t="shared" si="543"/>
        <v>3324.6179650500003</v>
      </c>
    </row>
    <row r="659" spans="1:11" ht="14" hidden="1" x14ac:dyDescent="0.2">
      <c r="A659" s="63">
        <v>69</v>
      </c>
      <c r="B659" s="64"/>
      <c r="C659" s="55">
        <f t="shared" ref="C659:K659" si="544">C358*$M$4</f>
        <v>10653.25281</v>
      </c>
      <c r="D659" s="55">
        <f t="shared" si="544"/>
        <v>11871.697635</v>
      </c>
      <c r="E659" s="55">
        <f t="shared" si="544"/>
        <v>8581.8966074999989</v>
      </c>
      <c r="F659" s="55">
        <f t="shared" si="544"/>
        <v>9562.5720375000001</v>
      </c>
      <c r="G659" s="55">
        <f t="shared" si="544"/>
        <v>7565.2104599999993</v>
      </c>
      <c r="H659" s="55">
        <f t="shared" si="544"/>
        <v>8429.960977499999</v>
      </c>
      <c r="I659" s="55">
        <f t="shared" si="544"/>
        <v>5528.8783800000001</v>
      </c>
      <c r="J659" s="55">
        <f t="shared" si="544"/>
        <v>4423.3986824999993</v>
      </c>
      <c r="K659" s="55">
        <f t="shared" si="544"/>
        <v>3627.1869196500002</v>
      </c>
    </row>
    <row r="660" spans="1:11" ht="14" hidden="1" x14ac:dyDescent="0.2">
      <c r="A660" s="63">
        <v>70</v>
      </c>
      <c r="B660" s="64"/>
      <c r="C660" s="55">
        <f t="shared" ref="C660:K660" si="545">C359*$M$4</f>
        <v>11575.2258375</v>
      </c>
      <c r="D660" s="55">
        <f t="shared" si="545"/>
        <v>12898.74303</v>
      </c>
      <c r="E660" s="55">
        <f t="shared" si="545"/>
        <v>9330.2289149999979</v>
      </c>
      <c r="F660" s="55">
        <f t="shared" si="545"/>
        <v>10397.231407499999</v>
      </c>
      <c r="G660" s="55">
        <f t="shared" si="545"/>
        <v>8228.6955975000001</v>
      </c>
      <c r="H660" s="55">
        <f t="shared" si="545"/>
        <v>9168.9206324999996</v>
      </c>
      <c r="I660" s="55">
        <f t="shared" si="545"/>
        <v>6014.2831200000001</v>
      </c>
      <c r="J660" s="55">
        <f t="shared" si="545"/>
        <v>4811.6238149999999</v>
      </c>
      <c r="K660" s="55">
        <f t="shared" si="545"/>
        <v>3945.5315283</v>
      </c>
    </row>
    <row r="661" spans="1:11" ht="14" hidden="1" x14ac:dyDescent="0.2">
      <c r="A661" s="63">
        <v>71</v>
      </c>
      <c r="B661" s="64"/>
      <c r="C661" s="55">
        <f t="shared" ref="C661:K661" si="546">C360*$M$4</f>
        <v>12540.609045000001</v>
      </c>
      <c r="D661" s="55">
        <f t="shared" si="546"/>
        <v>13975.118175</v>
      </c>
      <c r="E661" s="55">
        <f t="shared" si="546"/>
        <v>10115.065237499999</v>
      </c>
      <c r="F661" s="55">
        <f t="shared" si="546"/>
        <v>11270.861279999999</v>
      </c>
      <c r="G661" s="55">
        <f t="shared" si="546"/>
        <v>8924.7383699999991</v>
      </c>
      <c r="H661" s="55">
        <f t="shared" si="546"/>
        <v>9944.8776000000016</v>
      </c>
      <c r="I661" s="55">
        <f t="shared" si="546"/>
        <v>6522.3795450000007</v>
      </c>
      <c r="J661" s="55">
        <f t="shared" si="546"/>
        <v>5218.1009549999999</v>
      </c>
      <c r="K661" s="55">
        <f t="shared" si="546"/>
        <v>4278.8427831000008</v>
      </c>
    </row>
    <row r="662" spans="1:11" ht="14" hidden="1" x14ac:dyDescent="0.2">
      <c r="A662" s="63">
        <v>72</v>
      </c>
      <c r="B662" s="64"/>
      <c r="C662" s="55">
        <f t="shared" ref="C662:K662" si="547">C361*$M$4</f>
        <v>13550.389027500001</v>
      </c>
      <c r="D662" s="55">
        <f t="shared" si="547"/>
        <v>15098.849880000002</v>
      </c>
      <c r="E662" s="55">
        <f t="shared" si="547"/>
        <v>10935.41898</v>
      </c>
      <c r="F662" s="55">
        <f t="shared" si="547"/>
        <v>12185.434845</v>
      </c>
      <c r="G662" s="55">
        <f t="shared" si="547"/>
        <v>9653.8320749999984</v>
      </c>
      <c r="H662" s="55">
        <f t="shared" si="547"/>
        <v>10756.845284999999</v>
      </c>
      <c r="I662" s="55">
        <f t="shared" si="547"/>
        <v>7055.1408449999999</v>
      </c>
      <c r="J662" s="55">
        <f t="shared" si="547"/>
        <v>5644.3099950000005</v>
      </c>
      <c r="K662" s="55">
        <f t="shared" si="547"/>
        <v>4628.3341958999999</v>
      </c>
    </row>
    <row r="663" spans="1:11" ht="14" hidden="1" x14ac:dyDescent="0.2">
      <c r="A663" s="63">
        <v>73</v>
      </c>
      <c r="B663" s="64"/>
      <c r="C663" s="55">
        <f t="shared" ref="C663:K663" si="548">C362*$M$4</f>
        <v>14602.099297499999</v>
      </c>
      <c r="D663" s="55">
        <f t="shared" si="548"/>
        <v>16271.911335000001</v>
      </c>
      <c r="E663" s="55">
        <f t="shared" si="548"/>
        <v>11792.276737499998</v>
      </c>
      <c r="F663" s="55">
        <f t="shared" si="548"/>
        <v>13140.458805000002</v>
      </c>
      <c r="G663" s="55">
        <f t="shared" si="548"/>
        <v>10414.49682</v>
      </c>
      <c r="H663" s="55">
        <f t="shared" si="548"/>
        <v>11605.810282500001</v>
      </c>
      <c r="I663" s="55">
        <f t="shared" si="548"/>
        <v>7610.1005324999987</v>
      </c>
      <c r="J663" s="55">
        <f t="shared" si="548"/>
        <v>6088.2777449999994</v>
      </c>
      <c r="K663" s="55">
        <f t="shared" si="548"/>
        <v>4992.3877509000013</v>
      </c>
    </row>
    <row r="664" spans="1:11" ht="14" hidden="1" x14ac:dyDescent="0.2">
      <c r="A664" s="63">
        <v>74</v>
      </c>
      <c r="B664" s="64"/>
      <c r="C664" s="55">
        <f t="shared" ref="C664:K664" si="549">C363*$M$4</f>
        <v>15698.699640000001</v>
      </c>
      <c r="D664" s="55">
        <f t="shared" si="549"/>
        <v>17494.795837499998</v>
      </c>
      <c r="E664" s="55">
        <f t="shared" si="549"/>
        <v>12684.651915</v>
      </c>
      <c r="F664" s="55">
        <f t="shared" si="549"/>
        <v>14134.946565000002</v>
      </c>
      <c r="G664" s="55">
        <f t="shared" si="549"/>
        <v>11209.199092499999</v>
      </c>
      <c r="H664" s="55">
        <f t="shared" si="549"/>
        <v>12490.292699999998</v>
      </c>
      <c r="I664" s="55">
        <f t="shared" si="549"/>
        <v>8191.6982850000004</v>
      </c>
      <c r="J664" s="55">
        <f t="shared" si="549"/>
        <v>6553.4572874999994</v>
      </c>
      <c r="K664" s="55">
        <f t="shared" si="549"/>
        <v>5373.83497575</v>
      </c>
    </row>
    <row r="665" spans="1:11" ht="14" hidden="1" x14ac:dyDescent="0.2">
      <c r="A665" s="63">
        <v>75</v>
      </c>
      <c r="B665" s="64"/>
      <c r="C665" s="55">
        <f t="shared" ref="C665:K665" si="550">C364*$M$4</f>
        <v>16839.696757499998</v>
      </c>
      <c r="D665" s="55">
        <f t="shared" si="550"/>
        <v>18764.543602500002</v>
      </c>
      <c r="E665" s="55">
        <f t="shared" si="550"/>
        <v>13615.011</v>
      </c>
      <c r="F665" s="55">
        <f t="shared" si="550"/>
        <v>15170.378017499997</v>
      </c>
      <c r="G665" s="55">
        <f t="shared" si="550"/>
        <v>12034.48581</v>
      </c>
      <c r="H665" s="55">
        <f t="shared" si="550"/>
        <v>13410.292537500001</v>
      </c>
      <c r="I665" s="55">
        <f t="shared" si="550"/>
        <v>8795.4944250000008</v>
      </c>
      <c r="J665" s="55">
        <f t="shared" si="550"/>
        <v>7036.3955399999995</v>
      </c>
      <c r="K665" s="55">
        <f t="shared" si="550"/>
        <v>5769.8443428</v>
      </c>
    </row>
    <row r="666" spans="1:11" ht="14" hidden="1" x14ac:dyDescent="0.2">
      <c r="A666" s="63">
        <v>76</v>
      </c>
      <c r="B666" s="64"/>
      <c r="C666" s="55">
        <f t="shared" ref="C666:K666" si="551">C365*$M$4</f>
        <v>16839.696757499998</v>
      </c>
      <c r="D666" s="55">
        <f t="shared" si="551"/>
        <v>18764.543602500002</v>
      </c>
      <c r="E666" s="55">
        <f t="shared" si="551"/>
        <v>13615.011</v>
      </c>
      <c r="F666" s="55">
        <f t="shared" si="551"/>
        <v>15170.378017499997</v>
      </c>
      <c r="G666" s="55">
        <f t="shared" si="551"/>
        <v>12034.48581</v>
      </c>
      <c r="H666" s="55">
        <f t="shared" si="551"/>
        <v>13410.292537500001</v>
      </c>
      <c r="I666" s="55">
        <f t="shared" si="551"/>
        <v>8795.4944250000008</v>
      </c>
      <c r="J666" s="55">
        <f t="shared" si="551"/>
        <v>7036.3955399999995</v>
      </c>
      <c r="K666" s="55">
        <f t="shared" si="551"/>
        <v>5769.8443428</v>
      </c>
    </row>
    <row r="667" spans="1:11" ht="14" hidden="1" x14ac:dyDescent="0.2">
      <c r="A667" s="63">
        <v>77</v>
      </c>
      <c r="B667" s="64"/>
      <c r="C667" s="55">
        <f t="shared" ref="C667:K667" si="552">C366*$M$4</f>
        <v>16839.696757499998</v>
      </c>
      <c r="D667" s="55">
        <f t="shared" si="552"/>
        <v>18764.543602500002</v>
      </c>
      <c r="E667" s="55">
        <f t="shared" si="552"/>
        <v>13615.011</v>
      </c>
      <c r="F667" s="55">
        <f t="shared" si="552"/>
        <v>15170.378017499997</v>
      </c>
      <c r="G667" s="55">
        <f t="shared" si="552"/>
        <v>12034.48581</v>
      </c>
      <c r="H667" s="55">
        <f t="shared" si="552"/>
        <v>13410.292537500001</v>
      </c>
      <c r="I667" s="55">
        <f t="shared" si="552"/>
        <v>8795.4944250000008</v>
      </c>
      <c r="J667" s="55">
        <f t="shared" si="552"/>
        <v>7036.3955399999995</v>
      </c>
      <c r="K667" s="55">
        <f t="shared" si="552"/>
        <v>5769.8443428</v>
      </c>
    </row>
    <row r="668" spans="1:11" ht="14" hidden="1" x14ac:dyDescent="0.2">
      <c r="A668" s="63">
        <v>78</v>
      </c>
      <c r="B668" s="64"/>
      <c r="C668" s="55">
        <f t="shared" ref="C668:K668" si="553">C367*$M$4</f>
        <v>16839.696757499998</v>
      </c>
      <c r="D668" s="55">
        <f t="shared" si="553"/>
        <v>18764.543602500002</v>
      </c>
      <c r="E668" s="55">
        <f t="shared" si="553"/>
        <v>13615.011</v>
      </c>
      <c r="F668" s="55">
        <f t="shared" si="553"/>
        <v>15170.378017499997</v>
      </c>
      <c r="G668" s="55">
        <f t="shared" si="553"/>
        <v>12034.48581</v>
      </c>
      <c r="H668" s="55">
        <f t="shared" si="553"/>
        <v>13410.292537500001</v>
      </c>
      <c r="I668" s="55">
        <f t="shared" si="553"/>
        <v>8795.4944250000008</v>
      </c>
      <c r="J668" s="55">
        <f t="shared" si="553"/>
        <v>7036.3955399999995</v>
      </c>
      <c r="K668" s="55">
        <f t="shared" si="553"/>
        <v>5769.8443428</v>
      </c>
    </row>
    <row r="669" spans="1:11" ht="14" hidden="1" x14ac:dyDescent="0.2">
      <c r="A669" s="63">
        <v>79</v>
      </c>
      <c r="B669" s="64"/>
      <c r="C669" s="55">
        <f t="shared" ref="C669:K669" si="554">C368*$M$4</f>
        <v>16839.696757499998</v>
      </c>
      <c r="D669" s="55">
        <f t="shared" si="554"/>
        <v>18764.543602500002</v>
      </c>
      <c r="E669" s="55">
        <f t="shared" si="554"/>
        <v>13615.011</v>
      </c>
      <c r="F669" s="55">
        <f t="shared" si="554"/>
        <v>15170.378017499997</v>
      </c>
      <c r="G669" s="55">
        <f t="shared" si="554"/>
        <v>12034.48581</v>
      </c>
      <c r="H669" s="55">
        <f t="shared" si="554"/>
        <v>13410.292537500001</v>
      </c>
      <c r="I669" s="55">
        <f t="shared" si="554"/>
        <v>8795.4944250000008</v>
      </c>
      <c r="J669" s="55">
        <f t="shared" si="554"/>
        <v>7036.3955399999995</v>
      </c>
      <c r="K669" s="55">
        <f t="shared" si="554"/>
        <v>5769.8443428</v>
      </c>
    </row>
    <row r="670" spans="1:11" ht="14" hidden="1" x14ac:dyDescent="0.2">
      <c r="A670" s="63">
        <v>80</v>
      </c>
      <c r="B670" s="64"/>
      <c r="C670" s="55">
        <f t="shared" ref="C670:K670" si="555">C369*$M$4</f>
        <v>16839.696757499998</v>
      </c>
      <c r="D670" s="55">
        <f t="shared" si="555"/>
        <v>18764.543602500002</v>
      </c>
      <c r="E670" s="55">
        <f t="shared" si="555"/>
        <v>13615.011</v>
      </c>
      <c r="F670" s="55">
        <f t="shared" si="555"/>
        <v>15170.378017499997</v>
      </c>
      <c r="G670" s="55">
        <f t="shared" si="555"/>
        <v>12034.48581</v>
      </c>
      <c r="H670" s="55">
        <f t="shared" si="555"/>
        <v>13410.292537500001</v>
      </c>
      <c r="I670" s="55">
        <f t="shared" si="555"/>
        <v>8795.4944250000008</v>
      </c>
      <c r="J670" s="55">
        <f t="shared" si="555"/>
        <v>7036.3955399999995</v>
      </c>
      <c r="K670" s="55">
        <f t="shared" si="555"/>
        <v>5769.8443428</v>
      </c>
    </row>
    <row r="671" spans="1:11" ht="14" hidden="1" x14ac:dyDescent="0.2">
      <c r="A671" s="63">
        <v>81</v>
      </c>
      <c r="B671" s="64"/>
      <c r="C671" s="55">
        <f t="shared" ref="C671:K671" si="556">C370*$M$4</f>
        <v>16839.696757499998</v>
      </c>
      <c r="D671" s="55">
        <f t="shared" si="556"/>
        <v>18764.543602500002</v>
      </c>
      <c r="E671" s="55">
        <f t="shared" si="556"/>
        <v>13615.011</v>
      </c>
      <c r="F671" s="55">
        <f t="shared" si="556"/>
        <v>15170.378017499997</v>
      </c>
      <c r="G671" s="55">
        <f t="shared" si="556"/>
        <v>12034.48581</v>
      </c>
      <c r="H671" s="55">
        <f t="shared" si="556"/>
        <v>13410.292537500001</v>
      </c>
      <c r="I671" s="55">
        <f t="shared" si="556"/>
        <v>8795.4944250000008</v>
      </c>
      <c r="J671" s="55">
        <f t="shared" si="556"/>
        <v>7036.3955399999995</v>
      </c>
      <c r="K671" s="55">
        <f t="shared" si="556"/>
        <v>5769.8443428</v>
      </c>
    </row>
    <row r="672" spans="1:11" ht="14" hidden="1" x14ac:dyDescent="0.2">
      <c r="A672" s="63">
        <v>82</v>
      </c>
      <c r="B672" s="64"/>
      <c r="C672" s="55">
        <f t="shared" ref="C672:K672" si="557">C371*$M$4</f>
        <v>16839.696757499998</v>
      </c>
      <c r="D672" s="55">
        <f t="shared" si="557"/>
        <v>18764.543602500002</v>
      </c>
      <c r="E672" s="55">
        <f t="shared" si="557"/>
        <v>13615.011</v>
      </c>
      <c r="F672" s="55">
        <f t="shared" si="557"/>
        <v>15170.378017499997</v>
      </c>
      <c r="G672" s="55">
        <f t="shared" si="557"/>
        <v>12034.48581</v>
      </c>
      <c r="H672" s="55">
        <f t="shared" si="557"/>
        <v>13410.292537500001</v>
      </c>
      <c r="I672" s="55">
        <f t="shared" si="557"/>
        <v>8795.4944250000008</v>
      </c>
      <c r="J672" s="55">
        <f t="shared" si="557"/>
        <v>7036.3955399999995</v>
      </c>
      <c r="K672" s="55">
        <f t="shared" si="557"/>
        <v>5769.8443428</v>
      </c>
    </row>
    <row r="673" spans="1:11" ht="14" hidden="1" x14ac:dyDescent="0.2">
      <c r="A673" s="63">
        <v>83</v>
      </c>
      <c r="B673" s="64"/>
      <c r="C673" s="55">
        <f t="shared" ref="C673:K673" si="558">C372*$M$4</f>
        <v>16839.696757499998</v>
      </c>
      <c r="D673" s="55">
        <f t="shared" si="558"/>
        <v>18764.543602500002</v>
      </c>
      <c r="E673" s="55">
        <f t="shared" si="558"/>
        <v>13615.011</v>
      </c>
      <c r="F673" s="55">
        <f t="shared" si="558"/>
        <v>15170.378017499997</v>
      </c>
      <c r="G673" s="55">
        <f t="shared" si="558"/>
        <v>12034.48581</v>
      </c>
      <c r="H673" s="55">
        <f t="shared" si="558"/>
        <v>13410.292537500001</v>
      </c>
      <c r="I673" s="55">
        <f t="shared" si="558"/>
        <v>8795.4944250000008</v>
      </c>
      <c r="J673" s="55">
        <f t="shared" si="558"/>
        <v>7036.3955399999995</v>
      </c>
      <c r="K673" s="55">
        <f t="shared" si="558"/>
        <v>5769.8443428</v>
      </c>
    </row>
    <row r="674" spans="1:11" ht="14" hidden="1" x14ac:dyDescent="0.2">
      <c r="A674" s="65">
        <v>84</v>
      </c>
      <c r="B674" s="66" t="s">
        <v>153</v>
      </c>
      <c r="C674" s="55">
        <f t="shared" ref="C674:K674" si="559">C373*$M$4</f>
        <v>16839.696757499998</v>
      </c>
      <c r="D674" s="55">
        <f t="shared" si="559"/>
        <v>18764.543602500002</v>
      </c>
      <c r="E674" s="55">
        <f t="shared" si="559"/>
        <v>13615.011</v>
      </c>
      <c r="F674" s="55">
        <f t="shared" si="559"/>
        <v>15170.378017499997</v>
      </c>
      <c r="G674" s="55">
        <f t="shared" si="559"/>
        <v>12034.48581</v>
      </c>
      <c r="H674" s="55">
        <f t="shared" si="559"/>
        <v>13410.292537500001</v>
      </c>
      <c r="I674" s="55">
        <f t="shared" si="559"/>
        <v>8795.4944250000008</v>
      </c>
      <c r="J674" s="55">
        <f t="shared" si="559"/>
        <v>7036.3955399999995</v>
      </c>
      <c r="K674" s="55">
        <f t="shared" si="559"/>
        <v>5769.8443428</v>
      </c>
    </row>
    <row r="675" spans="1:11" ht="14" hidden="1" x14ac:dyDescent="0.2">
      <c r="A675" s="25">
        <v>1</v>
      </c>
      <c r="B675" s="41" t="s">
        <v>154</v>
      </c>
      <c r="C675" s="55">
        <f t="shared" ref="C675:K675" si="560">C374*$M$4</f>
        <v>831.69958499999996</v>
      </c>
      <c r="D675" s="55">
        <f t="shared" si="560"/>
        <v>927.89259750000008</v>
      </c>
      <c r="E675" s="55">
        <f t="shared" si="560"/>
        <v>697.52266499999996</v>
      </c>
      <c r="F675" s="55">
        <f t="shared" si="560"/>
        <v>797.66205749999995</v>
      </c>
      <c r="G675" s="55">
        <f t="shared" si="560"/>
        <v>632.90069249999999</v>
      </c>
      <c r="H675" s="55">
        <f t="shared" si="560"/>
        <v>735.01327500000002</v>
      </c>
      <c r="I675" s="55">
        <f t="shared" si="560"/>
        <v>462.71305499999994</v>
      </c>
      <c r="J675" s="55">
        <f t="shared" si="560"/>
        <v>370.46642250000002</v>
      </c>
      <c r="K675" s="55">
        <f t="shared" si="560"/>
        <v>303.78246645000007</v>
      </c>
    </row>
    <row r="676" spans="1:11" ht="14" hidden="1" x14ac:dyDescent="0.2">
      <c r="A676" s="25">
        <v>2</v>
      </c>
      <c r="B676" s="41" t="s">
        <v>155</v>
      </c>
      <c r="C676" s="55">
        <f t="shared" ref="C676:K676" si="561">C375*$M$4</f>
        <v>1414.2839324999998</v>
      </c>
      <c r="D676" s="55">
        <f t="shared" si="561"/>
        <v>1575.5922149999999</v>
      </c>
      <c r="E676" s="55">
        <f t="shared" si="561"/>
        <v>1184.9005950000001</v>
      </c>
      <c r="F676" s="55">
        <f t="shared" si="561"/>
        <v>1355.0882325</v>
      </c>
      <c r="G676" s="55">
        <f t="shared" si="561"/>
        <v>1073.41536</v>
      </c>
      <c r="H676" s="55">
        <f t="shared" si="561"/>
        <v>1250.5091624999998</v>
      </c>
      <c r="I676" s="55">
        <f t="shared" si="561"/>
        <v>784.83632250000005</v>
      </c>
      <c r="J676" s="55">
        <f t="shared" si="561"/>
        <v>627.96771750000005</v>
      </c>
      <c r="K676" s="55">
        <f t="shared" si="561"/>
        <v>514.93352835000007</v>
      </c>
    </row>
    <row r="677" spans="1:11" ht="14" hidden="1" x14ac:dyDescent="0.2">
      <c r="A677" s="42">
        <v>3</v>
      </c>
      <c r="B677" s="43" t="s">
        <v>156</v>
      </c>
      <c r="C677" s="55">
        <f t="shared" ref="C677:K677" si="562">C376*$M$4</f>
        <v>1996.8682799999999</v>
      </c>
      <c r="D677" s="55">
        <f t="shared" si="562"/>
        <v>3781.1253375000001</v>
      </c>
      <c r="E677" s="55">
        <f t="shared" si="562"/>
        <v>1672.2785249999999</v>
      </c>
      <c r="F677" s="55">
        <f t="shared" si="562"/>
        <v>3251.3238225</v>
      </c>
      <c r="G677" s="55">
        <f t="shared" si="562"/>
        <v>1515.9032175</v>
      </c>
      <c r="H677" s="55">
        <f t="shared" si="562"/>
        <v>2999.7420975</v>
      </c>
      <c r="I677" s="55">
        <f t="shared" si="562"/>
        <v>1107.946185</v>
      </c>
      <c r="J677" s="55">
        <f t="shared" si="562"/>
        <v>886.45560750000004</v>
      </c>
      <c r="K677" s="55">
        <f t="shared" si="562"/>
        <v>726.89359815</v>
      </c>
    </row>
    <row r="678" spans="1:11" s="53" customFormat="1" ht="15" hidden="1" thickBot="1" x14ac:dyDescent="0.25">
      <c r="A678" s="51"/>
      <c r="B678" s="52"/>
      <c r="C678" s="69"/>
      <c r="D678" s="69"/>
      <c r="E678" s="69"/>
      <c r="F678" s="69"/>
      <c r="G678" s="69"/>
    </row>
    <row r="679" spans="1:11" ht="14" hidden="1" x14ac:dyDescent="0.2">
      <c r="B679" s="41"/>
      <c r="C679" s="55"/>
      <c r="D679" s="55"/>
      <c r="E679" s="55"/>
      <c r="F679" s="55"/>
      <c r="G679" s="55"/>
    </row>
    <row r="681" spans="1:11" ht="18" hidden="1" x14ac:dyDescent="0.2">
      <c r="A681" s="459" t="s">
        <v>143</v>
      </c>
      <c r="B681" s="460"/>
      <c r="C681" s="460"/>
      <c r="D681" s="460"/>
      <c r="E681" s="460"/>
      <c r="F681" s="460"/>
      <c r="G681" s="460"/>
      <c r="H681" s="460"/>
    </row>
    <row r="682" spans="1:11" ht="18" hidden="1" x14ac:dyDescent="0.2">
      <c r="A682" s="461" t="s">
        <v>107</v>
      </c>
      <c r="B682" s="462"/>
      <c r="C682" s="462"/>
      <c r="D682" s="462"/>
      <c r="E682" s="462"/>
      <c r="F682" s="462"/>
      <c r="G682" s="462"/>
      <c r="H682" s="462"/>
    </row>
    <row r="683" spans="1:11" hidden="1" x14ac:dyDescent="0.15">
      <c r="C683" s="26"/>
      <c r="D683" s="26"/>
      <c r="E683" s="26"/>
      <c r="F683" s="26"/>
      <c r="G683" s="26"/>
      <c r="H683" s="26"/>
    </row>
    <row r="684" spans="1:11" hidden="1" x14ac:dyDescent="0.15">
      <c r="A684" s="477" t="s">
        <v>150</v>
      </c>
      <c r="B684" s="478"/>
      <c r="C684" s="34">
        <v>1000</v>
      </c>
      <c r="D684" s="34">
        <v>2000</v>
      </c>
      <c r="E684" s="34">
        <v>3500</v>
      </c>
      <c r="F684" s="34">
        <v>5000</v>
      </c>
      <c r="G684" s="48">
        <v>10000</v>
      </c>
      <c r="H684" s="48">
        <v>20000</v>
      </c>
      <c r="I684" s="21">
        <v>30000</v>
      </c>
    </row>
    <row r="685" spans="1:11" ht="14" hidden="1" x14ac:dyDescent="0.2">
      <c r="A685" s="63">
        <v>18</v>
      </c>
      <c r="B685" s="35"/>
      <c r="C685" s="55">
        <f>C6*$M$3</f>
        <v>2202.5035312500004</v>
      </c>
      <c r="D685" s="55">
        <f t="shared" ref="D685:I685" si="563">D6*$M$3</f>
        <v>1577.7143250000001</v>
      </c>
      <c r="E685" s="55">
        <f t="shared" si="563"/>
        <v>1312.7996062500001</v>
      </c>
      <c r="F685" s="55">
        <f t="shared" si="563"/>
        <v>1138.4934000000001</v>
      </c>
      <c r="G685" s="55">
        <f t="shared" si="563"/>
        <v>867.69168750000006</v>
      </c>
      <c r="H685" s="55">
        <f t="shared" si="563"/>
        <v>694.15335000000005</v>
      </c>
      <c r="I685" s="55">
        <f t="shared" si="563"/>
        <v>569.20574700000009</v>
      </c>
      <c r="J685" s="55"/>
    </row>
    <row r="686" spans="1:11" ht="14" hidden="1" x14ac:dyDescent="0.2">
      <c r="A686" s="63">
        <v>19</v>
      </c>
      <c r="B686" s="35"/>
      <c r="C686" s="55">
        <f t="shared" ref="C686:I686" si="564">C7*$M$3</f>
        <v>2231.6825437500001</v>
      </c>
      <c r="D686" s="55">
        <f t="shared" si="564"/>
        <v>1596.6550874999998</v>
      </c>
      <c r="E686" s="55">
        <f t="shared" si="564"/>
        <v>1326.6212437500001</v>
      </c>
      <c r="F686" s="55">
        <f t="shared" si="564"/>
        <v>1150.7793000000001</v>
      </c>
      <c r="G686" s="55">
        <f t="shared" si="564"/>
        <v>876.65015625000001</v>
      </c>
      <c r="H686" s="55">
        <f t="shared" si="564"/>
        <v>701.32012499999996</v>
      </c>
      <c r="I686" s="55">
        <f t="shared" si="564"/>
        <v>575.08250250000003</v>
      </c>
      <c r="J686" s="55"/>
    </row>
    <row r="687" spans="1:11" ht="14" hidden="1" x14ac:dyDescent="0.2">
      <c r="A687" s="63">
        <v>20</v>
      </c>
      <c r="B687" s="35"/>
      <c r="C687" s="55">
        <f t="shared" ref="C687:I687" si="565">C8*$M$3</f>
        <v>2261.37346875</v>
      </c>
      <c r="D687" s="55">
        <f t="shared" si="565"/>
        <v>1616.87563125</v>
      </c>
      <c r="E687" s="55">
        <f t="shared" si="565"/>
        <v>1341.46670625</v>
      </c>
      <c r="F687" s="55">
        <f t="shared" si="565"/>
        <v>1163.3211562500001</v>
      </c>
      <c r="G687" s="55">
        <f t="shared" si="565"/>
        <v>886.12053750000007</v>
      </c>
      <c r="H687" s="55">
        <f t="shared" si="565"/>
        <v>708.9988125000001</v>
      </c>
      <c r="I687" s="55">
        <f t="shared" si="565"/>
        <v>581.37902625000015</v>
      </c>
      <c r="J687" s="55"/>
    </row>
    <row r="688" spans="1:11" ht="14" hidden="1" x14ac:dyDescent="0.2">
      <c r="A688" s="63">
        <v>21</v>
      </c>
      <c r="B688" s="35"/>
      <c r="C688" s="55">
        <f t="shared" ref="C688:I688" si="566">C9*$M$3</f>
        <v>2292.0882187500006</v>
      </c>
      <c r="D688" s="55">
        <f t="shared" si="566"/>
        <v>1637.35213125</v>
      </c>
      <c r="E688" s="55">
        <f t="shared" si="566"/>
        <v>1356.568125</v>
      </c>
      <c r="F688" s="55">
        <f t="shared" si="566"/>
        <v>1176.3749250000001</v>
      </c>
      <c r="G688" s="55">
        <f t="shared" si="566"/>
        <v>896.35878750000006</v>
      </c>
      <c r="H688" s="55">
        <f t="shared" si="566"/>
        <v>717.1894125</v>
      </c>
      <c r="I688" s="55">
        <f t="shared" si="566"/>
        <v>588.0953182500001</v>
      </c>
      <c r="J688" s="55"/>
    </row>
    <row r="689" spans="1:10" ht="14" hidden="1" x14ac:dyDescent="0.2">
      <c r="A689" s="63">
        <v>22</v>
      </c>
      <c r="B689" s="35"/>
      <c r="C689" s="55">
        <f t="shared" ref="C689:I689" si="567">C10*$M$3</f>
        <v>2323.82679375</v>
      </c>
      <c r="D689" s="55">
        <f t="shared" si="567"/>
        <v>1658.5964999999999</v>
      </c>
      <c r="E689" s="55">
        <f t="shared" si="567"/>
        <v>1372.1814562500001</v>
      </c>
      <c r="F689" s="55">
        <f t="shared" si="567"/>
        <v>1189.6846499999999</v>
      </c>
      <c r="G689" s="55">
        <f t="shared" si="567"/>
        <v>906.34108125000012</v>
      </c>
      <c r="H689" s="55">
        <f t="shared" si="567"/>
        <v>725.12405624999997</v>
      </c>
      <c r="I689" s="55">
        <f t="shared" si="567"/>
        <v>594.60172612500003</v>
      </c>
      <c r="J689" s="55"/>
    </row>
    <row r="690" spans="1:10" ht="14" hidden="1" x14ac:dyDescent="0.2">
      <c r="A690" s="63">
        <v>23</v>
      </c>
      <c r="B690" s="35"/>
      <c r="C690" s="55">
        <f t="shared" ref="C690:I690" si="568">C11*$M$3</f>
        <v>2357.3570624999998</v>
      </c>
      <c r="D690" s="55">
        <f t="shared" si="568"/>
        <v>1680.0968250000001</v>
      </c>
      <c r="E690" s="55">
        <f t="shared" si="568"/>
        <v>1388.8186125</v>
      </c>
      <c r="F690" s="55">
        <f t="shared" si="568"/>
        <v>1204.2741562499998</v>
      </c>
      <c r="G690" s="55">
        <f t="shared" si="568"/>
        <v>917.85911250000004</v>
      </c>
      <c r="H690" s="55">
        <f t="shared" si="568"/>
        <v>734.33848124999997</v>
      </c>
      <c r="I690" s="55">
        <f t="shared" si="568"/>
        <v>602.15755462499999</v>
      </c>
      <c r="J690" s="55"/>
    </row>
    <row r="691" spans="1:10" ht="14" hidden="1" x14ac:dyDescent="0.2">
      <c r="A691" s="63">
        <v>24</v>
      </c>
      <c r="B691" s="35"/>
      <c r="C691" s="55">
        <f t="shared" ref="C691:I691" si="569">C12*$M$3</f>
        <v>2390.6313750000004</v>
      </c>
      <c r="D691" s="55">
        <f t="shared" si="569"/>
        <v>1702.8769312500001</v>
      </c>
      <c r="E691" s="55">
        <f t="shared" si="569"/>
        <v>1405.4557687500001</v>
      </c>
      <c r="F691" s="55">
        <f t="shared" si="569"/>
        <v>1218.6077062500001</v>
      </c>
      <c r="G691" s="55">
        <f t="shared" si="569"/>
        <v>928.60927500000003</v>
      </c>
      <c r="H691" s="55">
        <f t="shared" si="569"/>
        <v>743.04099374999998</v>
      </c>
      <c r="I691" s="55">
        <f t="shared" si="569"/>
        <v>609.29361487500012</v>
      </c>
      <c r="J691" s="55"/>
    </row>
    <row r="692" spans="1:10" ht="14" hidden="1" x14ac:dyDescent="0.2">
      <c r="A692" s="63">
        <v>25</v>
      </c>
      <c r="B692" s="35"/>
      <c r="C692" s="55">
        <f t="shared" ref="C692:I692" si="570">C13*$M$3</f>
        <v>2425.1854687499999</v>
      </c>
      <c r="D692" s="55">
        <f t="shared" si="570"/>
        <v>1726.6808625000001</v>
      </c>
      <c r="E692" s="55">
        <f t="shared" si="570"/>
        <v>1422.6048375000003</v>
      </c>
      <c r="F692" s="55">
        <f t="shared" si="570"/>
        <v>1233.7091249999999</v>
      </c>
      <c r="G692" s="55">
        <f t="shared" si="570"/>
        <v>940.12730625000006</v>
      </c>
      <c r="H692" s="55">
        <f t="shared" si="570"/>
        <v>752.25541874999999</v>
      </c>
      <c r="I692" s="55">
        <f t="shared" si="570"/>
        <v>616.84944337500008</v>
      </c>
      <c r="J692" s="55"/>
    </row>
    <row r="693" spans="1:10" ht="14" hidden="1" x14ac:dyDescent="0.2">
      <c r="A693" s="63">
        <v>26</v>
      </c>
      <c r="B693" s="35"/>
      <c r="C693" s="55">
        <f t="shared" ref="C693:I693" si="571">C14*$M$3</f>
        <v>2475.0969375</v>
      </c>
      <c r="D693" s="55">
        <f t="shared" si="571"/>
        <v>1760.4670874999999</v>
      </c>
      <c r="E693" s="55">
        <f t="shared" si="571"/>
        <v>1447.9445062500001</v>
      </c>
      <c r="F693" s="55">
        <f t="shared" si="571"/>
        <v>1255.97731875</v>
      </c>
      <c r="G693" s="55">
        <f t="shared" si="571"/>
        <v>956.76446250000015</v>
      </c>
      <c r="H693" s="55">
        <f t="shared" si="571"/>
        <v>765.56514375000006</v>
      </c>
      <c r="I693" s="55">
        <f t="shared" si="571"/>
        <v>627.76341787500019</v>
      </c>
      <c r="J693" s="55"/>
    </row>
    <row r="694" spans="1:10" ht="14" hidden="1" x14ac:dyDescent="0.2">
      <c r="A694" s="63">
        <v>27</v>
      </c>
      <c r="B694" s="35"/>
      <c r="C694" s="55">
        <f t="shared" ref="C694:I694" si="572">C15*$M$3</f>
        <v>2527.05605625</v>
      </c>
      <c r="D694" s="55">
        <f t="shared" si="572"/>
        <v>1795.7890500000001</v>
      </c>
      <c r="E694" s="55">
        <f t="shared" si="572"/>
        <v>1474.8199124999999</v>
      </c>
      <c r="F694" s="55">
        <f t="shared" si="572"/>
        <v>1278.50146875</v>
      </c>
      <c r="G694" s="55">
        <f t="shared" si="572"/>
        <v>974.42544375</v>
      </c>
      <c r="H694" s="55">
        <f t="shared" si="572"/>
        <v>779.64273750000007</v>
      </c>
      <c r="I694" s="55">
        <f t="shared" si="572"/>
        <v>639.30704475000016</v>
      </c>
      <c r="J694" s="55"/>
    </row>
    <row r="695" spans="1:10" ht="14" hidden="1" x14ac:dyDescent="0.2">
      <c r="A695" s="63">
        <v>28</v>
      </c>
      <c r="B695" s="35"/>
      <c r="C695" s="55">
        <f t="shared" ref="C695:I695" si="573">C16*$M$3</f>
        <v>2580.5509124999999</v>
      </c>
      <c r="D695" s="55">
        <f t="shared" si="573"/>
        <v>1832.1348375000002</v>
      </c>
      <c r="E695" s="55">
        <f t="shared" si="573"/>
        <v>1502.2072312500002</v>
      </c>
      <c r="F695" s="55">
        <f t="shared" si="573"/>
        <v>1302.56135625</v>
      </c>
      <c r="G695" s="55">
        <f t="shared" si="573"/>
        <v>992.3423812499999</v>
      </c>
      <c r="H695" s="55">
        <f t="shared" si="573"/>
        <v>793.97628750000001</v>
      </c>
      <c r="I695" s="55">
        <f t="shared" si="573"/>
        <v>651.06055575000005</v>
      </c>
      <c r="J695" s="55"/>
    </row>
    <row r="696" spans="1:10" ht="14" hidden="1" x14ac:dyDescent="0.2">
      <c r="A696" s="63">
        <v>29</v>
      </c>
      <c r="B696" s="35"/>
      <c r="C696" s="55">
        <f t="shared" ref="C696:I696" si="574">C17*$M$3</f>
        <v>2636.6053312500003</v>
      </c>
      <c r="D696" s="55">
        <f t="shared" si="574"/>
        <v>1870.0163625</v>
      </c>
      <c r="E696" s="55">
        <f t="shared" si="574"/>
        <v>1531.1302875000001</v>
      </c>
      <c r="F696" s="55">
        <f t="shared" si="574"/>
        <v>1327.6450687499998</v>
      </c>
      <c r="G696" s="55">
        <f t="shared" si="574"/>
        <v>1011.79505625</v>
      </c>
      <c r="H696" s="55">
        <f t="shared" si="574"/>
        <v>809.58961875000011</v>
      </c>
      <c r="I696" s="55">
        <f t="shared" si="574"/>
        <v>663.86348737500009</v>
      </c>
      <c r="J696" s="55"/>
    </row>
    <row r="697" spans="1:10" ht="14" hidden="1" x14ac:dyDescent="0.2">
      <c r="A697" s="63">
        <v>30</v>
      </c>
      <c r="B697" s="35"/>
      <c r="C697" s="55">
        <f t="shared" ref="C697:I697" si="575">C18*$M$3</f>
        <v>2694.1954874999997</v>
      </c>
      <c r="D697" s="55">
        <f t="shared" si="575"/>
        <v>1910.2014937500001</v>
      </c>
      <c r="E697" s="55">
        <f t="shared" si="575"/>
        <v>1561.5890812500002</v>
      </c>
      <c r="F697" s="55">
        <f t="shared" si="575"/>
        <v>1354.0085625000002</v>
      </c>
      <c r="G697" s="55">
        <f t="shared" si="575"/>
        <v>1031.7596437499999</v>
      </c>
      <c r="H697" s="55">
        <f t="shared" si="575"/>
        <v>825.45890625000004</v>
      </c>
      <c r="I697" s="55">
        <f t="shared" si="575"/>
        <v>676.87630312500016</v>
      </c>
      <c r="J697" s="55"/>
    </row>
    <row r="698" spans="1:10" ht="14" hidden="1" x14ac:dyDescent="0.2">
      <c r="A698" s="63">
        <v>31</v>
      </c>
      <c r="B698" s="35"/>
      <c r="C698" s="55">
        <f t="shared" ref="C698:I698" si="576">C19*$M$3</f>
        <v>2753.8332937499999</v>
      </c>
      <c r="D698" s="55">
        <f t="shared" si="576"/>
        <v>1950.8985375</v>
      </c>
      <c r="E698" s="55">
        <f t="shared" si="576"/>
        <v>1593.0717</v>
      </c>
      <c r="F698" s="55">
        <f t="shared" si="576"/>
        <v>1381.1399250000002</v>
      </c>
      <c r="G698" s="55">
        <f t="shared" si="576"/>
        <v>1052.74805625</v>
      </c>
      <c r="H698" s="55">
        <f t="shared" si="576"/>
        <v>842.35201875000007</v>
      </c>
      <c r="I698" s="55">
        <f t="shared" si="576"/>
        <v>690.72865537500002</v>
      </c>
      <c r="J698" s="55"/>
    </row>
    <row r="699" spans="1:10" ht="14" hidden="1" x14ac:dyDescent="0.2">
      <c r="A699" s="63">
        <v>32</v>
      </c>
      <c r="B699" s="35"/>
      <c r="C699" s="55">
        <f t="shared" ref="C699:I699" si="577">C20*$M$3</f>
        <v>2815.0068375000001</v>
      </c>
      <c r="D699" s="55">
        <f t="shared" si="577"/>
        <v>1993.3872750000003</v>
      </c>
      <c r="E699" s="55">
        <f t="shared" si="577"/>
        <v>1624.810275</v>
      </c>
      <c r="F699" s="55">
        <f t="shared" si="577"/>
        <v>1408.7832000000001</v>
      </c>
      <c r="G699" s="55">
        <f t="shared" si="577"/>
        <v>1073.22455625</v>
      </c>
      <c r="H699" s="55">
        <f t="shared" si="577"/>
        <v>858.73321874999999</v>
      </c>
      <c r="I699" s="55">
        <f t="shared" si="577"/>
        <v>704.16123937500015</v>
      </c>
      <c r="J699" s="55"/>
    </row>
    <row r="700" spans="1:10" ht="14" hidden="1" x14ac:dyDescent="0.2">
      <c r="A700" s="63">
        <v>33</v>
      </c>
      <c r="B700" s="35"/>
      <c r="C700" s="55">
        <f t="shared" ref="C700:I700" si="578">C21*$M$3</f>
        <v>2878.4839874999998</v>
      </c>
      <c r="D700" s="55">
        <f t="shared" si="578"/>
        <v>2036.8998375000001</v>
      </c>
      <c r="E700" s="55">
        <f t="shared" si="578"/>
        <v>1658.5964999999999</v>
      </c>
      <c r="F700" s="55">
        <f t="shared" si="578"/>
        <v>1437.9622125000001</v>
      </c>
      <c r="G700" s="55">
        <f t="shared" si="578"/>
        <v>1096.0046625</v>
      </c>
      <c r="H700" s="55">
        <f t="shared" si="578"/>
        <v>876.90611250000006</v>
      </c>
      <c r="I700" s="55">
        <f t="shared" si="578"/>
        <v>719.06301225000004</v>
      </c>
      <c r="J700" s="55"/>
    </row>
    <row r="701" spans="1:10" ht="14" hidden="1" x14ac:dyDescent="0.2">
      <c r="A701" s="63">
        <v>34</v>
      </c>
      <c r="B701" s="35"/>
      <c r="C701" s="55">
        <f t="shared" ref="C701:I701" si="579">C22*$M$3</f>
        <v>2943.7528312500003</v>
      </c>
      <c r="D701" s="55">
        <f t="shared" si="579"/>
        <v>2081.9481375</v>
      </c>
      <c r="E701" s="55">
        <f t="shared" si="579"/>
        <v>1693.1505937500001</v>
      </c>
      <c r="F701" s="55">
        <f t="shared" si="579"/>
        <v>1468.1650500000001</v>
      </c>
      <c r="G701" s="55">
        <f t="shared" si="579"/>
        <v>1118.5288125</v>
      </c>
      <c r="H701" s="55">
        <f t="shared" si="579"/>
        <v>894.82305000000008</v>
      </c>
      <c r="I701" s="55">
        <f t="shared" si="579"/>
        <v>733.75490100000013</v>
      </c>
      <c r="J701" s="55"/>
    </row>
    <row r="702" spans="1:10" ht="14" hidden="1" x14ac:dyDescent="0.2">
      <c r="A702" s="63">
        <v>35</v>
      </c>
      <c r="B702" s="35"/>
      <c r="C702" s="55">
        <f t="shared" ref="C702:I702" si="580">C23*$M$3</f>
        <v>3010.3014562500002</v>
      </c>
      <c r="D702" s="55">
        <f t="shared" si="580"/>
        <v>2128.2762187499998</v>
      </c>
      <c r="E702" s="55">
        <f t="shared" si="580"/>
        <v>1729.2404250000002</v>
      </c>
      <c r="F702" s="55">
        <f t="shared" si="580"/>
        <v>1499.6476687499999</v>
      </c>
      <c r="G702" s="55">
        <f t="shared" si="580"/>
        <v>1142.8446562500001</v>
      </c>
      <c r="H702" s="55">
        <f t="shared" si="580"/>
        <v>914.27572499999997</v>
      </c>
      <c r="I702" s="55">
        <f t="shared" si="580"/>
        <v>749.70609449999995</v>
      </c>
      <c r="J702" s="55"/>
    </row>
    <row r="703" spans="1:10" ht="14" hidden="1" x14ac:dyDescent="0.2">
      <c r="A703" s="63">
        <v>36</v>
      </c>
      <c r="B703" s="35"/>
      <c r="C703" s="55">
        <f t="shared" ref="C703:I703" si="581">C24*$M$3</f>
        <v>3079.1536875000006</v>
      </c>
      <c r="D703" s="55">
        <f t="shared" si="581"/>
        <v>2176.1400375000003</v>
      </c>
      <c r="E703" s="55">
        <f t="shared" si="581"/>
        <v>1766.0981250000002</v>
      </c>
      <c r="F703" s="55">
        <f t="shared" si="581"/>
        <v>1531.1302875000001</v>
      </c>
      <c r="G703" s="55">
        <f t="shared" si="581"/>
        <v>1166.9045437500001</v>
      </c>
      <c r="H703" s="55">
        <f t="shared" si="581"/>
        <v>933.72839999999997</v>
      </c>
      <c r="I703" s="55">
        <f t="shared" si="581"/>
        <v>765.65728800000011</v>
      </c>
      <c r="J703" s="55"/>
    </row>
    <row r="704" spans="1:10" ht="14" hidden="1" x14ac:dyDescent="0.2">
      <c r="A704" s="63">
        <v>37</v>
      </c>
      <c r="B704" s="35"/>
      <c r="C704" s="55">
        <f t="shared" ref="C704:I704" si="582">C25*$M$3</f>
        <v>3150.0535687500001</v>
      </c>
      <c r="D704" s="55">
        <f t="shared" si="582"/>
        <v>2226.0515062500003</v>
      </c>
      <c r="E704" s="55">
        <f t="shared" si="582"/>
        <v>1803.97965</v>
      </c>
      <c r="F704" s="55">
        <f t="shared" si="582"/>
        <v>1564.6605562499999</v>
      </c>
      <c r="G704" s="55">
        <f t="shared" si="582"/>
        <v>1191.9882562499999</v>
      </c>
      <c r="H704" s="55">
        <f t="shared" si="582"/>
        <v>953.69298750000007</v>
      </c>
      <c r="I704" s="55">
        <f t="shared" si="582"/>
        <v>782.0282497500001</v>
      </c>
      <c r="J704" s="55"/>
    </row>
    <row r="705" spans="1:10" ht="14" hidden="1" x14ac:dyDescent="0.2">
      <c r="A705" s="63">
        <v>38</v>
      </c>
      <c r="B705" s="35"/>
      <c r="C705" s="55">
        <f t="shared" ref="C705:I705" si="583">C26*$M$3</f>
        <v>3222.4891875000003</v>
      </c>
      <c r="D705" s="55">
        <f t="shared" si="583"/>
        <v>2276.21893125</v>
      </c>
      <c r="E705" s="55">
        <f t="shared" si="583"/>
        <v>1843.3969125000001</v>
      </c>
      <c r="F705" s="55">
        <f t="shared" si="583"/>
        <v>1598.9586937500001</v>
      </c>
      <c r="G705" s="55">
        <f t="shared" si="583"/>
        <v>1218.09579375</v>
      </c>
      <c r="H705" s="55">
        <f t="shared" si="583"/>
        <v>974.68140000000017</v>
      </c>
      <c r="I705" s="55">
        <f t="shared" si="583"/>
        <v>799.2387480000001</v>
      </c>
      <c r="J705" s="55"/>
    </row>
    <row r="706" spans="1:10" ht="14" hidden="1" x14ac:dyDescent="0.2">
      <c r="A706" s="63">
        <v>39</v>
      </c>
      <c r="B706" s="35"/>
      <c r="C706" s="55">
        <f t="shared" ref="C706:I706" si="584">C27*$M$3</f>
        <v>3297.2284124999996</v>
      </c>
      <c r="D706" s="55">
        <f t="shared" si="584"/>
        <v>2328.6899625000001</v>
      </c>
      <c r="E706" s="55">
        <f t="shared" si="584"/>
        <v>1883.838</v>
      </c>
      <c r="F706" s="55">
        <f t="shared" si="584"/>
        <v>1633.5127875000001</v>
      </c>
      <c r="G706" s="55">
        <f t="shared" si="584"/>
        <v>1244.4592875000001</v>
      </c>
      <c r="H706" s="55">
        <f t="shared" si="584"/>
        <v>995.66981250000003</v>
      </c>
      <c r="I706" s="55">
        <f t="shared" si="584"/>
        <v>816.4492462500001</v>
      </c>
      <c r="J706" s="55"/>
    </row>
    <row r="707" spans="1:10" ht="14" hidden="1" x14ac:dyDescent="0.2">
      <c r="A707" s="63">
        <v>40</v>
      </c>
      <c r="B707" s="35"/>
      <c r="C707" s="55">
        <f t="shared" ref="C707:I707" si="585">C28*$M$3</f>
        <v>3373.5033750000002</v>
      </c>
      <c r="D707" s="55">
        <f t="shared" si="585"/>
        <v>2382.18481875</v>
      </c>
      <c r="E707" s="55">
        <f t="shared" si="585"/>
        <v>1925.3029125</v>
      </c>
      <c r="F707" s="55">
        <f t="shared" si="585"/>
        <v>1669.3466625000001</v>
      </c>
      <c r="G707" s="55">
        <f t="shared" si="585"/>
        <v>1272.35851875</v>
      </c>
      <c r="H707" s="55">
        <f t="shared" si="585"/>
        <v>1017.9380062499999</v>
      </c>
      <c r="I707" s="55">
        <f t="shared" si="585"/>
        <v>834.70916512500003</v>
      </c>
      <c r="J707" s="55"/>
    </row>
    <row r="708" spans="1:10" ht="14" hidden="1" x14ac:dyDescent="0.2">
      <c r="A708" s="63">
        <v>41</v>
      </c>
      <c r="B708" s="35"/>
      <c r="C708" s="55">
        <f t="shared" ref="C708:I708" si="586">C29*$M$3</f>
        <v>3452.0819437499999</v>
      </c>
      <c r="D708" s="55">
        <f t="shared" si="586"/>
        <v>2437.2154125000002</v>
      </c>
      <c r="E708" s="55">
        <f t="shared" si="586"/>
        <v>1968.3035624999998</v>
      </c>
      <c r="F708" s="55">
        <f t="shared" si="586"/>
        <v>1706.7162750000002</v>
      </c>
      <c r="G708" s="55">
        <f t="shared" si="586"/>
        <v>1300.7696625000001</v>
      </c>
      <c r="H708" s="55">
        <f t="shared" si="586"/>
        <v>1040.7181125</v>
      </c>
      <c r="I708" s="55">
        <f t="shared" si="586"/>
        <v>853.38885225000001</v>
      </c>
      <c r="J708" s="55"/>
    </row>
    <row r="709" spans="1:10" ht="14" hidden="1" x14ac:dyDescent="0.2">
      <c r="A709" s="63">
        <v>42</v>
      </c>
      <c r="B709" s="35"/>
      <c r="C709" s="55">
        <f t="shared" ref="C709:I709" si="587">C30*$M$3</f>
        <v>3531.9402937499999</v>
      </c>
      <c r="D709" s="55">
        <f t="shared" si="587"/>
        <v>2493.2698312500002</v>
      </c>
      <c r="E709" s="55">
        <f t="shared" si="587"/>
        <v>2012.3280375000002</v>
      </c>
      <c r="F709" s="55">
        <f t="shared" si="587"/>
        <v>1744.8537562500001</v>
      </c>
      <c r="G709" s="55">
        <f t="shared" si="587"/>
        <v>1329.6927187499998</v>
      </c>
      <c r="H709" s="55">
        <f t="shared" si="587"/>
        <v>1063.754175</v>
      </c>
      <c r="I709" s="55">
        <f t="shared" si="587"/>
        <v>872.27842350000003</v>
      </c>
      <c r="J709" s="55"/>
    </row>
    <row r="710" spans="1:10" ht="14" hidden="1" x14ac:dyDescent="0.2">
      <c r="A710" s="63">
        <v>43</v>
      </c>
      <c r="B710" s="35"/>
      <c r="C710" s="55">
        <f t="shared" ref="C710:I710" si="588">C31*$M$3</f>
        <v>3613.5903375000003</v>
      </c>
      <c r="D710" s="55">
        <f t="shared" si="588"/>
        <v>2551.3718999999996</v>
      </c>
      <c r="E710" s="55">
        <f t="shared" si="588"/>
        <v>2057.6322937500004</v>
      </c>
      <c r="F710" s="55">
        <f t="shared" si="588"/>
        <v>1784.0150624999999</v>
      </c>
      <c r="G710" s="55">
        <f t="shared" si="588"/>
        <v>1359.6396</v>
      </c>
      <c r="H710" s="55">
        <f t="shared" si="588"/>
        <v>1087.8140625000001</v>
      </c>
      <c r="I710" s="55">
        <f t="shared" si="588"/>
        <v>892.00753125000017</v>
      </c>
      <c r="J710" s="55"/>
    </row>
    <row r="711" spans="1:10" ht="14" hidden="1" x14ac:dyDescent="0.2">
      <c r="A711" s="63">
        <v>44</v>
      </c>
      <c r="B711" s="35"/>
      <c r="C711" s="55">
        <f t="shared" ref="C711:I711" si="589">C32*$M$3</f>
        <v>3697.5439875000002</v>
      </c>
      <c r="D711" s="55">
        <f t="shared" si="589"/>
        <v>2609.9858812500001</v>
      </c>
      <c r="E711" s="55">
        <f t="shared" si="589"/>
        <v>2103.4484625</v>
      </c>
      <c r="F711" s="55">
        <f t="shared" si="589"/>
        <v>1824.2001937499999</v>
      </c>
      <c r="G711" s="55">
        <f t="shared" si="589"/>
        <v>1390.09839375</v>
      </c>
      <c r="H711" s="55">
        <f t="shared" si="589"/>
        <v>1112.12990625</v>
      </c>
      <c r="I711" s="55">
        <f t="shared" si="589"/>
        <v>911.94652312500011</v>
      </c>
      <c r="J711" s="55"/>
    </row>
    <row r="712" spans="1:10" ht="14" hidden="1" x14ac:dyDescent="0.2">
      <c r="A712" s="63">
        <v>45</v>
      </c>
      <c r="B712" s="35"/>
      <c r="C712" s="55">
        <f t="shared" ref="C712:I712" si="590">C33*$M$3</f>
        <v>3783.2893312500005</v>
      </c>
      <c r="D712" s="55">
        <f t="shared" si="590"/>
        <v>2670.9034687500002</v>
      </c>
      <c r="E712" s="55">
        <f t="shared" si="590"/>
        <v>2151.3122812500001</v>
      </c>
      <c r="F712" s="55">
        <f t="shared" si="590"/>
        <v>1864.8972375000001</v>
      </c>
      <c r="G712" s="55">
        <f t="shared" si="590"/>
        <v>1421.0690999999999</v>
      </c>
      <c r="H712" s="55">
        <f t="shared" si="590"/>
        <v>1136.9576625</v>
      </c>
      <c r="I712" s="55">
        <f t="shared" si="590"/>
        <v>932.30528325000012</v>
      </c>
      <c r="J712" s="55"/>
    </row>
    <row r="713" spans="1:10" ht="14" hidden="1" x14ac:dyDescent="0.2">
      <c r="A713" s="63">
        <v>46</v>
      </c>
      <c r="B713" s="35"/>
      <c r="C713" s="55">
        <f t="shared" ref="C713:I713" si="591">C34*$M$3</f>
        <v>3870.8263687500007</v>
      </c>
      <c r="D713" s="55">
        <f t="shared" si="591"/>
        <v>2732.588925</v>
      </c>
      <c r="E713" s="55">
        <f t="shared" si="591"/>
        <v>2199.9439687499998</v>
      </c>
      <c r="F713" s="55">
        <f t="shared" si="591"/>
        <v>1907.8978875</v>
      </c>
      <c r="G713" s="55">
        <f t="shared" si="591"/>
        <v>1453.3195875000001</v>
      </c>
      <c r="H713" s="55">
        <f t="shared" si="591"/>
        <v>1162.8092437500002</v>
      </c>
      <c r="I713" s="55">
        <f t="shared" si="591"/>
        <v>953.50357987500013</v>
      </c>
      <c r="J713" s="55"/>
    </row>
    <row r="714" spans="1:10" ht="14" hidden="1" x14ac:dyDescent="0.2">
      <c r="A714" s="63">
        <v>47</v>
      </c>
      <c r="B714" s="35"/>
      <c r="C714" s="55">
        <f t="shared" ref="C714:I714" si="592">C35*$M$3</f>
        <v>3960.4110562500005</v>
      </c>
      <c r="D714" s="55">
        <f t="shared" si="592"/>
        <v>2796.3220312500002</v>
      </c>
      <c r="E714" s="55">
        <f t="shared" si="592"/>
        <v>2249.3435250000002</v>
      </c>
      <c r="F714" s="55">
        <f t="shared" si="592"/>
        <v>1950.1306687500003</v>
      </c>
      <c r="G714" s="55">
        <f t="shared" si="592"/>
        <v>1486.33794375</v>
      </c>
      <c r="H714" s="55">
        <f t="shared" si="592"/>
        <v>1189.1727375000003</v>
      </c>
      <c r="I714" s="55">
        <f t="shared" si="592"/>
        <v>975.12164475000009</v>
      </c>
      <c r="J714" s="55"/>
    </row>
    <row r="715" spans="1:10" ht="14" hidden="1" x14ac:dyDescent="0.2">
      <c r="A715" s="63">
        <v>48</v>
      </c>
      <c r="B715" s="35"/>
      <c r="C715" s="55">
        <f t="shared" ref="C715:I715" si="593">C36*$M$3</f>
        <v>4051.7874375000001</v>
      </c>
      <c r="D715" s="55">
        <f t="shared" si="593"/>
        <v>2860.5670500000001</v>
      </c>
      <c r="E715" s="55">
        <f t="shared" si="593"/>
        <v>2300.0228625</v>
      </c>
      <c r="F715" s="55">
        <f t="shared" si="593"/>
        <v>1994.1551437500002</v>
      </c>
      <c r="G715" s="55">
        <f t="shared" si="593"/>
        <v>1519.3563000000001</v>
      </c>
      <c r="H715" s="55">
        <f t="shared" si="593"/>
        <v>1215.5362312499999</v>
      </c>
      <c r="I715" s="55">
        <f t="shared" si="593"/>
        <v>996.73970962500005</v>
      </c>
      <c r="J715" s="55"/>
    </row>
    <row r="716" spans="1:10" ht="14" hidden="1" x14ac:dyDescent="0.2">
      <c r="A716" s="63">
        <v>49</v>
      </c>
      <c r="B716" s="35"/>
      <c r="C716" s="55">
        <f t="shared" ref="C716:I716" si="594">C37*$M$3</f>
        <v>4145.2114687499998</v>
      </c>
      <c r="D716" s="55">
        <f t="shared" si="594"/>
        <v>2927.115675</v>
      </c>
      <c r="E716" s="55">
        <f t="shared" si="594"/>
        <v>2352.2379375</v>
      </c>
      <c r="F716" s="55">
        <f t="shared" si="594"/>
        <v>2039.7153562500002</v>
      </c>
      <c r="G716" s="55">
        <f t="shared" si="594"/>
        <v>1553.9103937500001</v>
      </c>
      <c r="H716" s="55">
        <f t="shared" si="594"/>
        <v>1243.1795062500003</v>
      </c>
      <c r="I716" s="55">
        <f t="shared" si="594"/>
        <v>1019.407195125</v>
      </c>
      <c r="J716" s="55"/>
    </row>
    <row r="717" spans="1:10" ht="14" hidden="1" x14ac:dyDescent="0.2">
      <c r="A717" s="63">
        <v>50</v>
      </c>
      <c r="B717" s="35"/>
      <c r="C717" s="55">
        <f t="shared" ref="C717:I717" si="595">C38*$M$3</f>
        <v>4239.9152812499997</v>
      </c>
      <c r="D717" s="55">
        <f t="shared" si="595"/>
        <v>2994.1762125</v>
      </c>
      <c r="E717" s="55">
        <f t="shared" si="595"/>
        <v>2405.7327937499999</v>
      </c>
      <c r="F717" s="55">
        <f t="shared" si="595"/>
        <v>2086.0434375000004</v>
      </c>
      <c r="G717" s="55">
        <f t="shared" si="595"/>
        <v>1589.4883124999999</v>
      </c>
      <c r="H717" s="55">
        <f t="shared" si="595"/>
        <v>1271.5906500000001</v>
      </c>
      <c r="I717" s="55">
        <f t="shared" si="595"/>
        <v>1042.7043330000001</v>
      </c>
      <c r="J717" s="55"/>
    </row>
    <row r="718" spans="1:10" ht="14" hidden="1" x14ac:dyDescent="0.2">
      <c r="A718" s="63">
        <v>51</v>
      </c>
      <c r="B718" s="35"/>
      <c r="C718" s="55">
        <f t="shared" ref="C718:I718" si="596">C39*$M$3</f>
        <v>4337.1786562500001</v>
      </c>
      <c r="D718" s="55">
        <f t="shared" si="596"/>
        <v>3063.02844375</v>
      </c>
      <c r="E718" s="55">
        <f t="shared" si="596"/>
        <v>2460.5074312500001</v>
      </c>
      <c r="F718" s="55">
        <f t="shared" si="596"/>
        <v>2133.3953437499999</v>
      </c>
      <c r="G718" s="55">
        <f t="shared" si="596"/>
        <v>1625.3221875000002</v>
      </c>
      <c r="H718" s="55">
        <f t="shared" si="596"/>
        <v>1300.2577499999998</v>
      </c>
      <c r="I718" s="55">
        <f t="shared" si="596"/>
        <v>1066.2113550000001</v>
      </c>
      <c r="J718" s="55"/>
    </row>
    <row r="719" spans="1:10" ht="14" hidden="1" x14ac:dyDescent="0.2">
      <c r="A719" s="63">
        <v>52</v>
      </c>
      <c r="B719" s="35"/>
      <c r="C719" s="55">
        <f t="shared" ref="C719:I719" si="597">C40*$M$3</f>
        <v>4435.7218124999999</v>
      </c>
      <c r="D719" s="55">
        <f t="shared" si="597"/>
        <v>3133.4164125000002</v>
      </c>
      <c r="E719" s="55">
        <f t="shared" si="597"/>
        <v>2515.0261125000002</v>
      </c>
      <c r="F719" s="55">
        <f t="shared" si="597"/>
        <v>2180.7472499999999</v>
      </c>
      <c r="G719" s="55">
        <f t="shared" si="597"/>
        <v>1661.9239312500001</v>
      </c>
      <c r="H719" s="55">
        <f t="shared" si="597"/>
        <v>1329.6927187499998</v>
      </c>
      <c r="I719" s="55">
        <f t="shared" si="597"/>
        <v>1090.3480293750001</v>
      </c>
      <c r="J719" s="55"/>
    </row>
    <row r="720" spans="1:10" ht="14" hidden="1" x14ac:dyDescent="0.2">
      <c r="A720" s="63">
        <v>53</v>
      </c>
      <c r="B720" s="35"/>
      <c r="C720" s="55">
        <f t="shared" ref="C720:I720" si="598">C41*$M$3</f>
        <v>4536.5685749999993</v>
      </c>
      <c r="D720" s="55">
        <f t="shared" si="598"/>
        <v>3205.85203125</v>
      </c>
      <c r="E720" s="55">
        <f t="shared" si="598"/>
        <v>2572.3603125000004</v>
      </c>
      <c r="F720" s="55">
        <f t="shared" si="598"/>
        <v>2230.4027624999999</v>
      </c>
      <c r="G720" s="55">
        <f t="shared" si="598"/>
        <v>1699.5495000000003</v>
      </c>
      <c r="H720" s="55">
        <f t="shared" si="598"/>
        <v>1359.6396</v>
      </c>
      <c r="I720" s="55">
        <f t="shared" si="598"/>
        <v>1114.9044720000002</v>
      </c>
      <c r="J720" s="55"/>
    </row>
    <row r="721" spans="1:10" ht="14" hidden="1" x14ac:dyDescent="0.2">
      <c r="A721" s="63">
        <v>54</v>
      </c>
      <c r="B721" s="64"/>
      <c r="C721" s="55">
        <f t="shared" ref="C721:I721" si="599">C42*$M$3</f>
        <v>4639.20703125</v>
      </c>
      <c r="D721" s="55">
        <f t="shared" si="599"/>
        <v>3278.7995624999999</v>
      </c>
      <c r="E721" s="55">
        <f t="shared" si="599"/>
        <v>2629.6945124999997</v>
      </c>
      <c r="F721" s="55">
        <f t="shared" si="599"/>
        <v>2280.0582749999999</v>
      </c>
      <c r="G721" s="55">
        <f t="shared" si="599"/>
        <v>1737.6869812500001</v>
      </c>
      <c r="H721" s="55">
        <f t="shared" si="599"/>
        <v>1390.3543500000001</v>
      </c>
      <c r="I721" s="55">
        <f t="shared" si="599"/>
        <v>1140.0905670000002</v>
      </c>
      <c r="J721" s="55"/>
    </row>
    <row r="722" spans="1:10" ht="14" hidden="1" x14ac:dyDescent="0.2">
      <c r="A722" s="63">
        <v>55</v>
      </c>
      <c r="B722" s="64"/>
      <c r="C722" s="55">
        <f t="shared" ref="C722:I722" si="600">C43*$M$3</f>
        <v>4743.8931375000002</v>
      </c>
      <c r="D722" s="55">
        <f t="shared" si="600"/>
        <v>3353.026875</v>
      </c>
      <c r="E722" s="55">
        <f t="shared" si="600"/>
        <v>2689.0763625</v>
      </c>
      <c r="F722" s="55">
        <f t="shared" si="600"/>
        <v>2331.5054812500002</v>
      </c>
      <c r="G722" s="55">
        <f t="shared" si="600"/>
        <v>1776.5923312499999</v>
      </c>
      <c r="H722" s="55">
        <f t="shared" si="600"/>
        <v>1421.32505625</v>
      </c>
      <c r="I722" s="55">
        <f t="shared" si="600"/>
        <v>1165.4865461250001</v>
      </c>
      <c r="J722" s="55"/>
    </row>
    <row r="723" spans="1:10" ht="14" hidden="1" x14ac:dyDescent="0.2">
      <c r="A723" s="63">
        <v>56</v>
      </c>
      <c r="B723" s="64"/>
      <c r="C723" s="55">
        <f t="shared" ref="C723:I723" si="601">C44*$M$3</f>
        <v>4849.6030687500006</v>
      </c>
      <c r="D723" s="55">
        <f t="shared" si="601"/>
        <v>3428.789925</v>
      </c>
      <c r="E723" s="55">
        <f t="shared" si="601"/>
        <v>2748.9701249999998</v>
      </c>
      <c r="F723" s="55">
        <f t="shared" si="601"/>
        <v>2383.7205562500003</v>
      </c>
      <c r="G723" s="55">
        <f t="shared" si="601"/>
        <v>1816.5215062500001</v>
      </c>
      <c r="H723" s="55">
        <f t="shared" si="601"/>
        <v>1453.3195875000001</v>
      </c>
      <c r="I723" s="55">
        <f t="shared" si="601"/>
        <v>1191.7220617500002</v>
      </c>
      <c r="J723" s="55"/>
    </row>
    <row r="724" spans="1:10" ht="14" hidden="1" x14ac:dyDescent="0.2">
      <c r="A724" s="63">
        <v>57</v>
      </c>
      <c r="B724" s="64"/>
      <c r="C724" s="55">
        <f t="shared" ref="C724:I724" si="602">C45*$M$3</f>
        <v>4958.1285187499998</v>
      </c>
      <c r="D724" s="55">
        <f t="shared" si="602"/>
        <v>3506.0887124999999</v>
      </c>
      <c r="E724" s="55">
        <f t="shared" si="602"/>
        <v>2810.3996250000005</v>
      </c>
      <c r="F724" s="55">
        <f t="shared" si="602"/>
        <v>2436.4475437500005</v>
      </c>
      <c r="G724" s="55">
        <f t="shared" si="602"/>
        <v>1856.7066375000002</v>
      </c>
      <c r="H724" s="55">
        <f t="shared" si="602"/>
        <v>1485.5700750000003</v>
      </c>
      <c r="I724" s="55">
        <f t="shared" si="602"/>
        <v>1218.1674615000002</v>
      </c>
      <c r="J724" s="55"/>
    </row>
    <row r="725" spans="1:10" ht="14" hidden="1" x14ac:dyDescent="0.2">
      <c r="A725" s="63">
        <v>58</v>
      </c>
      <c r="B725" s="64"/>
      <c r="C725" s="55">
        <f t="shared" ref="C725:I725" si="603">C46*$M$3</f>
        <v>5068.4456624999993</v>
      </c>
      <c r="D725" s="55">
        <f t="shared" si="603"/>
        <v>3584.6672812500001</v>
      </c>
      <c r="E725" s="55">
        <f t="shared" si="603"/>
        <v>2872.85295</v>
      </c>
      <c r="F725" s="55">
        <f t="shared" si="603"/>
        <v>2490.9662250000001</v>
      </c>
      <c r="G725" s="55">
        <f t="shared" si="603"/>
        <v>1897.91559375</v>
      </c>
      <c r="H725" s="55">
        <f t="shared" si="603"/>
        <v>1518.3324750000002</v>
      </c>
      <c r="I725" s="55">
        <f t="shared" si="603"/>
        <v>1245.0326295000002</v>
      </c>
      <c r="J725" s="55"/>
    </row>
    <row r="726" spans="1:10" ht="14" hidden="1" x14ac:dyDescent="0.2">
      <c r="A726" s="63">
        <v>59</v>
      </c>
      <c r="B726" s="64"/>
      <c r="C726" s="55">
        <f t="shared" ref="C726:I726" si="604">C47*$M$3</f>
        <v>5180.0425875000001</v>
      </c>
      <c r="D726" s="55">
        <f t="shared" si="604"/>
        <v>3664.7815875000001</v>
      </c>
      <c r="E726" s="55">
        <f t="shared" si="604"/>
        <v>2936.0741437500001</v>
      </c>
      <c r="F726" s="55">
        <f t="shared" si="604"/>
        <v>2545.9968187499999</v>
      </c>
      <c r="G726" s="55">
        <f t="shared" si="604"/>
        <v>1939.6364625000001</v>
      </c>
      <c r="H726" s="55">
        <f t="shared" si="604"/>
        <v>1551.8627437500002</v>
      </c>
      <c r="I726" s="55">
        <f t="shared" si="604"/>
        <v>1272.5274498750002</v>
      </c>
      <c r="J726" s="55"/>
    </row>
    <row r="727" spans="1:10" ht="14" hidden="1" x14ac:dyDescent="0.2">
      <c r="A727" s="63">
        <v>60</v>
      </c>
      <c r="B727" s="64"/>
      <c r="C727" s="55">
        <f t="shared" ref="C727:I727" si="605">C48*$M$3</f>
        <v>5293.6871625000003</v>
      </c>
      <c r="D727" s="55">
        <f t="shared" si="605"/>
        <v>3746.4316312500005</v>
      </c>
      <c r="E727" s="55">
        <f t="shared" si="605"/>
        <v>3001.0870312500001</v>
      </c>
      <c r="F727" s="55">
        <f t="shared" si="605"/>
        <v>2602.0512375000003</v>
      </c>
      <c r="G727" s="55">
        <f t="shared" si="605"/>
        <v>1982.6371124999998</v>
      </c>
      <c r="H727" s="55">
        <f t="shared" si="605"/>
        <v>1586.1608812500001</v>
      </c>
      <c r="I727" s="55">
        <f t="shared" si="605"/>
        <v>1300.6519226250002</v>
      </c>
      <c r="J727" s="55"/>
    </row>
    <row r="728" spans="1:10" ht="14" hidden="1" x14ac:dyDescent="0.2">
      <c r="A728" s="63">
        <v>61</v>
      </c>
      <c r="B728" s="64"/>
      <c r="C728" s="55">
        <f t="shared" ref="C728:I728" si="606">C49*$M$3</f>
        <v>5891.3450062500006</v>
      </c>
      <c r="D728" s="55">
        <f t="shared" si="606"/>
        <v>4174.9023937499996</v>
      </c>
      <c r="E728" s="55">
        <f t="shared" si="606"/>
        <v>3342.2767125000005</v>
      </c>
      <c r="F728" s="55">
        <f t="shared" si="606"/>
        <v>2898.1926187499998</v>
      </c>
      <c r="G728" s="55">
        <f t="shared" si="606"/>
        <v>2208.6464812499999</v>
      </c>
      <c r="H728" s="55">
        <f t="shared" si="606"/>
        <v>1767.1219500000002</v>
      </c>
      <c r="I728" s="55">
        <f t="shared" si="606"/>
        <v>1449.0399990000003</v>
      </c>
      <c r="J728" s="55"/>
    </row>
    <row r="729" spans="1:10" ht="14" hidden="1" x14ac:dyDescent="0.2">
      <c r="A729" s="63">
        <v>62</v>
      </c>
      <c r="B729" s="64"/>
      <c r="C729" s="55">
        <f t="shared" ref="C729:I729" si="607">C50*$M$3</f>
        <v>6535.3309312500005</v>
      </c>
      <c r="D729" s="55">
        <f t="shared" si="607"/>
        <v>4638.9510749999999</v>
      </c>
      <c r="E729" s="55">
        <f t="shared" si="607"/>
        <v>3712.9013625000002</v>
      </c>
      <c r="F729" s="55">
        <f t="shared" si="607"/>
        <v>3219.4177125000001</v>
      </c>
      <c r="G729" s="55">
        <f t="shared" si="607"/>
        <v>2452.8287437500003</v>
      </c>
      <c r="H729" s="55">
        <f t="shared" si="607"/>
        <v>1962.4165687500001</v>
      </c>
      <c r="I729" s="55">
        <f t="shared" si="607"/>
        <v>1609.1815863750003</v>
      </c>
      <c r="J729" s="55"/>
    </row>
    <row r="730" spans="1:10" ht="14" hidden="1" x14ac:dyDescent="0.2">
      <c r="A730" s="63">
        <v>63</v>
      </c>
      <c r="B730" s="64"/>
      <c r="C730" s="55">
        <f t="shared" ref="C730:I730" si="608">C51*$M$3</f>
        <v>7226.6687625000004</v>
      </c>
      <c r="D730" s="55">
        <f t="shared" si="608"/>
        <v>5137.2978937500002</v>
      </c>
      <c r="E730" s="55">
        <f t="shared" si="608"/>
        <v>4111.6812</v>
      </c>
      <c r="F730" s="55">
        <f t="shared" si="608"/>
        <v>3565.2146062500001</v>
      </c>
      <c r="G730" s="55">
        <f t="shared" si="608"/>
        <v>2716.7196375000003</v>
      </c>
      <c r="H730" s="55">
        <f t="shared" si="608"/>
        <v>2173.5804749999998</v>
      </c>
      <c r="I730" s="55">
        <f t="shared" si="608"/>
        <v>1782.3359895000001</v>
      </c>
      <c r="J730" s="55"/>
    </row>
    <row r="731" spans="1:10" ht="14" hidden="1" x14ac:dyDescent="0.2">
      <c r="A731" s="63">
        <v>64</v>
      </c>
      <c r="B731" s="64"/>
      <c r="C731" s="55">
        <f t="shared" ref="C731:I731" si="609">C52*$M$3</f>
        <v>7964.3346750000001</v>
      </c>
      <c r="D731" s="55">
        <f t="shared" si="609"/>
        <v>5670.9666750000006</v>
      </c>
      <c r="E731" s="55">
        <f t="shared" si="609"/>
        <v>4539.3840937499999</v>
      </c>
      <c r="F731" s="55">
        <f t="shared" si="609"/>
        <v>3936.3511687500004</v>
      </c>
      <c r="G731" s="55">
        <f t="shared" si="609"/>
        <v>2999.5512937500002</v>
      </c>
      <c r="H731" s="55">
        <f t="shared" si="609"/>
        <v>2399.8458000000001</v>
      </c>
      <c r="I731" s="55">
        <f t="shared" si="609"/>
        <v>1967.8735560000002</v>
      </c>
      <c r="J731" s="55"/>
    </row>
    <row r="732" spans="1:10" ht="14" hidden="1" x14ac:dyDescent="0.2">
      <c r="A732" s="63">
        <v>65</v>
      </c>
      <c r="B732" s="64"/>
      <c r="C732" s="55">
        <f t="shared" ref="C732:I732" si="610">C53*$M$3</f>
        <v>8748.8405812500005</v>
      </c>
      <c r="D732" s="55">
        <f t="shared" si="610"/>
        <v>6239.7014625000002</v>
      </c>
      <c r="E732" s="55">
        <f t="shared" si="610"/>
        <v>4996.5219562499997</v>
      </c>
      <c r="F732" s="55">
        <f t="shared" si="610"/>
        <v>4332.3154875</v>
      </c>
      <c r="G732" s="55">
        <f t="shared" si="610"/>
        <v>3301.0677562500005</v>
      </c>
      <c r="H732" s="55">
        <f t="shared" si="610"/>
        <v>2640.9565874999998</v>
      </c>
      <c r="I732" s="55">
        <f t="shared" si="610"/>
        <v>2165.5844017499999</v>
      </c>
      <c r="J732" s="55"/>
    </row>
    <row r="733" spans="1:10" ht="14" hidden="1" x14ac:dyDescent="0.2">
      <c r="A733" s="63">
        <v>66</v>
      </c>
      <c r="B733" s="64"/>
      <c r="C733" s="55">
        <f t="shared" ref="C733:I733" si="611">C54*$M$3</f>
        <v>9580.4424374999999</v>
      </c>
      <c r="D733" s="55">
        <f t="shared" si="611"/>
        <v>6842.9903437500006</v>
      </c>
      <c r="E733" s="55">
        <f t="shared" si="611"/>
        <v>5482.5828750000001</v>
      </c>
      <c r="F733" s="55">
        <f t="shared" si="611"/>
        <v>4754.3873437499997</v>
      </c>
      <c r="G733" s="55">
        <f t="shared" si="611"/>
        <v>3622.5488062500003</v>
      </c>
      <c r="H733" s="55">
        <f t="shared" si="611"/>
        <v>2898.1926187499998</v>
      </c>
      <c r="I733" s="55">
        <f t="shared" si="611"/>
        <v>2376.5179473750004</v>
      </c>
      <c r="J733" s="55"/>
    </row>
    <row r="734" spans="1:10" ht="14" hidden="1" x14ac:dyDescent="0.2">
      <c r="A734" s="63">
        <v>67</v>
      </c>
      <c r="B734" s="64"/>
      <c r="C734" s="55">
        <f t="shared" ref="C734:I734" si="612">C55*$M$3</f>
        <v>10459.14024375</v>
      </c>
      <c r="D734" s="55">
        <f t="shared" si="612"/>
        <v>7481.3452312500003</v>
      </c>
      <c r="E734" s="55">
        <f t="shared" si="612"/>
        <v>5997.3108937500001</v>
      </c>
      <c r="F734" s="55">
        <f t="shared" si="612"/>
        <v>5200.5190874999998</v>
      </c>
      <c r="G734" s="55">
        <f t="shared" si="612"/>
        <v>3962.4587062500004</v>
      </c>
      <c r="H734" s="55">
        <f t="shared" si="612"/>
        <v>3170.0181562500002</v>
      </c>
      <c r="I734" s="55">
        <f t="shared" si="612"/>
        <v>2599.4148881250003</v>
      </c>
      <c r="J734" s="55"/>
    </row>
    <row r="735" spans="1:10" ht="14" hidden="1" x14ac:dyDescent="0.2">
      <c r="A735" s="63">
        <v>68</v>
      </c>
      <c r="B735" s="64"/>
      <c r="C735" s="55">
        <f t="shared" ref="C735:I735" si="613">C56*$M$3</f>
        <v>11384.422087499999</v>
      </c>
      <c r="D735" s="55">
        <f t="shared" si="613"/>
        <v>8155.0220812500002</v>
      </c>
      <c r="E735" s="55">
        <f t="shared" si="613"/>
        <v>6540.7060125000007</v>
      </c>
      <c r="F735" s="55">
        <f t="shared" si="613"/>
        <v>5671.4785875000007</v>
      </c>
      <c r="G735" s="55">
        <f t="shared" si="613"/>
        <v>4321.3093687499995</v>
      </c>
      <c r="H735" s="55">
        <f t="shared" si="613"/>
        <v>3457.2010687500001</v>
      </c>
      <c r="I735" s="55">
        <f t="shared" si="613"/>
        <v>2834.9048763750006</v>
      </c>
      <c r="J735" s="55"/>
    </row>
    <row r="736" spans="1:10" ht="14" hidden="1" x14ac:dyDescent="0.2">
      <c r="A736" s="63">
        <v>69</v>
      </c>
      <c r="B736" s="64"/>
      <c r="C736" s="55">
        <f t="shared" ref="C736:I736" si="614">C57*$M$3</f>
        <v>12356.287968749999</v>
      </c>
      <c r="D736" s="55">
        <f t="shared" si="614"/>
        <v>8863.5089812500009</v>
      </c>
      <c r="E736" s="55">
        <f t="shared" si="614"/>
        <v>7113.7920562500003</v>
      </c>
      <c r="F736" s="55">
        <f t="shared" si="614"/>
        <v>6168.2896687499997</v>
      </c>
      <c r="G736" s="55">
        <f t="shared" si="614"/>
        <v>4699.8686625</v>
      </c>
      <c r="H736" s="55">
        <f t="shared" si="614"/>
        <v>3759.9973125000001</v>
      </c>
      <c r="I736" s="55">
        <f t="shared" si="614"/>
        <v>3083.19779625</v>
      </c>
      <c r="J736" s="55"/>
    </row>
    <row r="737" spans="1:10" ht="14" hidden="1" x14ac:dyDescent="0.2">
      <c r="A737" s="63">
        <v>70</v>
      </c>
      <c r="B737" s="64"/>
      <c r="C737" s="55">
        <f t="shared" ref="C737:I737" si="615">C58*$M$3</f>
        <v>13375.505756250001</v>
      </c>
      <c r="D737" s="55">
        <f t="shared" si="615"/>
        <v>9607.317843750001</v>
      </c>
      <c r="E737" s="55">
        <f t="shared" si="615"/>
        <v>7715.2892437500004</v>
      </c>
      <c r="F737" s="55">
        <f t="shared" si="615"/>
        <v>6689.9285062500003</v>
      </c>
      <c r="G737" s="55">
        <f t="shared" si="615"/>
        <v>5097.624675</v>
      </c>
      <c r="H737" s="55">
        <f t="shared" si="615"/>
        <v>4078.1509312499998</v>
      </c>
      <c r="I737" s="55">
        <f t="shared" si="615"/>
        <v>3344.0837636250003</v>
      </c>
      <c r="J737" s="55"/>
    </row>
    <row r="738" spans="1:10" ht="14" hidden="1" x14ac:dyDescent="0.2">
      <c r="A738" s="63">
        <v>71</v>
      </c>
      <c r="B738" s="64"/>
      <c r="C738" s="55">
        <f t="shared" ref="C738:I738" si="616">C59*$M$3</f>
        <v>14441.819493750001</v>
      </c>
      <c r="D738" s="55">
        <f t="shared" si="616"/>
        <v>10385.680800000002</v>
      </c>
      <c r="E738" s="55">
        <f t="shared" si="616"/>
        <v>8345.9654437500012</v>
      </c>
      <c r="F738" s="55">
        <f t="shared" si="616"/>
        <v>7236.9070125000007</v>
      </c>
      <c r="G738" s="55">
        <f t="shared" si="616"/>
        <v>5514.3214500000004</v>
      </c>
      <c r="H738" s="55">
        <f t="shared" si="616"/>
        <v>4411.6619249999994</v>
      </c>
      <c r="I738" s="55">
        <f t="shared" si="616"/>
        <v>3617.5627785000006</v>
      </c>
      <c r="J738" s="55"/>
    </row>
    <row r="739" spans="1:10" ht="14" hidden="1" x14ac:dyDescent="0.2">
      <c r="A739" s="63">
        <v>72</v>
      </c>
      <c r="B739" s="64"/>
      <c r="C739" s="55">
        <f t="shared" ref="C739:I739" si="617">C60*$M$3</f>
        <v>15554.205356249999</v>
      </c>
      <c r="D739" s="55">
        <f t="shared" si="617"/>
        <v>11199.877631249999</v>
      </c>
      <c r="E739" s="55">
        <f t="shared" si="617"/>
        <v>9005.3087437500017</v>
      </c>
      <c r="F739" s="55">
        <f t="shared" si="617"/>
        <v>7808.4573187500009</v>
      </c>
      <c r="G739" s="55">
        <f t="shared" si="617"/>
        <v>5949.7030312500001</v>
      </c>
      <c r="H739" s="55">
        <f t="shared" si="617"/>
        <v>4759.7624249999999</v>
      </c>
      <c r="I739" s="55">
        <f t="shared" si="617"/>
        <v>3903.0051885000003</v>
      </c>
      <c r="J739" s="55"/>
    </row>
    <row r="740" spans="1:10" ht="14" hidden="1" x14ac:dyDescent="0.2">
      <c r="A740" s="63">
        <v>73</v>
      </c>
      <c r="B740" s="64"/>
      <c r="C740" s="55">
        <f t="shared" ref="C740:I740" si="618">C61*$M$3</f>
        <v>16713.687168750002</v>
      </c>
      <c r="D740" s="55">
        <f t="shared" si="618"/>
        <v>12048.11664375</v>
      </c>
      <c r="E740" s="55">
        <f t="shared" si="618"/>
        <v>9693.3191437500009</v>
      </c>
      <c r="F740" s="55">
        <f t="shared" si="618"/>
        <v>8405.0913375</v>
      </c>
      <c r="G740" s="55">
        <f t="shared" si="618"/>
        <v>6404.2813312500002</v>
      </c>
      <c r="H740" s="55">
        <f t="shared" si="618"/>
        <v>5123.47625625</v>
      </c>
      <c r="I740" s="55">
        <f t="shared" si="618"/>
        <v>4201.2505301250003</v>
      </c>
      <c r="J740" s="55"/>
    </row>
    <row r="741" spans="1:10" ht="14" hidden="1" x14ac:dyDescent="0.2">
      <c r="A741" s="63">
        <v>74</v>
      </c>
      <c r="B741" s="64"/>
      <c r="C741" s="55">
        <f t="shared" ref="C741:I741" si="619">C62*$M$3</f>
        <v>17920.264931250003</v>
      </c>
      <c r="D741" s="55">
        <f t="shared" si="619"/>
        <v>12931.67761875</v>
      </c>
      <c r="E741" s="55">
        <f t="shared" si="619"/>
        <v>10411.020468750001</v>
      </c>
      <c r="F741" s="55">
        <f t="shared" si="619"/>
        <v>9027.5769375</v>
      </c>
      <c r="G741" s="55">
        <f t="shared" si="619"/>
        <v>6878.5682624999999</v>
      </c>
      <c r="H741" s="55">
        <f t="shared" si="619"/>
        <v>5503.0593750000007</v>
      </c>
      <c r="I741" s="55">
        <f t="shared" si="619"/>
        <v>4512.5086875000006</v>
      </c>
      <c r="J741" s="55"/>
    </row>
    <row r="742" spans="1:10" ht="14" hidden="1" x14ac:dyDescent="0.2">
      <c r="A742" s="63">
        <v>75</v>
      </c>
      <c r="B742" s="64"/>
      <c r="C742" s="55">
        <f t="shared" ref="C742:I742" si="620">C63*$M$3</f>
        <v>19173.682687500001</v>
      </c>
      <c r="D742" s="55">
        <f t="shared" si="620"/>
        <v>13850.56055625</v>
      </c>
      <c r="E742" s="55">
        <f t="shared" si="620"/>
        <v>11157.38889375</v>
      </c>
      <c r="F742" s="55">
        <f t="shared" si="620"/>
        <v>9674.3783812499987</v>
      </c>
      <c r="G742" s="55">
        <f t="shared" si="620"/>
        <v>7371.2840437499999</v>
      </c>
      <c r="H742" s="55">
        <f t="shared" si="620"/>
        <v>5897.232</v>
      </c>
      <c r="I742" s="55">
        <f t="shared" si="620"/>
        <v>4835.7302400000008</v>
      </c>
      <c r="J742" s="55"/>
    </row>
    <row r="743" spans="1:10" ht="14" hidden="1" x14ac:dyDescent="0.2">
      <c r="A743" s="63">
        <v>76</v>
      </c>
      <c r="B743" s="64"/>
      <c r="C743" s="55">
        <f t="shared" ref="C743:I743" si="621">C64*$M$3</f>
        <v>19173.682687500001</v>
      </c>
      <c r="D743" s="55">
        <f t="shared" si="621"/>
        <v>13850.56055625</v>
      </c>
      <c r="E743" s="55">
        <f t="shared" si="621"/>
        <v>11157.38889375</v>
      </c>
      <c r="F743" s="55">
        <f t="shared" si="621"/>
        <v>9674.3783812499987</v>
      </c>
      <c r="G743" s="55">
        <f t="shared" si="621"/>
        <v>7371.2840437499999</v>
      </c>
      <c r="H743" s="55">
        <f t="shared" si="621"/>
        <v>5897.232</v>
      </c>
      <c r="I743" s="55">
        <f t="shared" si="621"/>
        <v>4835.7302400000008</v>
      </c>
      <c r="J743" s="55"/>
    </row>
    <row r="744" spans="1:10" ht="14" hidden="1" x14ac:dyDescent="0.2">
      <c r="A744" s="63">
        <v>77</v>
      </c>
      <c r="B744" s="64"/>
      <c r="C744" s="55">
        <f t="shared" ref="C744:I744" si="622">C65*$M$3</f>
        <v>19173.682687500001</v>
      </c>
      <c r="D744" s="55">
        <f t="shared" si="622"/>
        <v>13850.56055625</v>
      </c>
      <c r="E744" s="55">
        <f t="shared" si="622"/>
        <v>11157.38889375</v>
      </c>
      <c r="F744" s="55">
        <f t="shared" si="622"/>
        <v>9674.3783812499987</v>
      </c>
      <c r="G744" s="55">
        <f t="shared" si="622"/>
        <v>7371.2840437499999</v>
      </c>
      <c r="H744" s="55">
        <f t="shared" si="622"/>
        <v>5897.232</v>
      </c>
      <c r="I744" s="55">
        <f t="shared" si="622"/>
        <v>4835.7302400000008</v>
      </c>
      <c r="J744" s="55"/>
    </row>
    <row r="745" spans="1:10" ht="14" hidden="1" x14ac:dyDescent="0.2">
      <c r="A745" s="63">
        <v>78</v>
      </c>
      <c r="B745" s="64"/>
      <c r="C745" s="55">
        <f t="shared" ref="C745:I745" si="623">C66*$M$3</f>
        <v>19173.682687500001</v>
      </c>
      <c r="D745" s="55">
        <f t="shared" si="623"/>
        <v>13850.56055625</v>
      </c>
      <c r="E745" s="55">
        <f t="shared" si="623"/>
        <v>11157.38889375</v>
      </c>
      <c r="F745" s="55">
        <f t="shared" si="623"/>
        <v>9674.3783812499987</v>
      </c>
      <c r="G745" s="55">
        <f t="shared" si="623"/>
        <v>7371.2840437499999</v>
      </c>
      <c r="H745" s="55">
        <f t="shared" si="623"/>
        <v>5897.232</v>
      </c>
      <c r="I745" s="55">
        <f t="shared" si="623"/>
        <v>4835.7302400000008</v>
      </c>
      <c r="J745" s="55"/>
    </row>
    <row r="746" spans="1:10" ht="14" hidden="1" x14ac:dyDescent="0.2">
      <c r="A746" s="63">
        <v>79</v>
      </c>
      <c r="B746" s="64"/>
      <c r="C746" s="55">
        <f t="shared" ref="C746:I746" si="624">C67*$M$3</f>
        <v>19173.682687500001</v>
      </c>
      <c r="D746" s="55">
        <f t="shared" si="624"/>
        <v>13850.56055625</v>
      </c>
      <c r="E746" s="55">
        <f t="shared" si="624"/>
        <v>11157.38889375</v>
      </c>
      <c r="F746" s="55">
        <f t="shared" si="624"/>
        <v>9674.3783812499987</v>
      </c>
      <c r="G746" s="55">
        <f t="shared" si="624"/>
        <v>7371.2840437499999</v>
      </c>
      <c r="H746" s="55">
        <f t="shared" si="624"/>
        <v>5897.232</v>
      </c>
      <c r="I746" s="55">
        <f t="shared" si="624"/>
        <v>4835.7302400000008</v>
      </c>
      <c r="J746" s="55"/>
    </row>
    <row r="747" spans="1:10" ht="14" hidden="1" x14ac:dyDescent="0.2">
      <c r="A747" s="63">
        <v>80</v>
      </c>
      <c r="B747" s="64"/>
      <c r="C747" s="55">
        <f t="shared" ref="C747:I747" si="625">C68*$M$3</f>
        <v>19173.682687500001</v>
      </c>
      <c r="D747" s="55">
        <f t="shared" si="625"/>
        <v>13850.56055625</v>
      </c>
      <c r="E747" s="55">
        <f t="shared" si="625"/>
        <v>11157.38889375</v>
      </c>
      <c r="F747" s="55">
        <f t="shared" si="625"/>
        <v>9674.3783812499987</v>
      </c>
      <c r="G747" s="55">
        <f t="shared" si="625"/>
        <v>7371.2840437499999</v>
      </c>
      <c r="H747" s="55">
        <f t="shared" si="625"/>
        <v>5897.232</v>
      </c>
      <c r="I747" s="55">
        <f t="shared" si="625"/>
        <v>4835.7302400000008</v>
      </c>
      <c r="J747" s="55"/>
    </row>
    <row r="748" spans="1:10" ht="14" hidden="1" x14ac:dyDescent="0.2">
      <c r="A748" s="63">
        <v>81</v>
      </c>
      <c r="B748" s="64"/>
      <c r="C748" s="55">
        <f t="shared" ref="C748:I748" si="626">C69*$M$3</f>
        <v>19173.682687500001</v>
      </c>
      <c r="D748" s="55">
        <f t="shared" si="626"/>
        <v>13850.56055625</v>
      </c>
      <c r="E748" s="55">
        <f t="shared" si="626"/>
        <v>11157.38889375</v>
      </c>
      <c r="F748" s="55">
        <f t="shared" si="626"/>
        <v>9674.3783812499987</v>
      </c>
      <c r="G748" s="55">
        <f t="shared" si="626"/>
        <v>7371.2840437499999</v>
      </c>
      <c r="H748" s="55">
        <f t="shared" si="626"/>
        <v>5897.232</v>
      </c>
      <c r="I748" s="55">
        <f t="shared" si="626"/>
        <v>4835.7302400000008</v>
      </c>
      <c r="J748" s="55"/>
    </row>
    <row r="749" spans="1:10" ht="14" hidden="1" x14ac:dyDescent="0.2">
      <c r="A749" s="63">
        <v>82</v>
      </c>
      <c r="B749" s="64"/>
      <c r="C749" s="55">
        <f t="shared" ref="C749:I749" si="627">C70*$M$3</f>
        <v>19173.682687500001</v>
      </c>
      <c r="D749" s="55">
        <f t="shared" si="627"/>
        <v>13850.56055625</v>
      </c>
      <c r="E749" s="55">
        <f t="shared" si="627"/>
        <v>11157.38889375</v>
      </c>
      <c r="F749" s="55">
        <f t="shared" si="627"/>
        <v>9674.3783812499987</v>
      </c>
      <c r="G749" s="55">
        <f t="shared" si="627"/>
        <v>7371.2840437499999</v>
      </c>
      <c r="H749" s="55">
        <f t="shared" si="627"/>
        <v>5897.232</v>
      </c>
      <c r="I749" s="55">
        <f t="shared" si="627"/>
        <v>4835.7302400000008</v>
      </c>
      <c r="J749" s="55"/>
    </row>
    <row r="750" spans="1:10" ht="14" hidden="1" x14ac:dyDescent="0.2">
      <c r="A750" s="63">
        <v>83</v>
      </c>
      <c r="B750" s="64"/>
      <c r="C750" s="55">
        <f t="shared" ref="C750:I750" si="628">C71*$M$3</f>
        <v>19173.682687500001</v>
      </c>
      <c r="D750" s="55">
        <f t="shared" si="628"/>
        <v>13850.56055625</v>
      </c>
      <c r="E750" s="55">
        <f t="shared" si="628"/>
        <v>11157.38889375</v>
      </c>
      <c r="F750" s="55">
        <f t="shared" si="628"/>
        <v>9674.3783812499987</v>
      </c>
      <c r="G750" s="55">
        <f t="shared" si="628"/>
        <v>7371.2840437499999</v>
      </c>
      <c r="H750" s="55">
        <f t="shared" si="628"/>
        <v>5897.232</v>
      </c>
      <c r="I750" s="55">
        <f t="shared" si="628"/>
        <v>4835.7302400000008</v>
      </c>
      <c r="J750" s="55"/>
    </row>
    <row r="751" spans="1:10" ht="14" hidden="1" x14ac:dyDescent="0.2">
      <c r="A751" s="65">
        <v>84</v>
      </c>
      <c r="B751" s="66" t="s">
        <v>153</v>
      </c>
      <c r="C751" s="55">
        <f t="shared" ref="C751:I751" si="629">C72*$M$3</f>
        <v>19173.682687500001</v>
      </c>
      <c r="D751" s="55">
        <f t="shared" si="629"/>
        <v>13850.56055625</v>
      </c>
      <c r="E751" s="55">
        <f t="shared" si="629"/>
        <v>11157.38889375</v>
      </c>
      <c r="F751" s="55">
        <f t="shared" si="629"/>
        <v>9674.3783812499987</v>
      </c>
      <c r="G751" s="55">
        <f t="shared" si="629"/>
        <v>7371.2840437499999</v>
      </c>
      <c r="H751" s="55">
        <f t="shared" si="629"/>
        <v>5897.232</v>
      </c>
      <c r="I751" s="55">
        <f t="shared" si="629"/>
        <v>4835.7302400000008</v>
      </c>
      <c r="J751" s="55"/>
    </row>
    <row r="752" spans="1:10" ht="14" hidden="1" x14ac:dyDescent="0.2">
      <c r="A752" s="63">
        <v>1</v>
      </c>
      <c r="B752" s="64" t="s">
        <v>154</v>
      </c>
      <c r="C752" s="55">
        <f t="shared" ref="C752:I752" si="630">C73*$M$3</f>
        <v>991.57451249999997</v>
      </c>
      <c r="D752" s="55">
        <f t="shared" si="630"/>
        <v>710.02263749999997</v>
      </c>
      <c r="E752" s="55">
        <f t="shared" si="630"/>
        <v>591.00298124999995</v>
      </c>
      <c r="F752" s="55">
        <f t="shared" si="630"/>
        <v>512.42441250000002</v>
      </c>
      <c r="G752" s="55">
        <f t="shared" si="630"/>
        <v>390.84519375000002</v>
      </c>
      <c r="H752" s="55">
        <f t="shared" si="630"/>
        <v>312.77853749999997</v>
      </c>
      <c r="I752" s="55">
        <f t="shared" si="630"/>
        <v>256.47840075000005</v>
      </c>
      <c r="J752" s="55"/>
    </row>
    <row r="753" spans="1:10" ht="14" hidden="1" x14ac:dyDescent="0.2">
      <c r="A753" s="63">
        <v>2</v>
      </c>
      <c r="B753" s="64" t="s">
        <v>155</v>
      </c>
      <c r="C753" s="55">
        <f t="shared" ref="C753:I753" si="631">C74*$M$3</f>
        <v>1684.9599937500002</v>
      </c>
      <c r="D753" s="55">
        <f t="shared" si="631"/>
        <v>1207.0896749999999</v>
      </c>
      <c r="E753" s="55">
        <f t="shared" si="631"/>
        <v>1004.3723249999999</v>
      </c>
      <c r="F753" s="55">
        <f t="shared" si="631"/>
        <v>870.76316250000013</v>
      </c>
      <c r="G753" s="55">
        <f t="shared" si="631"/>
        <v>663.95051250000006</v>
      </c>
      <c r="H753" s="55">
        <f t="shared" si="631"/>
        <v>531.36517500000002</v>
      </c>
      <c r="I753" s="55">
        <f t="shared" si="631"/>
        <v>435.71944350000007</v>
      </c>
      <c r="J753" s="55"/>
    </row>
    <row r="754" spans="1:10" ht="14" hidden="1" x14ac:dyDescent="0.2">
      <c r="A754" s="65">
        <v>3</v>
      </c>
      <c r="B754" s="66" t="s">
        <v>156</v>
      </c>
      <c r="C754" s="55">
        <f t="shared" ref="C754:I754" si="632">C75*$M$3</f>
        <v>2378.6014312499997</v>
      </c>
      <c r="D754" s="55">
        <f t="shared" si="632"/>
        <v>1703.9007562500001</v>
      </c>
      <c r="E754" s="55">
        <f t="shared" si="632"/>
        <v>1418.2535812499998</v>
      </c>
      <c r="F754" s="55">
        <f t="shared" si="632"/>
        <v>1229.3578687500001</v>
      </c>
      <c r="G754" s="55">
        <f t="shared" si="632"/>
        <v>937.0558312500001</v>
      </c>
      <c r="H754" s="55">
        <f t="shared" si="632"/>
        <v>749.69585625000002</v>
      </c>
      <c r="I754" s="55">
        <f t="shared" si="632"/>
        <v>614.75060212500011</v>
      </c>
      <c r="J754" s="55"/>
    </row>
    <row r="755" spans="1:10" hidden="1" x14ac:dyDescent="0.15">
      <c r="A755" s="67"/>
      <c r="B755" s="67"/>
      <c r="C755" s="68"/>
      <c r="D755" s="68"/>
      <c r="E755" s="68"/>
      <c r="F755" s="68"/>
      <c r="G755" s="68"/>
    </row>
    <row r="756" spans="1:10" ht="18" hidden="1" x14ac:dyDescent="0.2">
      <c r="A756" s="472" t="s">
        <v>158</v>
      </c>
      <c r="B756" s="473"/>
      <c r="C756" s="473"/>
      <c r="D756" s="473"/>
      <c r="E756" s="473"/>
      <c r="F756" s="473"/>
      <c r="G756" s="474"/>
    </row>
    <row r="757" spans="1:10" ht="18" hidden="1" x14ac:dyDescent="0.2">
      <c r="A757" s="461" t="s">
        <v>107</v>
      </c>
      <c r="B757" s="462"/>
      <c r="C757" s="462"/>
      <c r="D757" s="462"/>
      <c r="E757" s="462"/>
      <c r="F757" s="462"/>
      <c r="G757" s="463"/>
    </row>
    <row r="758" spans="1:10" hidden="1" x14ac:dyDescent="0.15">
      <c r="C758" s="697"/>
      <c r="D758" s="697"/>
      <c r="E758" s="697"/>
      <c r="F758" s="697"/>
      <c r="G758" s="698"/>
    </row>
    <row r="759" spans="1:10" hidden="1" x14ac:dyDescent="0.15">
      <c r="A759" s="477" t="s">
        <v>150</v>
      </c>
      <c r="B759" s="478"/>
      <c r="C759" s="34">
        <v>2000</v>
      </c>
      <c r="D759" s="34">
        <v>3500</v>
      </c>
      <c r="E759" s="34">
        <v>5000</v>
      </c>
      <c r="F759" s="34"/>
      <c r="G759" s="48"/>
    </row>
    <row r="760" spans="1:10" ht="14" hidden="1" x14ac:dyDescent="0.2">
      <c r="A760" s="63">
        <v>18</v>
      </c>
      <c r="B760" s="64"/>
      <c r="C760" s="55">
        <f>C156*$M$3</f>
        <v>1275.9419062500001</v>
      </c>
      <c r="D760" s="55">
        <f t="shared" ref="D760:H760" si="633">D156*$M$3</f>
        <v>1064.52204375</v>
      </c>
      <c r="E760" s="55">
        <f t="shared" si="633"/>
        <v>923.23419375000003</v>
      </c>
      <c r="F760" s="55">
        <f t="shared" si="633"/>
        <v>674.70067500000005</v>
      </c>
      <c r="G760" s="55">
        <f t="shared" si="633"/>
        <v>539.81173124999998</v>
      </c>
      <c r="H760" s="55">
        <f t="shared" si="633"/>
        <v>442.64561962500011</v>
      </c>
    </row>
    <row r="761" spans="1:10" ht="14" hidden="1" x14ac:dyDescent="0.2">
      <c r="A761" s="63">
        <v>19</v>
      </c>
      <c r="B761" s="64"/>
      <c r="C761" s="55">
        <f t="shared" ref="C761:H761" si="634">C157*$M$3</f>
        <v>1292.0671499999999</v>
      </c>
      <c r="D761" s="55">
        <f t="shared" si="634"/>
        <v>1076.0400750000001</v>
      </c>
      <c r="E761" s="55">
        <f t="shared" si="634"/>
        <v>932.19266249999998</v>
      </c>
      <c r="F761" s="55">
        <f t="shared" si="634"/>
        <v>681.61149375000002</v>
      </c>
      <c r="G761" s="55">
        <f t="shared" si="634"/>
        <v>545.44276875000014</v>
      </c>
      <c r="H761" s="55">
        <f t="shared" si="634"/>
        <v>447.2630703750001</v>
      </c>
    </row>
    <row r="762" spans="1:10" ht="14" hidden="1" x14ac:dyDescent="0.2">
      <c r="A762" s="63">
        <v>20</v>
      </c>
      <c r="B762" s="64"/>
      <c r="C762" s="55">
        <f t="shared" ref="C762:H762" si="635">C158*$M$3</f>
        <v>1307.9364375</v>
      </c>
      <c r="D762" s="55">
        <f t="shared" si="635"/>
        <v>1087.55810625</v>
      </c>
      <c r="E762" s="55">
        <f t="shared" si="635"/>
        <v>941.40708749999999</v>
      </c>
      <c r="F762" s="55">
        <f t="shared" si="635"/>
        <v>688.01040000000012</v>
      </c>
      <c r="G762" s="55">
        <f t="shared" si="635"/>
        <v>550.56189374999997</v>
      </c>
      <c r="H762" s="55">
        <f t="shared" si="635"/>
        <v>451.46075287500003</v>
      </c>
    </row>
    <row r="763" spans="1:10" ht="14" hidden="1" x14ac:dyDescent="0.2">
      <c r="A763" s="63">
        <v>21</v>
      </c>
      <c r="B763" s="64"/>
      <c r="C763" s="55">
        <f t="shared" ref="C763:H763" si="636">C159*$M$3</f>
        <v>1324.3176375</v>
      </c>
      <c r="D763" s="55">
        <f t="shared" si="636"/>
        <v>1099.8440062500001</v>
      </c>
      <c r="E763" s="55">
        <f t="shared" si="636"/>
        <v>951.1334250000001</v>
      </c>
      <c r="F763" s="55">
        <f t="shared" si="636"/>
        <v>695.17717500000003</v>
      </c>
      <c r="G763" s="55">
        <f t="shared" si="636"/>
        <v>556.19293125000002</v>
      </c>
      <c r="H763" s="55">
        <f t="shared" si="636"/>
        <v>456.07820362500001</v>
      </c>
    </row>
    <row r="764" spans="1:10" ht="14" hidden="1" x14ac:dyDescent="0.2">
      <c r="A764" s="63">
        <v>22</v>
      </c>
      <c r="B764" s="64"/>
      <c r="C764" s="55">
        <f t="shared" ref="C764:H764" si="637">C160*$M$3</f>
        <v>1341.2107500000002</v>
      </c>
      <c r="D764" s="55">
        <f t="shared" si="637"/>
        <v>1112.3858625</v>
      </c>
      <c r="E764" s="55">
        <f t="shared" si="637"/>
        <v>961.11571874999993</v>
      </c>
      <c r="F764" s="55">
        <f t="shared" si="637"/>
        <v>702.08799375000012</v>
      </c>
      <c r="G764" s="55">
        <f t="shared" si="637"/>
        <v>561.82396875000006</v>
      </c>
      <c r="H764" s="55">
        <f t="shared" si="637"/>
        <v>460.69565437500006</v>
      </c>
    </row>
    <row r="765" spans="1:10" ht="14" hidden="1" x14ac:dyDescent="0.2">
      <c r="A765" s="63">
        <v>23</v>
      </c>
      <c r="B765" s="64"/>
      <c r="C765" s="55">
        <f t="shared" ref="C765:H765" si="638">C161*$M$3</f>
        <v>1359.1276874999999</v>
      </c>
      <c r="D765" s="55">
        <f t="shared" si="638"/>
        <v>1125.9515437499999</v>
      </c>
      <c r="E765" s="55">
        <f t="shared" si="638"/>
        <v>971.86588125000003</v>
      </c>
      <c r="F765" s="55">
        <f t="shared" si="638"/>
        <v>710.27859375000003</v>
      </c>
      <c r="G765" s="55">
        <f t="shared" si="638"/>
        <v>568.22287500000004</v>
      </c>
      <c r="H765" s="55">
        <f t="shared" si="638"/>
        <v>465.94275750000008</v>
      </c>
    </row>
    <row r="766" spans="1:10" ht="14" hidden="1" x14ac:dyDescent="0.2">
      <c r="A766" s="63">
        <v>24</v>
      </c>
      <c r="B766" s="64"/>
      <c r="C766" s="55">
        <f t="shared" ref="C766:H766" si="639">C162*$M$3</f>
        <v>1377.8124937500002</v>
      </c>
      <c r="D766" s="55">
        <f t="shared" si="639"/>
        <v>1140.0291374999999</v>
      </c>
      <c r="E766" s="55">
        <f t="shared" si="639"/>
        <v>982.61604375000002</v>
      </c>
      <c r="F766" s="55">
        <f t="shared" si="639"/>
        <v>718.21323749999999</v>
      </c>
      <c r="G766" s="55">
        <f t="shared" si="639"/>
        <v>574.62178125000003</v>
      </c>
      <c r="H766" s="55">
        <f t="shared" si="639"/>
        <v>471.18986062500005</v>
      </c>
    </row>
    <row r="767" spans="1:10" ht="14" hidden="1" x14ac:dyDescent="0.2">
      <c r="A767" s="63">
        <v>25</v>
      </c>
      <c r="B767" s="64"/>
      <c r="C767" s="55">
        <f t="shared" ref="C767:H767" si="640">C163*$M$3</f>
        <v>1396.4973</v>
      </c>
      <c r="D767" s="55">
        <f t="shared" si="640"/>
        <v>1153.5948187500001</v>
      </c>
      <c r="E767" s="55">
        <f t="shared" si="640"/>
        <v>993.62216250000006</v>
      </c>
      <c r="F767" s="55">
        <f t="shared" si="640"/>
        <v>726.14788125000007</v>
      </c>
      <c r="G767" s="55">
        <f t="shared" si="640"/>
        <v>581.02068750000012</v>
      </c>
      <c r="H767" s="55">
        <f t="shared" si="640"/>
        <v>476.43696375000007</v>
      </c>
    </row>
    <row r="768" spans="1:10" ht="14" hidden="1" x14ac:dyDescent="0.2">
      <c r="A768" s="63">
        <v>26</v>
      </c>
      <c r="B768" s="64"/>
      <c r="C768" s="55">
        <f t="shared" ref="C768:H768" si="641">C164*$M$3</f>
        <v>1424.1405750000001</v>
      </c>
      <c r="D768" s="55">
        <f t="shared" si="641"/>
        <v>1174.3272750000001</v>
      </c>
      <c r="E768" s="55">
        <f t="shared" si="641"/>
        <v>1010.0033625</v>
      </c>
      <c r="F768" s="55">
        <f t="shared" si="641"/>
        <v>738.17782499999998</v>
      </c>
      <c r="G768" s="55">
        <f t="shared" si="641"/>
        <v>590.74702500000001</v>
      </c>
      <c r="H768" s="55">
        <f t="shared" si="641"/>
        <v>484.41256049999998</v>
      </c>
    </row>
    <row r="769" spans="1:8" ht="14" hidden="1" x14ac:dyDescent="0.2">
      <c r="A769" s="63">
        <v>27</v>
      </c>
      <c r="B769" s="64"/>
      <c r="C769" s="55">
        <f t="shared" ref="C769:H769" si="642">C165*$M$3</f>
        <v>1452.55171875</v>
      </c>
      <c r="D769" s="55">
        <f t="shared" si="642"/>
        <v>1195.8276000000001</v>
      </c>
      <c r="E769" s="55">
        <f t="shared" si="642"/>
        <v>1027.9203</v>
      </c>
      <c r="F769" s="55">
        <f t="shared" si="642"/>
        <v>751.23159375</v>
      </c>
      <c r="G769" s="55">
        <f t="shared" si="642"/>
        <v>600.985275</v>
      </c>
      <c r="H769" s="55">
        <f t="shared" si="642"/>
        <v>492.80792550000007</v>
      </c>
    </row>
    <row r="770" spans="1:8" ht="14" hidden="1" x14ac:dyDescent="0.2">
      <c r="A770" s="63">
        <v>28</v>
      </c>
      <c r="B770" s="64"/>
      <c r="C770" s="55">
        <f t="shared" ref="C770:H770" si="643">C166*$M$3</f>
        <v>1482.2426437499998</v>
      </c>
      <c r="D770" s="55">
        <f t="shared" si="643"/>
        <v>1218.6077062500001</v>
      </c>
      <c r="E770" s="55">
        <f t="shared" si="643"/>
        <v>1045.5812812499998</v>
      </c>
      <c r="F770" s="55">
        <f t="shared" si="643"/>
        <v>764.28536250000013</v>
      </c>
      <c r="G770" s="55">
        <f t="shared" si="643"/>
        <v>611.47948125000005</v>
      </c>
      <c r="H770" s="55">
        <f t="shared" si="643"/>
        <v>501.41317462500012</v>
      </c>
    </row>
    <row r="771" spans="1:8" ht="14" hidden="1" x14ac:dyDescent="0.2">
      <c r="A771" s="63">
        <v>29</v>
      </c>
      <c r="B771" s="64"/>
      <c r="C771" s="55">
        <f t="shared" ref="C771:H771" si="644">C167*$M$3</f>
        <v>1513.21335</v>
      </c>
      <c r="D771" s="55">
        <f t="shared" si="644"/>
        <v>1241.3878125000001</v>
      </c>
      <c r="E771" s="55">
        <f t="shared" si="644"/>
        <v>1064.52204375</v>
      </c>
      <c r="F771" s="55">
        <f t="shared" si="644"/>
        <v>778.10699999999997</v>
      </c>
      <c r="G771" s="55">
        <f t="shared" si="644"/>
        <v>622.48559999999998</v>
      </c>
      <c r="H771" s="55">
        <f t="shared" si="644"/>
        <v>510.43819200000007</v>
      </c>
    </row>
    <row r="772" spans="1:8" ht="14" hidden="1" x14ac:dyDescent="0.2">
      <c r="A772" s="63">
        <v>30</v>
      </c>
      <c r="B772" s="64"/>
      <c r="C772" s="55">
        <f t="shared" ref="C772:H772" si="645">C168*$M$3</f>
        <v>1545.2078812499999</v>
      </c>
      <c r="D772" s="55">
        <f t="shared" si="645"/>
        <v>1265.9596125</v>
      </c>
      <c r="E772" s="55">
        <f t="shared" si="645"/>
        <v>1084.7425874999999</v>
      </c>
      <c r="F772" s="55">
        <f t="shared" si="645"/>
        <v>792.69650624999997</v>
      </c>
      <c r="G772" s="55">
        <f t="shared" si="645"/>
        <v>634.25958749999995</v>
      </c>
      <c r="H772" s="55">
        <f t="shared" si="645"/>
        <v>520.09286175</v>
      </c>
    </row>
    <row r="773" spans="1:8" ht="14" hidden="1" x14ac:dyDescent="0.2">
      <c r="A773" s="63">
        <v>31</v>
      </c>
      <c r="B773" s="64"/>
      <c r="C773" s="55">
        <f t="shared" ref="C773:H773" si="646">C169*$M$3</f>
        <v>1578.2262374999998</v>
      </c>
      <c r="D773" s="55">
        <f t="shared" si="646"/>
        <v>1291.5552375</v>
      </c>
      <c r="E773" s="55">
        <f t="shared" si="646"/>
        <v>1104.4512187500002</v>
      </c>
      <c r="F773" s="55">
        <f t="shared" si="646"/>
        <v>807.28601250000008</v>
      </c>
      <c r="G773" s="55">
        <f t="shared" si="646"/>
        <v>646.03357499999993</v>
      </c>
      <c r="H773" s="55">
        <f t="shared" si="646"/>
        <v>529.74753149999992</v>
      </c>
    </row>
    <row r="774" spans="1:8" ht="14" hidden="1" x14ac:dyDescent="0.2">
      <c r="A774" s="63">
        <v>32</v>
      </c>
      <c r="B774" s="64"/>
      <c r="C774" s="55">
        <f t="shared" ref="C774:H774" si="647">C170*$M$3</f>
        <v>1612.524375</v>
      </c>
      <c r="D774" s="55">
        <f t="shared" si="647"/>
        <v>1317.1508625000001</v>
      </c>
      <c r="E774" s="55">
        <f t="shared" si="647"/>
        <v>1126.2075</v>
      </c>
      <c r="F774" s="55">
        <f t="shared" si="647"/>
        <v>823.15530000000001</v>
      </c>
      <c r="G774" s="55">
        <f t="shared" si="647"/>
        <v>658.57543125000007</v>
      </c>
      <c r="H774" s="55">
        <f t="shared" si="647"/>
        <v>540.03185362500017</v>
      </c>
    </row>
    <row r="775" spans="1:8" ht="14" hidden="1" x14ac:dyDescent="0.2">
      <c r="A775" s="63">
        <v>33</v>
      </c>
      <c r="B775" s="64"/>
      <c r="C775" s="55">
        <f t="shared" ref="C775:H775" si="648">C171*$M$3</f>
        <v>1647.5903812499998</v>
      </c>
      <c r="D775" s="55">
        <f t="shared" si="648"/>
        <v>1344.7941375</v>
      </c>
      <c r="E775" s="55">
        <f t="shared" si="648"/>
        <v>1148.2197375000001</v>
      </c>
      <c r="F775" s="55">
        <f t="shared" si="648"/>
        <v>839.28054375000011</v>
      </c>
      <c r="G775" s="55">
        <f t="shared" si="648"/>
        <v>671.62919999999997</v>
      </c>
      <c r="H775" s="55">
        <f t="shared" si="648"/>
        <v>550.73594400000002</v>
      </c>
    </row>
    <row r="776" spans="1:8" ht="14" hidden="1" x14ac:dyDescent="0.2">
      <c r="A776" s="63">
        <v>34</v>
      </c>
      <c r="B776" s="64"/>
      <c r="C776" s="55">
        <f t="shared" ref="C776:H776" si="649">C172*$M$3</f>
        <v>1684.4480812500001</v>
      </c>
      <c r="D776" s="55">
        <f t="shared" si="649"/>
        <v>1372.949325</v>
      </c>
      <c r="E776" s="55">
        <f t="shared" si="649"/>
        <v>1171.7677125</v>
      </c>
      <c r="F776" s="55">
        <f t="shared" si="649"/>
        <v>856.42961250000008</v>
      </c>
      <c r="G776" s="55">
        <f t="shared" si="649"/>
        <v>685.19488124999998</v>
      </c>
      <c r="H776" s="55">
        <f t="shared" si="649"/>
        <v>561.85980262500004</v>
      </c>
    </row>
    <row r="777" spans="1:8" ht="14" hidden="1" x14ac:dyDescent="0.2">
      <c r="A777" s="63">
        <v>35</v>
      </c>
      <c r="B777" s="64"/>
      <c r="C777" s="55">
        <f t="shared" ref="C777:H777" si="650">C173*$M$3</f>
        <v>1722.07365</v>
      </c>
      <c r="D777" s="55">
        <f t="shared" si="650"/>
        <v>1401.87238125</v>
      </c>
      <c r="E777" s="55">
        <f t="shared" si="650"/>
        <v>1195.3156875000002</v>
      </c>
      <c r="F777" s="55">
        <f t="shared" si="650"/>
        <v>873.57868125000005</v>
      </c>
      <c r="G777" s="55">
        <f t="shared" si="650"/>
        <v>699.01651874999993</v>
      </c>
      <c r="H777" s="55">
        <f t="shared" si="650"/>
        <v>573.19354537499999</v>
      </c>
    </row>
    <row r="778" spans="1:8" ht="14" hidden="1" x14ac:dyDescent="0.2">
      <c r="A778" s="63">
        <v>36</v>
      </c>
      <c r="B778" s="64"/>
      <c r="C778" s="55">
        <f t="shared" ref="C778:H778" si="651">C174*$M$3</f>
        <v>1760.7230437500002</v>
      </c>
      <c r="D778" s="55">
        <f t="shared" si="651"/>
        <v>1431.8192625000001</v>
      </c>
      <c r="E778" s="55">
        <f t="shared" si="651"/>
        <v>1219.6315312500001</v>
      </c>
      <c r="F778" s="55">
        <f t="shared" si="651"/>
        <v>890.98370624999995</v>
      </c>
      <c r="G778" s="55">
        <f t="shared" si="651"/>
        <v>712.83815625</v>
      </c>
      <c r="H778" s="55">
        <f t="shared" si="651"/>
        <v>584.52728812500004</v>
      </c>
    </row>
    <row r="779" spans="1:8" ht="14" hidden="1" x14ac:dyDescent="0.2">
      <c r="A779" s="63">
        <v>37</v>
      </c>
      <c r="B779" s="64"/>
      <c r="C779" s="55">
        <f t="shared" ref="C779:H779" si="652">C175*$M$3</f>
        <v>1800.6522187500002</v>
      </c>
      <c r="D779" s="55">
        <f t="shared" si="652"/>
        <v>1462.7899687500001</v>
      </c>
      <c r="E779" s="55">
        <f t="shared" si="652"/>
        <v>1247.2748062499998</v>
      </c>
      <c r="F779" s="55">
        <f t="shared" si="652"/>
        <v>911.7161625</v>
      </c>
      <c r="G779" s="55">
        <f t="shared" si="652"/>
        <v>729.47531249999997</v>
      </c>
      <c r="H779" s="55">
        <f t="shared" si="652"/>
        <v>598.16975625000021</v>
      </c>
    </row>
    <row r="780" spans="1:8" ht="14" hidden="1" x14ac:dyDescent="0.2">
      <c r="A780" s="63">
        <v>38</v>
      </c>
      <c r="B780" s="64"/>
      <c r="C780" s="55">
        <f t="shared" ref="C780:H780" si="653">C176*$M$3</f>
        <v>1841.3492625000001</v>
      </c>
      <c r="D780" s="55">
        <f t="shared" si="653"/>
        <v>1494.7845000000002</v>
      </c>
      <c r="E780" s="55">
        <f t="shared" si="653"/>
        <v>1279.0133812500001</v>
      </c>
      <c r="F780" s="55">
        <f t="shared" si="653"/>
        <v>934.75222500000007</v>
      </c>
      <c r="G780" s="55">
        <f t="shared" si="653"/>
        <v>747.9041625000001</v>
      </c>
      <c r="H780" s="55">
        <f t="shared" si="653"/>
        <v>613.28141325000013</v>
      </c>
    </row>
    <row r="781" spans="1:8" ht="14" hidden="1" x14ac:dyDescent="0.2">
      <c r="A781" s="63">
        <v>39</v>
      </c>
      <c r="B781" s="64"/>
      <c r="C781" s="55">
        <f t="shared" ref="C781:H781" si="654">C177*$M$3</f>
        <v>1884.0939562500002</v>
      </c>
      <c r="D781" s="55">
        <f t="shared" si="654"/>
        <v>1528.0588124999999</v>
      </c>
      <c r="E781" s="55">
        <f t="shared" si="654"/>
        <v>1311.7757812500001</v>
      </c>
      <c r="F781" s="55">
        <f t="shared" si="654"/>
        <v>958.81211250000001</v>
      </c>
      <c r="G781" s="55">
        <f t="shared" si="654"/>
        <v>767.10088125000004</v>
      </c>
      <c r="H781" s="55">
        <f t="shared" si="654"/>
        <v>629.02272262500014</v>
      </c>
    </row>
    <row r="782" spans="1:8" ht="14" hidden="1" x14ac:dyDescent="0.2">
      <c r="A782" s="63">
        <v>40</v>
      </c>
      <c r="B782" s="64"/>
      <c r="C782" s="55">
        <f t="shared" ref="C782:H782" si="655">C178*$M$3</f>
        <v>1926.8386500000001</v>
      </c>
      <c r="D782" s="55">
        <f t="shared" si="655"/>
        <v>1561.5890812500002</v>
      </c>
      <c r="E782" s="55">
        <f t="shared" si="655"/>
        <v>1345.0500937499999</v>
      </c>
      <c r="F782" s="55">
        <f t="shared" si="655"/>
        <v>983.38391250000006</v>
      </c>
      <c r="G782" s="55">
        <f t="shared" si="655"/>
        <v>786.80951249999998</v>
      </c>
      <c r="H782" s="55">
        <f t="shared" si="655"/>
        <v>645.1838002500001</v>
      </c>
    </row>
    <row r="783" spans="1:8" ht="14" hidden="1" x14ac:dyDescent="0.2">
      <c r="A783" s="63">
        <v>41</v>
      </c>
      <c r="B783" s="64"/>
      <c r="C783" s="55">
        <f t="shared" ref="C783:H783" si="656">C179*$M$3</f>
        <v>1971.3750375000004</v>
      </c>
      <c r="D783" s="55">
        <f t="shared" si="656"/>
        <v>1595.8872187500001</v>
      </c>
      <c r="E783" s="55">
        <f t="shared" si="656"/>
        <v>1379.6041875000001</v>
      </c>
      <c r="F783" s="55">
        <f t="shared" si="656"/>
        <v>1008.7235812499999</v>
      </c>
      <c r="G783" s="55">
        <f t="shared" si="656"/>
        <v>807.03005625000003</v>
      </c>
      <c r="H783" s="55">
        <f t="shared" si="656"/>
        <v>661.76464612500001</v>
      </c>
    </row>
    <row r="784" spans="1:8" ht="14" hidden="1" x14ac:dyDescent="0.2">
      <c r="A784" s="63">
        <v>42</v>
      </c>
      <c r="B784" s="64"/>
      <c r="C784" s="55">
        <f t="shared" ref="C784:H784" si="657">C180*$M$3</f>
        <v>2017.4471624999999</v>
      </c>
      <c r="D784" s="55">
        <f t="shared" si="657"/>
        <v>1631.7210937500001</v>
      </c>
      <c r="E784" s="55">
        <f t="shared" si="657"/>
        <v>1414.92615</v>
      </c>
      <c r="F784" s="55">
        <f t="shared" si="657"/>
        <v>1034.31920625</v>
      </c>
      <c r="G784" s="55">
        <f t="shared" si="657"/>
        <v>827.50655625000002</v>
      </c>
      <c r="H784" s="55">
        <f t="shared" si="657"/>
        <v>678.55537612500007</v>
      </c>
    </row>
    <row r="785" spans="1:8" ht="14" hidden="1" x14ac:dyDescent="0.2">
      <c r="A785" s="63">
        <v>43</v>
      </c>
      <c r="B785" s="64"/>
      <c r="C785" s="55">
        <f t="shared" ref="C785:H785" si="658">C181*$M$3</f>
        <v>2063.2633312500002</v>
      </c>
      <c r="D785" s="55">
        <f t="shared" si="658"/>
        <v>1668.3228375000001</v>
      </c>
      <c r="E785" s="55">
        <f t="shared" si="658"/>
        <v>1451.0159812500003</v>
      </c>
      <c r="F785" s="55">
        <f t="shared" si="658"/>
        <v>1060.42674375</v>
      </c>
      <c r="G785" s="55">
        <f t="shared" si="658"/>
        <v>848.49496875</v>
      </c>
      <c r="H785" s="55">
        <f t="shared" si="658"/>
        <v>695.76587437500007</v>
      </c>
    </row>
    <row r="786" spans="1:8" ht="14" hidden="1" x14ac:dyDescent="0.2">
      <c r="A786" s="63">
        <v>44</v>
      </c>
      <c r="B786" s="64"/>
      <c r="C786" s="55">
        <f t="shared" ref="C786:H786" si="659">C182*$M$3</f>
        <v>2111.3831062500003</v>
      </c>
      <c r="D786" s="55">
        <f t="shared" si="659"/>
        <v>1705.6924500000002</v>
      </c>
      <c r="E786" s="55">
        <f t="shared" si="659"/>
        <v>1487.8736812500001</v>
      </c>
      <c r="F786" s="55">
        <f t="shared" si="659"/>
        <v>1087.55810625</v>
      </c>
      <c r="G786" s="55">
        <f t="shared" si="659"/>
        <v>870.25125000000003</v>
      </c>
      <c r="H786" s="55">
        <f t="shared" si="659"/>
        <v>713.60602500000005</v>
      </c>
    </row>
    <row r="787" spans="1:8" ht="14" hidden="1" x14ac:dyDescent="0.2">
      <c r="A787" s="63">
        <v>45</v>
      </c>
      <c r="B787" s="64"/>
      <c r="C787" s="55">
        <f t="shared" ref="C787:H787" si="660">C183*$M$3</f>
        <v>2160.7826625000002</v>
      </c>
      <c r="D787" s="55">
        <f t="shared" si="660"/>
        <v>1744.0858875000001</v>
      </c>
      <c r="E787" s="55">
        <f t="shared" si="660"/>
        <v>1526.0111625</v>
      </c>
      <c r="F787" s="55">
        <f t="shared" si="660"/>
        <v>1115.4573375000002</v>
      </c>
      <c r="G787" s="55">
        <f t="shared" si="660"/>
        <v>892.51944374999994</v>
      </c>
      <c r="H787" s="55">
        <f t="shared" si="660"/>
        <v>731.86594387499997</v>
      </c>
    </row>
    <row r="788" spans="1:8" ht="14" hidden="1" x14ac:dyDescent="0.2">
      <c r="A788" s="63">
        <v>46</v>
      </c>
      <c r="B788" s="64"/>
      <c r="C788" s="55">
        <f t="shared" ref="C788:H788" si="661">C184*$M$3</f>
        <v>2210.6941312499998</v>
      </c>
      <c r="D788" s="55">
        <f t="shared" si="661"/>
        <v>1783.50315</v>
      </c>
      <c r="E788" s="55">
        <f t="shared" si="661"/>
        <v>1565.1724687500002</v>
      </c>
      <c r="F788" s="55">
        <f t="shared" si="661"/>
        <v>1143.6125250000002</v>
      </c>
      <c r="G788" s="55">
        <f t="shared" si="661"/>
        <v>915.04359375000013</v>
      </c>
      <c r="H788" s="55">
        <f t="shared" si="661"/>
        <v>750.33574687500004</v>
      </c>
    </row>
    <row r="789" spans="1:8" ht="14" hidden="1" x14ac:dyDescent="0.2">
      <c r="A789" s="63">
        <v>47</v>
      </c>
      <c r="B789" s="64"/>
      <c r="C789" s="55">
        <f t="shared" ref="C789:H789" si="662">C185*$M$3</f>
        <v>2262.3972937500002</v>
      </c>
      <c r="D789" s="55">
        <f t="shared" si="662"/>
        <v>1823.68828125</v>
      </c>
      <c r="E789" s="55">
        <f t="shared" si="662"/>
        <v>1604.8456875000002</v>
      </c>
      <c r="F789" s="55">
        <f t="shared" si="662"/>
        <v>1172.7915375</v>
      </c>
      <c r="G789" s="55">
        <f t="shared" si="662"/>
        <v>938.33561250000002</v>
      </c>
      <c r="H789" s="55">
        <f t="shared" si="662"/>
        <v>769.43520225000009</v>
      </c>
    </row>
    <row r="790" spans="1:8" ht="14" hidden="1" x14ac:dyDescent="0.2">
      <c r="A790" s="63">
        <v>48</v>
      </c>
      <c r="B790" s="64"/>
      <c r="C790" s="55">
        <f t="shared" ref="C790:H790" si="663">C186*$M$3</f>
        <v>2314.3564125000003</v>
      </c>
      <c r="D790" s="55">
        <f t="shared" si="663"/>
        <v>1864.8972375000001</v>
      </c>
      <c r="E790" s="55">
        <f t="shared" si="663"/>
        <v>1645.7986874999999</v>
      </c>
      <c r="F790" s="55">
        <f t="shared" si="663"/>
        <v>1202.7384187500002</v>
      </c>
      <c r="G790" s="55">
        <f t="shared" si="663"/>
        <v>962.39550000000008</v>
      </c>
      <c r="H790" s="55">
        <f t="shared" si="663"/>
        <v>789.16431000000011</v>
      </c>
    </row>
    <row r="791" spans="1:8" ht="14" hidden="1" x14ac:dyDescent="0.2">
      <c r="A791" s="63">
        <v>49</v>
      </c>
      <c r="B791" s="64"/>
      <c r="C791" s="55">
        <f t="shared" ref="C791:H791" si="664">C187*$M$3</f>
        <v>2367.5953125000001</v>
      </c>
      <c r="D791" s="55">
        <f t="shared" si="664"/>
        <v>1906.8740625</v>
      </c>
      <c r="E791" s="55">
        <f t="shared" si="664"/>
        <v>1687.2636</v>
      </c>
      <c r="F791" s="55">
        <f t="shared" si="664"/>
        <v>1232.6852999999999</v>
      </c>
      <c r="G791" s="55">
        <f t="shared" si="664"/>
        <v>986.19943124999998</v>
      </c>
      <c r="H791" s="55">
        <f t="shared" si="664"/>
        <v>808.683533625</v>
      </c>
    </row>
    <row r="792" spans="1:8" ht="14" hidden="1" x14ac:dyDescent="0.2">
      <c r="A792" s="63">
        <v>50</v>
      </c>
      <c r="B792" s="64"/>
      <c r="C792" s="55">
        <f t="shared" ref="C792:H792" si="665">C188*$M$3</f>
        <v>2422.3699500000002</v>
      </c>
      <c r="D792" s="55">
        <f t="shared" si="665"/>
        <v>1950.3866250000001</v>
      </c>
      <c r="E792" s="55">
        <f t="shared" si="665"/>
        <v>1729.2404250000002</v>
      </c>
      <c r="F792" s="55">
        <f t="shared" si="665"/>
        <v>1264.1679187500001</v>
      </c>
      <c r="G792" s="55">
        <f t="shared" si="665"/>
        <v>1011.5391</v>
      </c>
      <c r="H792" s="55">
        <f t="shared" si="665"/>
        <v>829.46206199999995</v>
      </c>
    </row>
    <row r="793" spans="1:8" ht="14" hidden="1" x14ac:dyDescent="0.2">
      <c r="A793" s="63">
        <v>51</v>
      </c>
      <c r="B793" s="64"/>
      <c r="C793" s="55">
        <f t="shared" ref="C793:H793" si="666">C189*$M$3</f>
        <v>2478.1684124999997</v>
      </c>
      <c r="D793" s="55">
        <f t="shared" si="666"/>
        <v>1994.4111</v>
      </c>
      <c r="E793" s="55">
        <f t="shared" si="666"/>
        <v>1772.49703125</v>
      </c>
      <c r="F793" s="55">
        <f t="shared" si="666"/>
        <v>1295.6505374999999</v>
      </c>
      <c r="G793" s="55">
        <f t="shared" si="666"/>
        <v>1036.6228125</v>
      </c>
      <c r="H793" s="55">
        <f t="shared" si="666"/>
        <v>850.03070625000009</v>
      </c>
    </row>
    <row r="794" spans="1:8" ht="14" hidden="1" x14ac:dyDescent="0.2">
      <c r="A794" s="63">
        <v>52</v>
      </c>
      <c r="B794" s="64"/>
      <c r="C794" s="55">
        <f t="shared" ref="C794:H794" si="667">C190*$M$3</f>
        <v>2535.2466562500003</v>
      </c>
      <c r="D794" s="55">
        <f t="shared" si="667"/>
        <v>2039.4594</v>
      </c>
      <c r="E794" s="55">
        <f t="shared" si="667"/>
        <v>1817.03341875</v>
      </c>
      <c r="F794" s="55">
        <f t="shared" si="667"/>
        <v>1327.9010250000001</v>
      </c>
      <c r="G794" s="55">
        <f t="shared" si="667"/>
        <v>1062.4743937500002</v>
      </c>
      <c r="H794" s="55">
        <f t="shared" si="667"/>
        <v>871.22900287500022</v>
      </c>
    </row>
    <row r="795" spans="1:8" ht="14" hidden="1" x14ac:dyDescent="0.2">
      <c r="A795" s="63">
        <v>53</v>
      </c>
      <c r="B795" s="64"/>
      <c r="C795" s="55">
        <f t="shared" ref="C795:H795" si="668">C191*$M$3</f>
        <v>2593.0927687499998</v>
      </c>
      <c r="D795" s="55">
        <f t="shared" si="668"/>
        <v>2085.7874812500004</v>
      </c>
      <c r="E795" s="55">
        <f t="shared" si="668"/>
        <v>1862.337675</v>
      </c>
      <c r="F795" s="55">
        <f t="shared" si="668"/>
        <v>1360.91938125</v>
      </c>
      <c r="G795" s="55">
        <f t="shared" si="668"/>
        <v>1088.8378875000001</v>
      </c>
      <c r="H795" s="55">
        <f t="shared" si="668"/>
        <v>892.84706775000018</v>
      </c>
    </row>
    <row r="796" spans="1:8" ht="14" hidden="1" x14ac:dyDescent="0.2">
      <c r="A796" s="63">
        <v>54</v>
      </c>
      <c r="B796" s="64"/>
      <c r="C796" s="55">
        <f t="shared" ref="C796:H796" si="669">C192*$M$3</f>
        <v>2651.7067500000003</v>
      </c>
      <c r="D796" s="55">
        <f t="shared" si="669"/>
        <v>2132.6274749999998</v>
      </c>
      <c r="E796" s="55">
        <f t="shared" si="669"/>
        <v>1908.1538437499999</v>
      </c>
      <c r="F796" s="55">
        <f t="shared" si="669"/>
        <v>1394.44965</v>
      </c>
      <c r="G796" s="55">
        <f t="shared" si="669"/>
        <v>1115.71329375</v>
      </c>
      <c r="H796" s="55">
        <f t="shared" si="669"/>
        <v>914.88490087500008</v>
      </c>
    </row>
    <row r="797" spans="1:8" ht="14" hidden="1" x14ac:dyDescent="0.2">
      <c r="A797" s="63">
        <v>55</v>
      </c>
      <c r="B797" s="64"/>
      <c r="C797" s="55">
        <f t="shared" ref="C797:H797" si="670">C193*$M$3</f>
        <v>2712.3683812500003</v>
      </c>
      <c r="D797" s="55">
        <f t="shared" si="670"/>
        <v>2179.9793812500002</v>
      </c>
      <c r="E797" s="55">
        <f t="shared" si="670"/>
        <v>1954.9938375000002</v>
      </c>
      <c r="F797" s="55">
        <f t="shared" si="670"/>
        <v>1429.0037437500002</v>
      </c>
      <c r="G797" s="55">
        <f t="shared" si="670"/>
        <v>1143.3565687500002</v>
      </c>
      <c r="H797" s="55">
        <f t="shared" si="670"/>
        <v>937.55238637499997</v>
      </c>
    </row>
    <row r="798" spans="1:8" ht="14" hidden="1" x14ac:dyDescent="0.2">
      <c r="A798" s="63">
        <v>56</v>
      </c>
      <c r="B798" s="64"/>
      <c r="C798" s="55">
        <f t="shared" ref="C798:H798" si="671">C194*$M$3</f>
        <v>2773.79788125</v>
      </c>
      <c r="D798" s="55">
        <f t="shared" si="671"/>
        <v>2229.1229812500001</v>
      </c>
      <c r="E798" s="55">
        <f t="shared" si="671"/>
        <v>2002.85765625</v>
      </c>
      <c r="F798" s="55">
        <f t="shared" si="671"/>
        <v>1464.0697499999999</v>
      </c>
      <c r="G798" s="55">
        <f t="shared" si="671"/>
        <v>1171.2558000000001</v>
      </c>
      <c r="H798" s="55">
        <f t="shared" si="671"/>
        <v>960.42975600000022</v>
      </c>
    </row>
    <row r="799" spans="1:8" ht="14" hidden="1" x14ac:dyDescent="0.2">
      <c r="A799" s="63">
        <v>57</v>
      </c>
      <c r="B799" s="64"/>
      <c r="C799" s="55">
        <f t="shared" ref="C799:H799" si="672">C195*$M$3</f>
        <v>2835.9952500000004</v>
      </c>
      <c r="D799" s="55">
        <f t="shared" si="672"/>
        <v>2278.5225375000005</v>
      </c>
      <c r="E799" s="55">
        <f t="shared" si="672"/>
        <v>2051.2333874999999</v>
      </c>
      <c r="F799" s="55">
        <f t="shared" si="672"/>
        <v>1498.8798000000002</v>
      </c>
      <c r="G799" s="55">
        <f t="shared" si="672"/>
        <v>1199.1550312499999</v>
      </c>
      <c r="H799" s="55">
        <f t="shared" si="672"/>
        <v>983.30712562500014</v>
      </c>
    </row>
    <row r="800" spans="1:8" ht="14" hidden="1" x14ac:dyDescent="0.2">
      <c r="A800" s="63">
        <v>58</v>
      </c>
      <c r="B800" s="64"/>
      <c r="C800" s="55">
        <f t="shared" ref="C800:H800" si="673">C196*$M$3</f>
        <v>2899.7283562500002</v>
      </c>
      <c r="D800" s="55">
        <f t="shared" si="673"/>
        <v>2329.2018749999997</v>
      </c>
      <c r="E800" s="55">
        <f t="shared" si="673"/>
        <v>2100.3769875000003</v>
      </c>
      <c r="F800" s="55">
        <f t="shared" si="673"/>
        <v>1535.2255874999998</v>
      </c>
      <c r="G800" s="55">
        <f t="shared" si="673"/>
        <v>1228.3340437500001</v>
      </c>
      <c r="H800" s="55">
        <f t="shared" si="673"/>
        <v>1007.2339158750001</v>
      </c>
    </row>
    <row r="801" spans="1:8" ht="14" hidden="1" x14ac:dyDescent="0.2">
      <c r="A801" s="63">
        <v>59</v>
      </c>
      <c r="B801" s="64"/>
      <c r="C801" s="55">
        <f t="shared" ref="C801:H801" si="674">C197*$M$3</f>
        <v>2964.9971999999998</v>
      </c>
      <c r="D801" s="55">
        <f t="shared" si="674"/>
        <v>2380.9050375000002</v>
      </c>
      <c r="E801" s="55">
        <f t="shared" si="674"/>
        <v>2151.5682375000001</v>
      </c>
      <c r="F801" s="55">
        <f t="shared" si="674"/>
        <v>1572.3392437500002</v>
      </c>
      <c r="G801" s="55">
        <f t="shared" si="674"/>
        <v>1258.0249687500002</v>
      </c>
      <c r="H801" s="55">
        <f t="shared" si="674"/>
        <v>1031.5804743750002</v>
      </c>
    </row>
    <row r="802" spans="1:8" ht="14" hidden="1" x14ac:dyDescent="0.2">
      <c r="A802" s="63">
        <v>60</v>
      </c>
      <c r="B802" s="64"/>
      <c r="C802" s="55">
        <f t="shared" ref="C802:H802" si="675">C198*$M$3</f>
        <v>3031.0339125</v>
      </c>
      <c r="D802" s="55">
        <f t="shared" si="675"/>
        <v>2433.1201124999998</v>
      </c>
      <c r="E802" s="55">
        <f t="shared" si="675"/>
        <v>2202.5035312500004</v>
      </c>
      <c r="F802" s="55">
        <f t="shared" si="675"/>
        <v>1609.4529</v>
      </c>
      <c r="G802" s="55">
        <f t="shared" si="675"/>
        <v>1287.7158937499999</v>
      </c>
      <c r="H802" s="55">
        <f t="shared" si="675"/>
        <v>1055.9270328750001</v>
      </c>
    </row>
    <row r="803" spans="1:8" ht="14" hidden="1" x14ac:dyDescent="0.2">
      <c r="A803" s="63">
        <v>61</v>
      </c>
      <c r="B803" s="64"/>
      <c r="C803" s="55">
        <f t="shared" ref="C803:H803" si="676">C199*$M$3</f>
        <v>3377.3427187500001</v>
      </c>
      <c r="D803" s="55">
        <f t="shared" si="676"/>
        <v>2710.3207312500003</v>
      </c>
      <c r="E803" s="55">
        <f t="shared" si="676"/>
        <v>2472.2814187499998</v>
      </c>
      <c r="F803" s="55">
        <f t="shared" si="676"/>
        <v>1807.051125</v>
      </c>
      <c r="G803" s="55">
        <f t="shared" si="676"/>
        <v>1445.6408999999999</v>
      </c>
      <c r="H803" s="55">
        <f t="shared" si="676"/>
        <v>1185.4255380000002</v>
      </c>
    </row>
    <row r="804" spans="1:8" ht="14" hidden="1" x14ac:dyDescent="0.2">
      <c r="A804" s="63">
        <v>62</v>
      </c>
      <c r="B804" s="64"/>
      <c r="C804" s="55">
        <f t="shared" ref="C804:H804" si="677">C200*$M$3</f>
        <v>3752.8305375</v>
      </c>
      <c r="D804" s="55">
        <f t="shared" si="677"/>
        <v>3010.0455000000002</v>
      </c>
      <c r="E804" s="55">
        <f t="shared" si="677"/>
        <v>2764.8394125</v>
      </c>
      <c r="F804" s="55">
        <f t="shared" si="677"/>
        <v>2020.2626812499998</v>
      </c>
      <c r="G804" s="55">
        <f t="shared" si="677"/>
        <v>1616.3637187500001</v>
      </c>
      <c r="H804" s="55">
        <f t="shared" si="677"/>
        <v>1325.4182493750002</v>
      </c>
    </row>
    <row r="805" spans="1:8" ht="14" hidden="1" x14ac:dyDescent="0.2">
      <c r="A805" s="63">
        <v>63</v>
      </c>
      <c r="B805" s="64"/>
      <c r="C805" s="55">
        <f t="shared" ref="C805:H805" si="678">C201*$M$3</f>
        <v>4155.9616312500002</v>
      </c>
      <c r="D805" s="55">
        <f t="shared" si="678"/>
        <v>3333.5741999999996</v>
      </c>
      <c r="E805" s="55">
        <f t="shared" si="678"/>
        <v>3079.1536875000006</v>
      </c>
      <c r="F805" s="55">
        <f t="shared" si="678"/>
        <v>2250.1113937500004</v>
      </c>
      <c r="G805" s="55">
        <f t="shared" si="678"/>
        <v>1800.1403062500001</v>
      </c>
      <c r="H805" s="55">
        <f t="shared" si="678"/>
        <v>1476.1150511250003</v>
      </c>
    </row>
    <row r="806" spans="1:8" ht="14" hidden="1" x14ac:dyDescent="0.2">
      <c r="A806" s="63">
        <v>64</v>
      </c>
      <c r="B806" s="64"/>
      <c r="C806" s="55">
        <f t="shared" ref="C806:H806" si="679">C202*$M$3</f>
        <v>4587.7598250000001</v>
      </c>
      <c r="D806" s="55">
        <f t="shared" si="679"/>
        <v>3680.6508750000003</v>
      </c>
      <c r="E806" s="55">
        <f t="shared" si="679"/>
        <v>3415.73615625</v>
      </c>
      <c r="F806" s="55">
        <f t="shared" si="679"/>
        <v>2496.0853500000003</v>
      </c>
      <c r="G806" s="55">
        <f t="shared" si="679"/>
        <v>1996.9706625000003</v>
      </c>
      <c r="H806" s="55">
        <f t="shared" si="679"/>
        <v>1637.5159432500002</v>
      </c>
    </row>
    <row r="807" spans="1:8" ht="14" hidden="1" x14ac:dyDescent="0.2">
      <c r="A807" s="63">
        <v>65</v>
      </c>
      <c r="B807" s="64"/>
      <c r="C807" s="55">
        <f t="shared" ref="C807:H807" si="680">C203*$M$3</f>
        <v>5047.4572500000004</v>
      </c>
      <c r="D807" s="55">
        <f t="shared" si="680"/>
        <v>4051.01956875</v>
      </c>
      <c r="E807" s="55">
        <f t="shared" si="680"/>
        <v>3774.8427750000001</v>
      </c>
      <c r="F807" s="55">
        <f t="shared" si="680"/>
        <v>2758.4405062500005</v>
      </c>
      <c r="G807" s="55">
        <f t="shared" si="680"/>
        <v>2206.8547874999999</v>
      </c>
      <c r="H807" s="55">
        <f t="shared" si="680"/>
        <v>1809.6209257500004</v>
      </c>
    </row>
    <row r="808" spans="1:8" ht="14" hidden="1" x14ac:dyDescent="0.2">
      <c r="A808" s="63">
        <v>66</v>
      </c>
      <c r="B808" s="64"/>
      <c r="C808" s="55">
        <f t="shared" ref="C808:H808" si="681">C204*$M$3</f>
        <v>5535.8217750000003</v>
      </c>
      <c r="D808" s="55">
        <f t="shared" si="681"/>
        <v>4445.4481500000002</v>
      </c>
      <c r="E808" s="55">
        <f t="shared" si="681"/>
        <v>4156.2175875000003</v>
      </c>
      <c r="F808" s="55">
        <f t="shared" si="681"/>
        <v>3037.1768625000004</v>
      </c>
      <c r="G808" s="55">
        <f t="shared" si="681"/>
        <v>2429.79268125</v>
      </c>
      <c r="H808" s="55">
        <f t="shared" si="681"/>
        <v>1992.4299986250001</v>
      </c>
    </row>
    <row r="809" spans="1:8" ht="14" hidden="1" x14ac:dyDescent="0.2">
      <c r="A809" s="63">
        <v>67</v>
      </c>
      <c r="B809" s="64"/>
      <c r="C809" s="55">
        <f t="shared" ref="C809:H809" si="682">C205*$M$3</f>
        <v>6052.0855312499998</v>
      </c>
      <c r="D809" s="55">
        <f t="shared" si="682"/>
        <v>4862.9127937499998</v>
      </c>
      <c r="E809" s="55">
        <f t="shared" si="682"/>
        <v>4559.6046375000005</v>
      </c>
      <c r="F809" s="55">
        <f t="shared" si="682"/>
        <v>3332.0384625000002</v>
      </c>
      <c r="G809" s="55">
        <f t="shared" si="682"/>
        <v>2665.7843437500001</v>
      </c>
      <c r="H809" s="55">
        <f t="shared" si="682"/>
        <v>2185.9431618750004</v>
      </c>
    </row>
    <row r="810" spans="1:8" ht="14" hidden="1" x14ac:dyDescent="0.2">
      <c r="A810" s="63">
        <v>68</v>
      </c>
      <c r="B810" s="64"/>
      <c r="C810" s="55">
        <f t="shared" ref="C810:H810" si="683">C206*$M$3</f>
        <v>6597.2723437499999</v>
      </c>
      <c r="D810" s="55">
        <f t="shared" si="683"/>
        <v>5303.6694562499997</v>
      </c>
      <c r="E810" s="55">
        <f t="shared" si="683"/>
        <v>4984.4920124999999</v>
      </c>
      <c r="F810" s="55">
        <f t="shared" si="683"/>
        <v>3642.76935</v>
      </c>
      <c r="G810" s="55">
        <f t="shared" si="683"/>
        <v>2914.3178625000005</v>
      </c>
      <c r="H810" s="55">
        <f t="shared" si="683"/>
        <v>2389.7406472500002</v>
      </c>
    </row>
    <row r="811" spans="1:8" ht="14" hidden="1" x14ac:dyDescent="0.2">
      <c r="A811" s="63">
        <v>69</v>
      </c>
      <c r="B811" s="64"/>
      <c r="C811" s="55">
        <f t="shared" ref="C811:H811" si="684">C207*$M$3</f>
        <v>7169.8464750000003</v>
      </c>
      <c r="D811" s="55">
        <f t="shared" si="684"/>
        <v>5767.46218125</v>
      </c>
      <c r="E811" s="55">
        <f t="shared" si="684"/>
        <v>5432.6714062500005</v>
      </c>
      <c r="F811" s="55">
        <f t="shared" si="684"/>
        <v>3970.1373937499998</v>
      </c>
      <c r="G811" s="55">
        <f t="shared" si="684"/>
        <v>3176.1611062500001</v>
      </c>
      <c r="H811" s="55">
        <f t="shared" si="684"/>
        <v>2604.4521071250001</v>
      </c>
    </row>
    <row r="812" spans="1:8" ht="14" hidden="1" x14ac:dyDescent="0.2">
      <c r="A812" s="63">
        <v>70</v>
      </c>
      <c r="B812" s="64"/>
      <c r="C812" s="55">
        <f t="shared" ref="C812:H812" si="685">C208*$M$3</f>
        <v>7771.3436625000004</v>
      </c>
      <c r="D812" s="55">
        <f t="shared" si="685"/>
        <v>6256.0826625</v>
      </c>
      <c r="E812" s="55">
        <f t="shared" si="685"/>
        <v>5903.3749500000004</v>
      </c>
      <c r="F812" s="55">
        <f t="shared" si="685"/>
        <v>4313.8866375000007</v>
      </c>
      <c r="G812" s="55">
        <f t="shared" si="685"/>
        <v>3451.3140750000002</v>
      </c>
      <c r="H812" s="55">
        <f t="shared" si="685"/>
        <v>2830.0775415000007</v>
      </c>
    </row>
    <row r="813" spans="1:8" ht="14" hidden="1" x14ac:dyDescent="0.2">
      <c r="A813" s="63">
        <v>71</v>
      </c>
      <c r="B813" s="64"/>
      <c r="C813" s="55">
        <f t="shared" ref="C813:H813" si="686">C209*$M$3</f>
        <v>8401.5079500000011</v>
      </c>
      <c r="D813" s="55">
        <f t="shared" si="686"/>
        <v>6766.715381250001</v>
      </c>
      <c r="E813" s="55">
        <f t="shared" si="686"/>
        <v>6395.0669062500001</v>
      </c>
      <c r="F813" s="55">
        <f t="shared" si="686"/>
        <v>4673.761125</v>
      </c>
      <c r="G813" s="55">
        <f t="shared" si="686"/>
        <v>3739.0089000000003</v>
      </c>
      <c r="H813" s="55">
        <f t="shared" si="686"/>
        <v>3065.9872980000009</v>
      </c>
    </row>
    <row r="814" spans="1:8" ht="14" hidden="1" x14ac:dyDescent="0.2">
      <c r="A814" s="63">
        <v>72</v>
      </c>
      <c r="B814" s="64"/>
      <c r="C814" s="55">
        <f t="shared" ref="C814:H814" si="687">C210*$M$3</f>
        <v>9059.8274250000013</v>
      </c>
      <c r="D814" s="55">
        <f t="shared" si="687"/>
        <v>7301.6639437499998</v>
      </c>
      <c r="E814" s="55">
        <f t="shared" si="687"/>
        <v>6910.0508812500002</v>
      </c>
      <c r="F814" s="55">
        <f t="shared" si="687"/>
        <v>5049.76085625</v>
      </c>
      <c r="G814" s="55">
        <f t="shared" si="687"/>
        <v>4040.0134499999999</v>
      </c>
      <c r="H814" s="55">
        <f t="shared" si="687"/>
        <v>3312.811029</v>
      </c>
    </row>
    <row r="815" spans="1:8" ht="14" hidden="1" x14ac:dyDescent="0.2">
      <c r="A815" s="63">
        <v>73</v>
      </c>
      <c r="B815" s="64"/>
      <c r="C815" s="55">
        <f t="shared" ref="C815:H815" si="688">C211*$M$3</f>
        <v>9745.5342187500009</v>
      </c>
      <c r="D815" s="55">
        <f t="shared" si="688"/>
        <v>7860.16048125</v>
      </c>
      <c r="E815" s="55">
        <f t="shared" si="688"/>
        <v>7446.5351812500003</v>
      </c>
      <c r="F815" s="55">
        <f t="shared" si="688"/>
        <v>5441.8858312499997</v>
      </c>
      <c r="G815" s="55">
        <f t="shared" si="688"/>
        <v>4353.5598562499999</v>
      </c>
      <c r="H815" s="55">
        <f t="shared" si="688"/>
        <v>3569.9190821249999</v>
      </c>
    </row>
    <row r="816" spans="1:8" ht="14" hidden="1" x14ac:dyDescent="0.2">
      <c r="A816" s="63">
        <v>74</v>
      </c>
      <c r="B816" s="64"/>
      <c r="C816" s="55">
        <f t="shared" ref="C816:H816" si="689">C212*$M$3</f>
        <v>10460.420024999999</v>
      </c>
      <c r="D816" s="55">
        <f t="shared" si="689"/>
        <v>8441.4371250000004</v>
      </c>
      <c r="E816" s="55">
        <f t="shared" si="689"/>
        <v>8005.2876750000005</v>
      </c>
      <c r="F816" s="55">
        <f t="shared" si="689"/>
        <v>5850.392006250001</v>
      </c>
      <c r="G816" s="55">
        <f t="shared" si="689"/>
        <v>4680.4159874999996</v>
      </c>
      <c r="H816" s="55">
        <f t="shared" si="689"/>
        <v>3837.9411097500001</v>
      </c>
    </row>
    <row r="817" spans="1:8" ht="14" hidden="1" x14ac:dyDescent="0.2">
      <c r="A817" s="63">
        <v>75</v>
      </c>
      <c r="B817" s="64"/>
      <c r="C817" s="55">
        <f t="shared" ref="C817:H817" si="690">C213*$M$3</f>
        <v>11203.716974999999</v>
      </c>
      <c r="D817" s="55">
        <f t="shared" si="690"/>
        <v>9046.7736562500013</v>
      </c>
      <c r="E817" s="55">
        <f t="shared" si="690"/>
        <v>8587.3321875000001</v>
      </c>
      <c r="F817" s="55">
        <f t="shared" si="690"/>
        <v>6275.5353375000004</v>
      </c>
      <c r="G817" s="55">
        <f t="shared" si="690"/>
        <v>5020.5818437499993</v>
      </c>
      <c r="H817" s="55">
        <f t="shared" si="690"/>
        <v>4116.8771118750001</v>
      </c>
    </row>
    <row r="818" spans="1:8" ht="14" hidden="1" x14ac:dyDescent="0.2">
      <c r="A818" s="63">
        <v>76</v>
      </c>
      <c r="B818" s="64"/>
      <c r="C818" s="55">
        <f t="shared" ref="C818:H818" si="691">C214*$M$3</f>
        <v>11203.716974999999</v>
      </c>
      <c r="D818" s="55">
        <f t="shared" si="691"/>
        <v>9046.7736562500013</v>
      </c>
      <c r="E818" s="55">
        <f t="shared" si="691"/>
        <v>8587.3321875000001</v>
      </c>
      <c r="F818" s="55">
        <f t="shared" si="691"/>
        <v>6275.5353375000004</v>
      </c>
      <c r="G818" s="55">
        <f t="shared" si="691"/>
        <v>5020.5818437499993</v>
      </c>
      <c r="H818" s="55">
        <f t="shared" si="691"/>
        <v>4116.8771118750001</v>
      </c>
    </row>
    <row r="819" spans="1:8" ht="14" hidden="1" x14ac:dyDescent="0.2">
      <c r="A819" s="63">
        <v>77</v>
      </c>
      <c r="B819" s="64"/>
      <c r="C819" s="55">
        <f t="shared" ref="C819:H819" si="692">C215*$M$3</f>
        <v>11203.716974999999</v>
      </c>
      <c r="D819" s="55">
        <f t="shared" si="692"/>
        <v>9046.7736562500013</v>
      </c>
      <c r="E819" s="55">
        <f t="shared" si="692"/>
        <v>8587.3321875000001</v>
      </c>
      <c r="F819" s="55">
        <f t="shared" si="692"/>
        <v>6275.5353375000004</v>
      </c>
      <c r="G819" s="55">
        <f t="shared" si="692"/>
        <v>5020.5818437499993</v>
      </c>
      <c r="H819" s="55">
        <f t="shared" si="692"/>
        <v>4116.8771118750001</v>
      </c>
    </row>
    <row r="820" spans="1:8" ht="14" hidden="1" x14ac:dyDescent="0.2">
      <c r="A820" s="63">
        <v>78</v>
      </c>
      <c r="B820" s="64"/>
      <c r="C820" s="55">
        <f t="shared" ref="C820:H820" si="693">C216*$M$3</f>
        <v>11203.716974999999</v>
      </c>
      <c r="D820" s="55">
        <f t="shared" si="693"/>
        <v>9046.7736562500013</v>
      </c>
      <c r="E820" s="55">
        <f t="shared" si="693"/>
        <v>8587.3321875000001</v>
      </c>
      <c r="F820" s="55">
        <f t="shared" si="693"/>
        <v>6275.5353375000004</v>
      </c>
      <c r="G820" s="55">
        <f t="shared" si="693"/>
        <v>5020.5818437499993</v>
      </c>
      <c r="H820" s="55">
        <f t="shared" si="693"/>
        <v>4116.8771118750001</v>
      </c>
    </row>
    <row r="821" spans="1:8" ht="14" hidden="1" x14ac:dyDescent="0.2">
      <c r="A821" s="63">
        <v>79</v>
      </c>
      <c r="B821" s="64"/>
      <c r="C821" s="55">
        <f t="shared" ref="C821:H821" si="694">C217*$M$3</f>
        <v>11203.716974999999</v>
      </c>
      <c r="D821" s="55">
        <f t="shared" si="694"/>
        <v>9046.7736562500013</v>
      </c>
      <c r="E821" s="55">
        <f t="shared" si="694"/>
        <v>8587.3321875000001</v>
      </c>
      <c r="F821" s="55">
        <f t="shared" si="694"/>
        <v>6275.5353375000004</v>
      </c>
      <c r="G821" s="55">
        <f t="shared" si="694"/>
        <v>5020.5818437499993</v>
      </c>
      <c r="H821" s="55">
        <f t="shared" si="694"/>
        <v>4116.8771118750001</v>
      </c>
    </row>
    <row r="822" spans="1:8" ht="14" hidden="1" x14ac:dyDescent="0.2">
      <c r="A822" s="63">
        <v>80</v>
      </c>
      <c r="B822" s="64"/>
      <c r="C822" s="55">
        <f t="shared" ref="C822:H822" si="695">C218*$M$3</f>
        <v>11203.716974999999</v>
      </c>
      <c r="D822" s="55">
        <f t="shared" si="695"/>
        <v>9046.7736562500013</v>
      </c>
      <c r="E822" s="55">
        <f t="shared" si="695"/>
        <v>8587.3321875000001</v>
      </c>
      <c r="F822" s="55">
        <f t="shared" si="695"/>
        <v>6275.5353375000004</v>
      </c>
      <c r="G822" s="55">
        <f t="shared" si="695"/>
        <v>5020.5818437499993</v>
      </c>
      <c r="H822" s="55">
        <f t="shared" si="695"/>
        <v>4116.8771118750001</v>
      </c>
    </row>
    <row r="823" spans="1:8" ht="14" hidden="1" x14ac:dyDescent="0.2">
      <c r="A823" s="63">
        <v>81</v>
      </c>
      <c r="B823" s="64"/>
      <c r="C823" s="55">
        <f t="shared" ref="C823:H823" si="696">C219*$M$3</f>
        <v>11203.716974999999</v>
      </c>
      <c r="D823" s="55">
        <f t="shared" si="696"/>
        <v>9046.7736562500013</v>
      </c>
      <c r="E823" s="55">
        <f t="shared" si="696"/>
        <v>8587.3321875000001</v>
      </c>
      <c r="F823" s="55">
        <f t="shared" si="696"/>
        <v>6275.5353375000004</v>
      </c>
      <c r="G823" s="55">
        <f t="shared" si="696"/>
        <v>5020.5818437499993</v>
      </c>
      <c r="H823" s="55">
        <f t="shared" si="696"/>
        <v>4116.8771118750001</v>
      </c>
    </row>
    <row r="824" spans="1:8" ht="14" hidden="1" x14ac:dyDescent="0.2">
      <c r="A824" s="63">
        <v>82</v>
      </c>
      <c r="B824" s="64"/>
      <c r="C824" s="55">
        <f t="shared" ref="C824:H824" si="697">C220*$M$3</f>
        <v>11203.716974999999</v>
      </c>
      <c r="D824" s="55">
        <f t="shared" si="697"/>
        <v>9046.7736562500013</v>
      </c>
      <c r="E824" s="55">
        <f t="shared" si="697"/>
        <v>8587.3321875000001</v>
      </c>
      <c r="F824" s="55">
        <f t="shared" si="697"/>
        <v>6275.5353375000004</v>
      </c>
      <c r="G824" s="55">
        <f t="shared" si="697"/>
        <v>5020.5818437499993</v>
      </c>
      <c r="H824" s="55">
        <f t="shared" si="697"/>
        <v>4116.8771118750001</v>
      </c>
    </row>
    <row r="825" spans="1:8" ht="14" hidden="1" x14ac:dyDescent="0.2">
      <c r="A825" s="63">
        <v>83</v>
      </c>
      <c r="B825" s="64"/>
      <c r="C825" s="55">
        <f t="shared" ref="C825:H825" si="698">C221*$M$3</f>
        <v>11203.716974999999</v>
      </c>
      <c r="D825" s="55">
        <f t="shared" si="698"/>
        <v>9046.7736562500013</v>
      </c>
      <c r="E825" s="55">
        <f t="shared" si="698"/>
        <v>8587.3321875000001</v>
      </c>
      <c r="F825" s="55">
        <f t="shared" si="698"/>
        <v>6275.5353375000004</v>
      </c>
      <c r="G825" s="55">
        <f t="shared" si="698"/>
        <v>5020.5818437499993</v>
      </c>
      <c r="H825" s="55">
        <f t="shared" si="698"/>
        <v>4116.8771118750001</v>
      </c>
    </row>
    <row r="826" spans="1:8" ht="14" hidden="1" x14ac:dyDescent="0.2">
      <c r="A826" s="65">
        <v>84</v>
      </c>
      <c r="B826" s="66" t="s">
        <v>153</v>
      </c>
      <c r="C826" s="55">
        <f t="shared" ref="C826:H826" si="699">C222*$M$3</f>
        <v>11203.716974999999</v>
      </c>
      <c r="D826" s="55">
        <f t="shared" si="699"/>
        <v>9046.7736562500013</v>
      </c>
      <c r="E826" s="55">
        <f t="shared" si="699"/>
        <v>8587.3321875000001</v>
      </c>
      <c r="F826" s="55">
        <f t="shared" si="699"/>
        <v>6275.5353375000004</v>
      </c>
      <c r="G826" s="55">
        <f t="shared" si="699"/>
        <v>5020.5818437499993</v>
      </c>
      <c r="H826" s="55">
        <f t="shared" si="699"/>
        <v>4116.8771118750001</v>
      </c>
    </row>
    <row r="827" spans="1:8" ht="14" hidden="1" x14ac:dyDescent="0.2">
      <c r="A827" s="63">
        <v>1</v>
      </c>
      <c r="B827" s="64" t="s">
        <v>154</v>
      </c>
      <c r="C827" s="55">
        <f t="shared" ref="C827:H827" si="700">C223*$M$3</f>
        <v>574.62178125000003</v>
      </c>
      <c r="D827" s="55">
        <f t="shared" si="700"/>
        <v>479.15010000000007</v>
      </c>
      <c r="E827" s="55">
        <f t="shared" si="700"/>
        <v>415.92890625000001</v>
      </c>
      <c r="F827" s="55">
        <f t="shared" si="700"/>
        <v>303.82006874999996</v>
      </c>
      <c r="G827" s="55">
        <f t="shared" si="700"/>
        <v>243.15843750000002</v>
      </c>
      <c r="H827" s="55">
        <f t="shared" si="700"/>
        <v>199.38991875000002</v>
      </c>
    </row>
    <row r="828" spans="1:8" ht="14" hidden="1" x14ac:dyDescent="0.2">
      <c r="A828" s="63">
        <v>2</v>
      </c>
      <c r="B828" s="64" t="s">
        <v>155</v>
      </c>
      <c r="C828" s="55">
        <f t="shared" ref="C828:H828" si="701">C224*$M$3</f>
        <v>976.72904999999992</v>
      </c>
      <c r="D828" s="55">
        <f t="shared" si="701"/>
        <v>814.19683125000006</v>
      </c>
      <c r="E828" s="55">
        <f t="shared" si="701"/>
        <v>706.18329375000008</v>
      </c>
      <c r="F828" s="55">
        <f t="shared" si="701"/>
        <v>516.00779999999997</v>
      </c>
      <c r="G828" s="55">
        <f t="shared" si="701"/>
        <v>412.85743124999999</v>
      </c>
      <c r="H828" s="55">
        <f t="shared" si="701"/>
        <v>338.54309362500004</v>
      </c>
    </row>
    <row r="829" spans="1:8" ht="14" hidden="1" x14ac:dyDescent="0.2">
      <c r="A829" s="65">
        <v>3</v>
      </c>
      <c r="B829" s="66" t="s">
        <v>156</v>
      </c>
      <c r="C829" s="55">
        <f t="shared" ref="C829:H829" si="702">C225*$M$3</f>
        <v>1378.06845</v>
      </c>
      <c r="D829" s="55">
        <f t="shared" si="702"/>
        <v>1150.01143125</v>
      </c>
      <c r="E829" s="55">
        <f t="shared" si="702"/>
        <v>997.20555000000002</v>
      </c>
      <c r="F829" s="55">
        <f t="shared" si="702"/>
        <v>728.45148749999998</v>
      </c>
      <c r="G829" s="55">
        <f t="shared" si="702"/>
        <v>582.81238125000004</v>
      </c>
      <c r="H829" s="55">
        <f t="shared" si="702"/>
        <v>477.90615262500012</v>
      </c>
    </row>
    <row r="830" spans="1:8" hidden="1" x14ac:dyDescent="0.15">
      <c r="A830" s="67"/>
      <c r="B830" s="67"/>
      <c r="C830" s="68"/>
      <c r="D830" s="68"/>
      <c r="E830" s="68"/>
      <c r="F830" s="68"/>
      <c r="G830" s="68"/>
    </row>
    <row r="831" spans="1:8" ht="18" hidden="1" x14ac:dyDescent="0.2">
      <c r="A831" s="472" t="s">
        <v>161</v>
      </c>
      <c r="B831" s="473"/>
      <c r="C831" s="473"/>
      <c r="D831" s="473"/>
      <c r="E831" s="473"/>
      <c r="F831" s="473"/>
      <c r="G831" s="474"/>
    </row>
    <row r="832" spans="1:8" ht="18" hidden="1" x14ac:dyDescent="0.2">
      <c r="A832" s="461" t="s">
        <v>107</v>
      </c>
      <c r="B832" s="462"/>
      <c r="C832" s="462"/>
      <c r="D832" s="462"/>
      <c r="E832" s="462"/>
      <c r="F832" s="462"/>
      <c r="G832" s="463"/>
    </row>
    <row r="833" spans="1:11" hidden="1" x14ac:dyDescent="0.15">
      <c r="C833" s="482"/>
      <c r="D833" s="482"/>
      <c r="E833" s="482"/>
      <c r="F833" s="482"/>
      <c r="G833" s="482"/>
      <c r="H833" s="482"/>
      <c r="I833" s="482"/>
      <c r="J833" s="482"/>
      <c r="K833" s="482"/>
    </row>
    <row r="834" spans="1:11" hidden="1" x14ac:dyDescent="0.15">
      <c r="A834" s="477" t="s">
        <v>150</v>
      </c>
      <c r="B834" s="478"/>
      <c r="C834" s="34">
        <v>2000</v>
      </c>
      <c r="D834" s="34">
        <v>2000</v>
      </c>
      <c r="E834" s="34">
        <v>3500</v>
      </c>
      <c r="F834" s="34">
        <v>3500</v>
      </c>
      <c r="G834" s="48">
        <v>5000</v>
      </c>
      <c r="H834" s="48">
        <v>5000</v>
      </c>
      <c r="I834" s="48">
        <v>10000</v>
      </c>
      <c r="J834" s="48">
        <v>20000</v>
      </c>
      <c r="K834" s="48">
        <v>30000</v>
      </c>
    </row>
    <row r="835" spans="1:11" ht="14" hidden="1" x14ac:dyDescent="0.2">
      <c r="A835" s="63">
        <v>18</v>
      </c>
      <c r="B835" s="64"/>
      <c r="C835" s="55">
        <f>C307*$M$3</f>
        <v>857.70939375</v>
      </c>
      <c r="D835" s="55">
        <f t="shared" ref="D835:K835" si="703">D307*$M$3</f>
        <v>956.25255000000016</v>
      </c>
      <c r="E835" s="55">
        <f t="shared" si="703"/>
        <v>718.46919375000004</v>
      </c>
      <c r="F835" s="55">
        <f t="shared" si="703"/>
        <v>800.8871062500001</v>
      </c>
      <c r="G835" s="55">
        <f t="shared" si="703"/>
        <v>651.1527000000001</v>
      </c>
      <c r="H835" s="55">
        <f t="shared" si="703"/>
        <v>725.63596875000007</v>
      </c>
      <c r="I835" s="55">
        <f t="shared" si="703"/>
        <v>476.07862500000005</v>
      </c>
      <c r="J835" s="55">
        <f t="shared" si="703"/>
        <v>380.86290000000002</v>
      </c>
      <c r="K835" s="55">
        <f t="shared" si="703"/>
        <v>312.30757800000003</v>
      </c>
    </row>
    <row r="836" spans="1:11" ht="14" hidden="1" x14ac:dyDescent="0.2">
      <c r="A836" s="63">
        <v>19</v>
      </c>
      <c r="B836" s="64"/>
      <c r="C836" s="55">
        <f t="shared" ref="C836:K836" si="704">C308*$M$3</f>
        <v>869.48338124999998</v>
      </c>
      <c r="D836" s="55">
        <f t="shared" si="704"/>
        <v>969.30631875000006</v>
      </c>
      <c r="E836" s="55">
        <f t="shared" si="704"/>
        <v>726.91574999999989</v>
      </c>
      <c r="F836" s="55">
        <f t="shared" si="704"/>
        <v>810.61344374999999</v>
      </c>
      <c r="G836" s="55">
        <f t="shared" si="704"/>
        <v>658.31947500000012</v>
      </c>
      <c r="H836" s="55">
        <f t="shared" si="704"/>
        <v>733.57061250000004</v>
      </c>
      <c r="I836" s="55">
        <f t="shared" si="704"/>
        <v>481.19775000000004</v>
      </c>
      <c r="J836" s="55">
        <f t="shared" si="704"/>
        <v>384.95820000000003</v>
      </c>
      <c r="K836" s="55">
        <f t="shared" si="704"/>
        <v>315.66572400000001</v>
      </c>
    </row>
    <row r="837" spans="1:11" ht="14" hidden="1" x14ac:dyDescent="0.2">
      <c r="A837" s="63">
        <v>20</v>
      </c>
      <c r="B837" s="64"/>
      <c r="C837" s="55">
        <f t="shared" ref="C837:K837" si="705">C309*$M$3</f>
        <v>882.53715</v>
      </c>
      <c r="D837" s="55">
        <f t="shared" si="705"/>
        <v>983.1279562499999</v>
      </c>
      <c r="E837" s="55">
        <f t="shared" si="705"/>
        <v>736.38613125000006</v>
      </c>
      <c r="F837" s="55">
        <f t="shared" si="705"/>
        <v>820.59573749999993</v>
      </c>
      <c r="G837" s="55">
        <f t="shared" si="705"/>
        <v>666.25411874999998</v>
      </c>
      <c r="H837" s="55">
        <f t="shared" si="705"/>
        <v>742.27312499999994</v>
      </c>
      <c r="I837" s="55">
        <f t="shared" si="705"/>
        <v>486.82878750000003</v>
      </c>
      <c r="J837" s="55">
        <f t="shared" si="705"/>
        <v>389.56541250000004</v>
      </c>
      <c r="K837" s="55">
        <f t="shared" si="705"/>
        <v>319.44363825000005</v>
      </c>
    </row>
    <row r="838" spans="1:11" ht="14" hidden="1" x14ac:dyDescent="0.2">
      <c r="A838" s="63">
        <v>21</v>
      </c>
      <c r="B838" s="64"/>
      <c r="C838" s="55">
        <f t="shared" ref="C838:K838" si="706">C310*$M$3</f>
        <v>895.33496250000007</v>
      </c>
      <c r="D838" s="55">
        <f t="shared" si="706"/>
        <v>997.20555000000002</v>
      </c>
      <c r="E838" s="55">
        <f t="shared" si="706"/>
        <v>745.60055625000007</v>
      </c>
      <c r="F838" s="55">
        <f t="shared" si="706"/>
        <v>831.08994374999997</v>
      </c>
      <c r="G838" s="55">
        <f t="shared" si="706"/>
        <v>673.93280625</v>
      </c>
      <c r="H838" s="55">
        <f t="shared" si="706"/>
        <v>751.23159375</v>
      </c>
      <c r="I838" s="55">
        <f t="shared" si="706"/>
        <v>492.71578125000002</v>
      </c>
      <c r="J838" s="55">
        <f t="shared" si="706"/>
        <v>394.17262500000004</v>
      </c>
      <c r="K838" s="55">
        <f t="shared" si="706"/>
        <v>323.22155250000003</v>
      </c>
    </row>
    <row r="839" spans="1:11" ht="14" hidden="1" x14ac:dyDescent="0.2">
      <c r="A839" s="63">
        <v>22</v>
      </c>
      <c r="B839" s="64"/>
      <c r="C839" s="55">
        <f t="shared" ref="C839:K839" si="707">C311*$M$3</f>
        <v>908.64468750000003</v>
      </c>
      <c r="D839" s="55">
        <f t="shared" si="707"/>
        <v>1012.8188812500001</v>
      </c>
      <c r="E839" s="55">
        <f t="shared" si="707"/>
        <v>756.09476250000012</v>
      </c>
      <c r="F839" s="55">
        <f t="shared" si="707"/>
        <v>842.6079749999999</v>
      </c>
      <c r="G839" s="55">
        <f t="shared" si="707"/>
        <v>682.37936250000007</v>
      </c>
      <c r="H839" s="55">
        <f t="shared" si="707"/>
        <v>760.19006250000007</v>
      </c>
      <c r="I839" s="55">
        <f t="shared" si="707"/>
        <v>498.60277500000001</v>
      </c>
      <c r="J839" s="55">
        <f t="shared" si="707"/>
        <v>399.03579375000004</v>
      </c>
      <c r="K839" s="55">
        <f t="shared" si="707"/>
        <v>327.2093508750001</v>
      </c>
    </row>
    <row r="840" spans="1:11" ht="14" hidden="1" x14ac:dyDescent="0.2">
      <c r="A840" s="63">
        <v>23</v>
      </c>
      <c r="B840" s="64"/>
      <c r="C840" s="55">
        <f t="shared" ref="C840:K840" si="708">C312*$M$3</f>
        <v>922.72228125000004</v>
      </c>
      <c r="D840" s="55">
        <f t="shared" si="708"/>
        <v>1027.6643437499999</v>
      </c>
      <c r="E840" s="55">
        <f t="shared" si="708"/>
        <v>766.07705625000006</v>
      </c>
      <c r="F840" s="55">
        <f t="shared" si="708"/>
        <v>853.87005000000011</v>
      </c>
      <c r="G840" s="55">
        <f t="shared" si="708"/>
        <v>690.82591874999991</v>
      </c>
      <c r="H840" s="55">
        <f t="shared" si="708"/>
        <v>769.91640000000007</v>
      </c>
      <c r="I840" s="55">
        <f t="shared" si="708"/>
        <v>505.00168124999999</v>
      </c>
      <c r="J840" s="55">
        <f t="shared" si="708"/>
        <v>404.15491874999998</v>
      </c>
      <c r="K840" s="55">
        <f t="shared" si="708"/>
        <v>331.40703337500003</v>
      </c>
    </row>
    <row r="841" spans="1:11" ht="14" hidden="1" x14ac:dyDescent="0.2">
      <c r="A841" s="63">
        <v>24</v>
      </c>
      <c r="B841" s="64"/>
      <c r="C841" s="55">
        <f t="shared" ref="C841:K841" si="709">C313*$M$3</f>
        <v>936.28796249999994</v>
      </c>
      <c r="D841" s="55">
        <f t="shared" si="709"/>
        <v>1043.7895874999999</v>
      </c>
      <c r="E841" s="55">
        <f t="shared" si="709"/>
        <v>777.0831750000001</v>
      </c>
      <c r="F841" s="55">
        <f t="shared" si="709"/>
        <v>865.64403750000008</v>
      </c>
      <c r="G841" s="55">
        <f t="shared" si="709"/>
        <v>699.78438750000009</v>
      </c>
      <c r="H841" s="55">
        <f t="shared" si="709"/>
        <v>779.38678125000001</v>
      </c>
      <c r="I841" s="55">
        <f t="shared" si="709"/>
        <v>511.14463125000003</v>
      </c>
      <c r="J841" s="55">
        <f t="shared" si="709"/>
        <v>409.01808749999998</v>
      </c>
      <c r="K841" s="55">
        <f t="shared" si="709"/>
        <v>335.39483174999998</v>
      </c>
    </row>
    <row r="842" spans="1:11" ht="14" hidden="1" x14ac:dyDescent="0.2">
      <c r="A842" s="63">
        <v>25</v>
      </c>
      <c r="B842" s="64"/>
      <c r="C842" s="55">
        <f t="shared" ref="C842:K842" si="710">C314*$M$3</f>
        <v>951.6453375000001</v>
      </c>
      <c r="D842" s="55">
        <f t="shared" si="710"/>
        <v>1060.42674375</v>
      </c>
      <c r="E842" s="55">
        <f t="shared" si="710"/>
        <v>787.83333749999997</v>
      </c>
      <c r="F842" s="55">
        <f t="shared" si="710"/>
        <v>878.18589374999999</v>
      </c>
      <c r="G842" s="55">
        <f t="shared" si="710"/>
        <v>709.25476875000004</v>
      </c>
      <c r="H842" s="55">
        <f t="shared" si="710"/>
        <v>789.88098750000006</v>
      </c>
      <c r="I842" s="55">
        <f t="shared" si="710"/>
        <v>518.05544999999995</v>
      </c>
      <c r="J842" s="55">
        <f t="shared" si="710"/>
        <v>414.64912499999997</v>
      </c>
      <c r="K842" s="55">
        <f t="shared" si="710"/>
        <v>340.01228249999997</v>
      </c>
    </row>
    <row r="843" spans="1:11" ht="14" hidden="1" x14ac:dyDescent="0.2">
      <c r="A843" s="63">
        <v>26</v>
      </c>
      <c r="B843" s="64"/>
      <c r="C843" s="55">
        <f t="shared" ref="C843:K843" si="711">C315*$M$3</f>
        <v>973.14566249999996</v>
      </c>
      <c r="D843" s="55">
        <f t="shared" si="711"/>
        <v>1084.230675</v>
      </c>
      <c r="E843" s="55">
        <f t="shared" si="711"/>
        <v>803.95858125000007</v>
      </c>
      <c r="F843" s="55">
        <f t="shared" si="711"/>
        <v>895.84687500000007</v>
      </c>
      <c r="G843" s="55">
        <f t="shared" si="711"/>
        <v>722.82044999999994</v>
      </c>
      <c r="H843" s="55">
        <f t="shared" si="711"/>
        <v>805.23836249999999</v>
      </c>
      <c r="I843" s="55">
        <f t="shared" si="711"/>
        <v>528.54965625</v>
      </c>
      <c r="J843" s="55">
        <f t="shared" si="711"/>
        <v>422.83972500000004</v>
      </c>
      <c r="K843" s="55">
        <f t="shared" si="711"/>
        <v>346.72857450000004</v>
      </c>
    </row>
    <row r="844" spans="1:11" ht="14" hidden="1" x14ac:dyDescent="0.2">
      <c r="A844" s="63">
        <v>27</v>
      </c>
      <c r="B844" s="64"/>
      <c r="C844" s="55">
        <f t="shared" ref="C844:K844" si="712">C316*$M$3</f>
        <v>995.41385625000009</v>
      </c>
      <c r="D844" s="55">
        <f t="shared" si="712"/>
        <v>1109.3143875000001</v>
      </c>
      <c r="E844" s="55">
        <f t="shared" si="712"/>
        <v>821.61956250000003</v>
      </c>
      <c r="F844" s="55">
        <f t="shared" si="712"/>
        <v>915.29954999999995</v>
      </c>
      <c r="G844" s="55">
        <f t="shared" si="712"/>
        <v>736.6420875</v>
      </c>
      <c r="H844" s="55">
        <f t="shared" si="712"/>
        <v>820.85169375000009</v>
      </c>
      <c r="I844" s="55">
        <f t="shared" si="712"/>
        <v>538.78790624999999</v>
      </c>
      <c r="J844" s="55">
        <f t="shared" si="712"/>
        <v>431.03032500000006</v>
      </c>
      <c r="K844" s="55">
        <f t="shared" si="712"/>
        <v>353.4448665000001</v>
      </c>
    </row>
    <row r="845" spans="1:11" ht="14" hidden="1" x14ac:dyDescent="0.2">
      <c r="A845" s="63">
        <v>28</v>
      </c>
      <c r="B845" s="64"/>
      <c r="C845" s="55">
        <f t="shared" ref="C845:K845" si="713">C317*$M$3</f>
        <v>1018.4499187500001</v>
      </c>
      <c r="D845" s="55">
        <f t="shared" si="713"/>
        <v>1135.1659687499998</v>
      </c>
      <c r="E845" s="55">
        <f t="shared" si="713"/>
        <v>838.76863125000011</v>
      </c>
      <c r="F845" s="55">
        <f t="shared" si="713"/>
        <v>935.00818125000001</v>
      </c>
      <c r="G845" s="55">
        <f t="shared" si="713"/>
        <v>751.48755000000006</v>
      </c>
      <c r="H845" s="55">
        <f t="shared" si="713"/>
        <v>837.74480625000001</v>
      </c>
      <c r="I845" s="55">
        <f t="shared" si="713"/>
        <v>549.79402500000003</v>
      </c>
      <c r="J845" s="55">
        <f t="shared" si="713"/>
        <v>439.98879375000007</v>
      </c>
      <c r="K845" s="55">
        <f t="shared" si="713"/>
        <v>360.79081087500009</v>
      </c>
    </row>
    <row r="846" spans="1:11" ht="14" hidden="1" x14ac:dyDescent="0.2">
      <c r="A846" s="63">
        <v>29</v>
      </c>
      <c r="B846" s="64"/>
      <c r="C846" s="55">
        <f t="shared" ref="C846:K846" si="714">C318*$M$3</f>
        <v>1042.7657624999999</v>
      </c>
      <c r="D846" s="55">
        <f t="shared" si="714"/>
        <v>1161.5294624999999</v>
      </c>
      <c r="E846" s="55">
        <f t="shared" si="714"/>
        <v>857.70939375</v>
      </c>
      <c r="F846" s="55">
        <f t="shared" si="714"/>
        <v>955.22872500000005</v>
      </c>
      <c r="G846" s="55">
        <f t="shared" si="714"/>
        <v>766.8449250000001</v>
      </c>
      <c r="H846" s="55">
        <f t="shared" si="714"/>
        <v>854.89387499999998</v>
      </c>
      <c r="I846" s="55">
        <f t="shared" si="714"/>
        <v>560.54418750000002</v>
      </c>
      <c r="J846" s="55">
        <f t="shared" si="714"/>
        <v>448.43535000000003</v>
      </c>
      <c r="K846" s="55">
        <f t="shared" si="714"/>
        <v>367.71698700000007</v>
      </c>
    </row>
    <row r="847" spans="1:11" ht="14" hidden="1" x14ac:dyDescent="0.2">
      <c r="A847" s="63">
        <v>30</v>
      </c>
      <c r="B847" s="64"/>
      <c r="C847" s="55">
        <f t="shared" ref="C847:K847" si="715">C319*$M$3</f>
        <v>1067.849475</v>
      </c>
      <c r="D847" s="55">
        <f t="shared" si="715"/>
        <v>1189.94060625</v>
      </c>
      <c r="E847" s="55">
        <f t="shared" si="715"/>
        <v>876.39420000000007</v>
      </c>
      <c r="F847" s="55">
        <f t="shared" si="715"/>
        <v>976.72904999999992</v>
      </c>
      <c r="G847" s="55">
        <f t="shared" si="715"/>
        <v>783.22612500000002</v>
      </c>
      <c r="H847" s="55">
        <f t="shared" si="715"/>
        <v>872.8108125</v>
      </c>
      <c r="I847" s="55">
        <f t="shared" si="715"/>
        <v>572.8300875000001</v>
      </c>
      <c r="J847" s="55">
        <f t="shared" si="715"/>
        <v>458.41764375000002</v>
      </c>
      <c r="K847" s="55">
        <f t="shared" si="715"/>
        <v>375.90246787500007</v>
      </c>
    </row>
    <row r="848" spans="1:11" ht="14" hidden="1" x14ac:dyDescent="0.2">
      <c r="A848" s="63">
        <v>31</v>
      </c>
      <c r="B848" s="64"/>
      <c r="C848" s="55">
        <f t="shared" ref="C848:K848" si="716">C320*$M$3</f>
        <v>1093.9570125</v>
      </c>
      <c r="D848" s="55">
        <f t="shared" si="716"/>
        <v>1218.6077062500001</v>
      </c>
      <c r="E848" s="55">
        <f t="shared" si="716"/>
        <v>896.61474375000012</v>
      </c>
      <c r="F848" s="55">
        <f t="shared" si="716"/>
        <v>998.7412875</v>
      </c>
      <c r="G848" s="55">
        <f t="shared" si="716"/>
        <v>800.63115000000005</v>
      </c>
      <c r="H848" s="55">
        <f t="shared" si="716"/>
        <v>891.751575</v>
      </c>
      <c r="I848" s="55">
        <f t="shared" si="716"/>
        <v>584.86003124999991</v>
      </c>
      <c r="J848" s="55">
        <f t="shared" si="716"/>
        <v>467.88802499999997</v>
      </c>
      <c r="K848" s="55">
        <f t="shared" si="716"/>
        <v>383.66818050000006</v>
      </c>
    </row>
    <row r="849" spans="1:11" ht="14" hidden="1" x14ac:dyDescent="0.2">
      <c r="A849" s="63">
        <v>32</v>
      </c>
      <c r="B849" s="64"/>
      <c r="C849" s="55">
        <f t="shared" ref="C849:K849" si="717">C321*$M$3</f>
        <v>1120.83241875</v>
      </c>
      <c r="D849" s="55">
        <f t="shared" si="717"/>
        <v>1249.3224562500002</v>
      </c>
      <c r="E849" s="55">
        <f t="shared" si="717"/>
        <v>917.34720000000004</v>
      </c>
      <c r="F849" s="55">
        <f t="shared" si="717"/>
        <v>1022.0333062500001</v>
      </c>
      <c r="G849" s="55">
        <f t="shared" si="717"/>
        <v>817.78021875000013</v>
      </c>
      <c r="H849" s="55">
        <f t="shared" si="717"/>
        <v>911.46020625000006</v>
      </c>
      <c r="I849" s="55">
        <f t="shared" si="717"/>
        <v>597.6578437500001</v>
      </c>
      <c r="J849" s="55">
        <f t="shared" si="717"/>
        <v>478.12627500000008</v>
      </c>
      <c r="K849" s="55">
        <f t="shared" si="717"/>
        <v>392.06354550000009</v>
      </c>
    </row>
    <row r="850" spans="1:11" ht="14" hidden="1" x14ac:dyDescent="0.2">
      <c r="A850" s="63">
        <v>33</v>
      </c>
      <c r="B850" s="64"/>
      <c r="C850" s="55">
        <f t="shared" ref="C850:K850" si="718">C322*$M$3</f>
        <v>1148.2197375000001</v>
      </c>
      <c r="D850" s="55">
        <f t="shared" si="718"/>
        <v>1279.5252937499999</v>
      </c>
      <c r="E850" s="55">
        <f t="shared" si="718"/>
        <v>938.84752500000002</v>
      </c>
      <c r="F850" s="55">
        <f t="shared" si="718"/>
        <v>1046.0931937500002</v>
      </c>
      <c r="G850" s="55">
        <f t="shared" si="718"/>
        <v>836.46502499999997</v>
      </c>
      <c r="H850" s="55">
        <f t="shared" si="718"/>
        <v>931.93670625000004</v>
      </c>
      <c r="I850" s="55">
        <f t="shared" si="718"/>
        <v>611.223525</v>
      </c>
      <c r="J850" s="55">
        <f t="shared" si="718"/>
        <v>489.13239375000006</v>
      </c>
      <c r="K850" s="55">
        <f t="shared" si="718"/>
        <v>401.08856287500009</v>
      </c>
    </row>
    <row r="851" spans="1:11" ht="14" hidden="1" x14ac:dyDescent="0.2">
      <c r="A851" s="63">
        <v>34</v>
      </c>
      <c r="B851" s="64"/>
      <c r="C851" s="55">
        <f t="shared" ref="C851:K851" si="719">C323*$M$3</f>
        <v>1177.3987500000001</v>
      </c>
      <c r="D851" s="55">
        <f t="shared" si="719"/>
        <v>1311.7757812500001</v>
      </c>
      <c r="E851" s="55">
        <f t="shared" si="719"/>
        <v>960.60380625000005</v>
      </c>
      <c r="F851" s="55">
        <f t="shared" si="719"/>
        <v>1070.4090375000001</v>
      </c>
      <c r="G851" s="55">
        <f t="shared" si="719"/>
        <v>854.89387499999998</v>
      </c>
      <c r="H851" s="55">
        <f t="shared" si="719"/>
        <v>953.18107500000008</v>
      </c>
      <c r="I851" s="55">
        <f t="shared" si="719"/>
        <v>624.78920625000001</v>
      </c>
      <c r="J851" s="55">
        <f t="shared" si="719"/>
        <v>499.88255624999999</v>
      </c>
      <c r="K851" s="55">
        <f t="shared" si="719"/>
        <v>409.90369612500001</v>
      </c>
    </row>
    <row r="852" spans="1:11" ht="14" hidden="1" x14ac:dyDescent="0.2">
      <c r="A852" s="63">
        <v>35</v>
      </c>
      <c r="B852" s="64"/>
      <c r="C852" s="55">
        <f t="shared" ref="C852:K852" si="720">C324*$M$3</f>
        <v>1206.5777625000001</v>
      </c>
      <c r="D852" s="55">
        <f t="shared" si="720"/>
        <v>1344.7941375</v>
      </c>
      <c r="E852" s="55">
        <f t="shared" si="720"/>
        <v>983.63986875000001</v>
      </c>
      <c r="F852" s="55">
        <f t="shared" si="720"/>
        <v>1096.0046625</v>
      </c>
      <c r="G852" s="55">
        <f t="shared" si="720"/>
        <v>875.11441875000003</v>
      </c>
      <c r="H852" s="55">
        <f t="shared" si="720"/>
        <v>974.93735624999988</v>
      </c>
      <c r="I852" s="55">
        <f t="shared" si="720"/>
        <v>639.63466874999995</v>
      </c>
      <c r="J852" s="55">
        <f t="shared" si="720"/>
        <v>511.91250000000002</v>
      </c>
      <c r="K852" s="55">
        <f t="shared" si="720"/>
        <v>419.76825000000002</v>
      </c>
    </row>
    <row r="853" spans="1:11" ht="14" hidden="1" x14ac:dyDescent="0.2">
      <c r="A853" s="63">
        <v>36</v>
      </c>
      <c r="B853" s="64"/>
      <c r="C853" s="55">
        <f t="shared" ref="C853:K853" si="721">C325*$M$3</f>
        <v>1237.0365562500003</v>
      </c>
      <c r="D853" s="55">
        <f t="shared" si="721"/>
        <v>1378.32440625</v>
      </c>
      <c r="E853" s="55">
        <f t="shared" si="721"/>
        <v>1007.4438</v>
      </c>
      <c r="F853" s="55">
        <f t="shared" si="721"/>
        <v>1122.6241125000001</v>
      </c>
      <c r="G853" s="55">
        <f t="shared" si="721"/>
        <v>895.07900624999991</v>
      </c>
      <c r="H853" s="55">
        <f t="shared" si="721"/>
        <v>997.46150625000018</v>
      </c>
      <c r="I853" s="55">
        <f t="shared" si="721"/>
        <v>654.22417500000006</v>
      </c>
      <c r="J853" s="55">
        <f t="shared" si="721"/>
        <v>523.43053125000006</v>
      </c>
      <c r="K853" s="55">
        <f t="shared" si="721"/>
        <v>429.21303562500009</v>
      </c>
    </row>
    <row r="854" spans="1:11" ht="14" hidden="1" x14ac:dyDescent="0.2">
      <c r="A854" s="63">
        <v>37</v>
      </c>
      <c r="B854" s="64"/>
      <c r="C854" s="55">
        <f t="shared" ref="C854:K854" si="722">C326*$M$3</f>
        <v>1268.7751312500002</v>
      </c>
      <c r="D854" s="55">
        <f t="shared" si="722"/>
        <v>1413.902325</v>
      </c>
      <c r="E854" s="55">
        <f t="shared" si="722"/>
        <v>1032.27155625</v>
      </c>
      <c r="F854" s="55">
        <f t="shared" si="722"/>
        <v>1150.01143125</v>
      </c>
      <c r="G854" s="55">
        <f t="shared" si="722"/>
        <v>916.32337500000006</v>
      </c>
      <c r="H854" s="55">
        <f t="shared" si="722"/>
        <v>1020.4975687500001</v>
      </c>
      <c r="I854" s="55">
        <f t="shared" si="722"/>
        <v>670.0934625000001</v>
      </c>
      <c r="J854" s="55">
        <f t="shared" si="722"/>
        <v>536.22834375000002</v>
      </c>
      <c r="K854" s="55">
        <f t="shared" si="722"/>
        <v>439.70724187500008</v>
      </c>
    </row>
    <row r="855" spans="1:11" ht="14" hidden="1" x14ac:dyDescent="0.2">
      <c r="A855" s="63">
        <v>38</v>
      </c>
      <c r="B855" s="64"/>
      <c r="C855" s="55">
        <f t="shared" ref="C855:K855" si="723">C327*$M$3</f>
        <v>1300.7696625000001</v>
      </c>
      <c r="D855" s="55">
        <f t="shared" si="723"/>
        <v>1449.7362000000001</v>
      </c>
      <c r="E855" s="55">
        <f t="shared" si="723"/>
        <v>1057.3552687500001</v>
      </c>
      <c r="F855" s="55">
        <f t="shared" si="723"/>
        <v>1178.16661875</v>
      </c>
      <c r="G855" s="55">
        <f t="shared" si="723"/>
        <v>937.56774375000009</v>
      </c>
      <c r="H855" s="55">
        <f t="shared" si="723"/>
        <v>1044.8134125000001</v>
      </c>
      <c r="I855" s="55">
        <f t="shared" si="723"/>
        <v>685.45083750000003</v>
      </c>
      <c r="J855" s="55">
        <f t="shared" si="723"/>
        <v>548.51424375000011</v>
      </c>
      <c r="K855" s="55">
        <f t="shared" si="723"/>
        <v>449.78167987500007</v>
      </c>
    </row>
    <row r="856" spans="1:11" ht="14" hidden="1" x14ac:dyDescent="0.2">
      <c r="A856" s="63">
        <v>39</v>
      </c>
      <c r="B856" s="64"/>
      <c r="C856" s="55">
        <f t="shared" ref="C856:K856" si="724">C328*$M$3</f>
        <v>1334.043975</v>
      </c>
      <c r="D856" s="55">
        <f t="shared" si="724"/>
        <v>1487.1058125</v>
      </c>
      <c r="E856" s="55">
        <f t="shared" si="724"/>
        <v>1082.6949374999999</v>
      </c>
      <c r="F856" s="55">
        <f t="shared" si="724"/>
        <v>1206.32180625</v>
      </c>
      <c r="G856" s="55">
        <f t="shared" si="724"/>
        <v>960.34784999999999</v>
      </c>
      <c r="H856" s="55">
        <f t="shared" si="724"/>
        <v>1069.897125</v>
      </c>
      <c r="I856" s="55">
        <f t="shared" si="724"/>
        <v>701.83203749999996</v>
      </c>
      <c r="J856" s="55">
        <f t="shared" si="724"/>
        <v>561.56801250000001</v>
      </c>
      <c r="K856" s="55">
        <f t="shared" si="724"/>
        <v>460.48577025000003</v>
      </c>
    </row>
    <row r="857" spans="1:11" ht="14" hidden="1" x14ac:dyDescent="0.2">
      <c r="A857" s="63">
        <v>40</v>
      </c>
      <c r="B857" s="64"/>
      <c r="C857" s="55">
        <f t="shared" ref="C857:K857" si="725">C329*$M$3</f>
        <v>1368.3421125</v>
      </c>
      <c r="D857" s="55">
        <f t="shared" si="725"/>
        <v>1524.9873375000002</v>
      </c>
      <c r="E857" s="55">
        <f t="shared" si="725"/>
        <v>1109.8263000000002</v>
      </c>
      <c r="F857" s="55">
        <f t="shared" si="725"/>
        <v>1236.7806</v>
      </c>
      <c r="G857" s="55">
        <f t="shared" si="725"/>
        <v>982.87200000000007</v>
      </c>
      <c r="H857" s="55">
        <f t="shared" si="725"/>
        <v>1095.2367937500001</v>
      </c>
      <c r="I857" s="55">
        <f t="shared" si="725"/>
        <v>718.46919375000004</v>
      </c>
      <c r="J857" s="55">
        <f t="shared" si="725"/>
        <v>574.87773750000008</v>
      </c>
      <c r="K857" s="55">
        <f t="shared" si="725"/>
        <v>471.39974475000008</v>
      </c>
    </row>
    <row r="858" spans="1:11" ht="14" hidden="1" x14ac:dyDescent="0.2">
      <c r="A858" s="63">
        <v>41</v>
      </c>
      <c r="B858" s="64"/>
      <c r="C858" s="55">
        <f t="shared" ref="C858:K858" si="726">C330*$M$3</f>
        <v>1403.6640749999999</v>
      </c>
      <c r="D858" s="55">
        <f t="shared" si="726"/>
        <v>1563.6367312499999</v>
      </c>
      <c r="E858" s="55">
        <f t="shared" si="726"/>
        <v>1137.2136187500003</v>
      </c>
      <c r="F858" s="55">
        <f t="shared" si="726"/>
        <v>1266.7274812500002</v>
      </c>
      <c r="G858" s="55">
        <f t="shared" si="726"/>
        <v>1007.1878437500001</v>
      </c>
      <c r="H858" s="55">
        <f t="shared" si="726"/>
        <v>1121.85624375</v>
      </c>
      <c r="I858" s="55">
        <f t="shared" si="726"/>
        <v>736.13017499999989</v>
      </c>
      <c r="J858" s="55">
        <f t="shared" si="726"/>
        <v>588.95533124999997</v>
      </c>
      <c r="K858" s="55">
        <f t="shared" si="726"/>
        <v>482.94337162500005</v>
      </c>
    </row>
    <row r="859" spans="1:11" ht="14" hidden="1" x14ac:dyDescent="0.2">
      <c r="A859" s="63">
        <v>42</v>
      </c>
      <c r="B859" s="64"/>
      <c r="C859" s="55">
        <f t="shared" ref="C859:K859" si="727">C331*$M$3</f>
        <v>1439.4979499999999</v>
      </c>
      <c r="D859" s="55">
        <f t="shared" si="727"/>
        <v>1603.8218625000002</v>
      </c>
      <c r="E859" s="55">
        <f t="shared" si="727"/>
        <v>1165.6247625000001</v>
      </c>
      <c r="F859" s="55">
        <f t="shared" si="727"/>
        <v>1298.2101000000002</v>
      </c>
      <c r="G859" s="55">
        <f t="shared" si="727"/>
        <v>1030.991775</v>
      </c>
      <c r="H859" s="55">
        <f t="shared" si="727"/>
        <v>1149.2435625000001</v>
      </c>
      <c r="I859" s="55">
        <f t="shared" si="727"/>
        <v>753.53520000000003</v>
      </c>
      <c r="J859" s="55">
        <f t="shared" si="727"/>
        <v>603.03292500000009</v>
      </c>
      <c r="K859" s="55">
        <f t="shared" si="727"/>
        <v>494.48699850000003</v>
      </c>
    </row>
    <row r="860" spans="1:11" ht="14" hidden="1" x14ac:dyDescent="0.2">
      <c r="A860" s="63">
        <v>43</v>
      </c>
      <c r="B860" s="64"/>
      <c r="C860" s="55">
        <f t="shared" ref="C860:K860" si="728">C332*$M$3</f>
        <v>1476.0996937499999</v>
      </c>
      <c r="D860" s="55">
        <f t="shared" si="728"/>
        <v>1644.7748625000002</v>
      </c>
      <c r="E860" s="55">
        <f t="shared" si="728"/>
        <v>1194.0359062500002</v>
      </c>
      <c r="F860" s="55">
        <f t="shared" si="728"/>
        <v>1330.9725000000001</v>
      </c>
      <c r="G860" s="55">
        <f t="shared" si="728"/>
        <v>1056.0754875</v>
      </c>
      <c r="H860" s="55">
        <f t="shared" si="728"/>
        <v>1176.8868375</v>
      </c>
      <c r="I860" s="55">
        <f t="shared" si="728"/>
        <v>771.96405000000004</v>
      </c>
      <c r="J860" s="55">
        <f t="shared" si="728"/>
        <v>617.62243125000009</v>
      </c>
      <c r="K860" s="55">
        <f t="shared" si="728"/>
        <v>506.45039362500006</v>
      </c>
    </row>
    <row r="861" spans="1:11" ht="14" hidden="1" x14ac:dyDescent="0.2">
      <c r="A861" s="63">
        <v>44</v>
      </c>
      <c r="B861" s="64"/>
      <c r="C861" s="55">
        <f t="shared" ref="C861:K861" si="729">C333*$M$3</f>
        <v>1513.7252625000001</v>
      </c>
      <c r="D861" s="55">
        <f t="shared" si="729"/>
        <v>1687.2636</v>
      </c>
      <c r="E861" s="55">
        <f t="shared" si="729"/>
        <v>1224.2387437500001</v>
      </c>
      <c r="F861" s="55">
        <f t="shared" si="729"/>
        <v>1363.7349000000002</v>
      </c>
      <c r="G861" s="55">
        <f t="shared" si="729"/>
        <v>1081.6711125000002</v>
      </c>
      <c r="H861" s="55">
        <f t="shared" si="729"/>
        <v>1205.5539375000001</v>
      </c>
      <c r="I861" s="55">
        <f t="shared" si="729"/>
        <v>790.64885624999999</v>
      </c>
      <c r="J861" s="55">
        <f t="shared" si="729"/>
        <v>632.72384999999997</v>
      </c>
      <c r="K861" s="55">
        <f t="shared" si="729"/>
        <v>518.83355700000016</v>
      </c>
    </row>
    <row r="862" spans="1:11" ht="14" hidden="1" x14ac:dyDescent="0.2">
      <c r="A862" s="63">
        <v>45</v>
      </c>
      <c r="B862" s="64"/>
      <c r="C862" s="55">
        <f t="shared" ref="C862:K862" si="730">C334*$M$3</f>
        <v>1552.37465625</v>
      </c>
      <c r="D862" s="55">
        <f t="shared" si="730"/>
        <v>1730.0082937499999</v>
      </c>
      <c r="E862" s="55">
        <f t="shared" si="730"/>
        <v>1254.4415812500001</v>
      </c>
      <c r="F862" s="55">
        <f t="shared" si="730"/>
        <v>1398.0330374999999</v>
      </c>
      <c r="G862" s="55">
        <f t="shared" si="730"/>
        <v>1108.03460625</v>
      </c>
      <c r="H862" s="55">
        <f t="shared" si="730"/>
        <v>1234.9889062499999</v>
      </c>
      <c r="I862" s="55">
        <f t="shared" si="730"/>
        <v>809.58961875000011</v>
      </c>
      <c r="J862" s="55">
        <f t="shared" si="730"/>
        <v>647.82526874999996</v>
      </c>
      <c r="K862" s="55">
        <f t="shared" si="730"/>
        <v>531.21672037500002</v>
      </c>
    </row>
    <row r="863" spans="1:11" ht="14" hidden="1" x14ac:dyDescent="0.2">
      <c r="A863" s="63">
        <v>46</v>
      </c>
      <c r="B863" s="64"/>
      <c r="C863" s="55">
        <f t="shared" ref="C863:K863" si="731">C335*$M$3</f>
        <v>1592.5597875000003</v>
      </c>
      <c r="D863" s="55">
        <f t="shared" si="731"/>
        <v>1774.0327687500001</v>
      </c>
      <c r="E863" s="55">
        <f t="shared" si="731"/>
        <v>1285.4122875</v>
      </c>
      <c r="F863" s="55">
        <f t="shared" si="731"/>
        <v>1432.331175</v>
      </c>
      <c r="G863" s="55">
        <f t="shared" si="731"/>
        <v>1135.4219250000001</v>
      </c>
      <c r="H863" s="55">
        <f t="shared" si="731"/>
        <v>1265.4476999999999</v>
      </c>
      <c r="I863" s="55">
        <f t="shared" si="731"/>
        <v>829.81016249999993</v>
      </c>
      <c r="J863" s="55">
        <f t="shared" si="731"/>
        <v>663.95051250000006</v>
      </c>
      <c r="K863" s="55">
        <f t="shared" si="731"/>
        <v>544.43942025000001</v>
      </c>
    </row>
    <row r="864" spans="1:11" ht="14" hidden="1" x14ac:dyDescent="0.2">
      <c r="A864" s="63">
        <v>47</v>
      </c>
      <c r="B864" s="64"/>
      <c r="C864" s="55">
        <f t="shared" ref="C864:K864" si="732">C336*$M$3</f>
        <v>1632.4889625000001</v>
      </c>
      <c r="D864" s="55">
        <f t="shared" si="732"/>
        <v>1819.0810687500002</v>
      </c>
      <c r="E864" s="55">
        <f t="shared" si="732"/>
        <v>1317.1508625000001</v>
      </c>
      <c r="F864" s="55">
        <f t="shared" si="732"/>
        <v>1468.1650500000001</v>
      </c>
      <c r="G864" s="55">
        <f t="shared" si="732"/>
        <v>1163.3211562500001</v>
      </c>
      <c r="H864" s="55">
        <f t="shared" si="732"/>
        <v>1296.1624500000003</v>
      </c>
      <c r="I864" s="55">
        <f t="shared" si="732"/>
        <v>850.03070624999998</v>
      </c>
      <c r="J864" s="55">
        <f t="shared" si="732"/>
        <v>680.07575625000004</v>
      </c>
      <c r="K864" s="55">
        <f t="shared" si="732"/>
        <v>557.662120125</v>
      </c>
    </row>
    <row r="865" spans="1:11" ht="14" hidden="1" x14ac:dyDescent="0.2">
      <c r="A865" s="63">
        <v>48</v>
      </c>
      <c r="B865" s="64"/>
      <c r="C865" s="55">
        <f t="shared" ref="C865:K865" si="733">C337*$M$3</f>
        <v>1674.4657875</v>
      </c>
      <c r="D865" s="55">
        <f t="shared" si="733"/>
        <v>1865.40915</v>
      </c>
      <c r="E865" s="55">
        <f t="shared" si="733"/>
        <v>1350.1692187500003</v>
      </c>
      <c r="F865" s="55">
        <f t="shared" si="733"/>
        <v>1504.76679375</v>
      </c>
      <c r="G865" s="55">
        <f t="shared" si="733"/>
        <v>1191.7322999999999</v>
      </c>
      <c r="H865" s="55">
        <f t="shared" si="733"/>
        <v>1327.6450687499998</v>
      </c>
      <c r="I865" s="55">
        <f t="shared" si="733"/>
        <v>870.76316250000013</v>
      </c>
      <c r="J865" s="55">
        <f t="shared" si="733"/>
        <v>696.71291250000002</v>
      </c>
      <c r="K865" s="55">
        <f t="shared" si="733"/>
        <v>571.30458825000005</v>
      </c>
    </row>
    <row r="866" spans="1:11" ht="14" hidden="1" x14ac:dyDescent="0.2">
      <c r="A866" s="63">
        <v>49</v>
      </c>
      <c r="B866" s="64"/>
      <c r="C866" s="55">
        <f t="shared" ref="C866:K866" si="734">C338*$M$3</f>
        <v>1716.4426125</v>
      </c>
      <c r="D866" s="55">
        <f t="shared" si="734"/>
        <v>1912.5051000000003</v>
      </c>
      <c r="E866" s="55">
        <f t="shared" si="734"/>
        <v>1383.6994874999998</v>
      </c>
      <c r="F866" s="55">
        <f t="shared" si="734"/>
        <v>1541.8804500000001</v>
      </c>
      <c r="G866" s="55">
        <f t="shared" si="734"/>
        <v>1220.14344375</v>
      </c>
      <c r="H866" s="55">
        <f t="shared" si="734"/>
        <v>1359.89555625</v>
      </c>
      <c r="I866" s="55">
        <f t="shared" si="734"/>
        <v>892.00753124999994</v>
      </c>
      <c r="J866" s="55">
        <f t="shared" si="734"/>
        <v>713.60602500000005</v>
      </c>
      <c r="K866" s="55">
        <f t="shared" si="734"/>
        <v>585.15694050000013</v>
      </c>
    </row>
    <row r="867" spans="1:11" ht="14" hidden="1" x14ac:dyDescent="0.2">
      <c r="A867" s="63">
        <v>50</v>
      </c>
      <c r="B867" s="64"/>
      <c r="C867" s="55">
        <f t="shared" ref="C867:K867" si="735">C339*$M$3</f>
        <v>1758.9313500000001</v>
      </c>
      <c r="D867" s="55">
        <f t="shared" si="735"/>
        <v>1960.624875</v>
      </c>
      <c r="E867" s="55">
        <f t="shared" si="735"/>
        <v>1418.2535812499998</v>
      </c>
      <c r="F867" s="55">
        <f t="shared" si="735"/>
        <v>1580.2738875</v>
      </c>
      <c r="G867" s="55">
        <f t="shared" si="735"/>
        <v>1250.0903249999999</v>
      </c>
      <c r="H867" s="55">
        <f t="shared" si="735"/>
        <v>1393.1698687500002</v>
      </c>
      <c r="I867" s="55">
        <f t="shared" si="735"/>
        <v>913.76381250000009</v>
      </c>
      <c r="J867" s="55">
        <f t="shared" si="735"/>
        <v>731.01104999999995</v>
      </c>
      <c r="K867" s="55">
        <f t="shared" si="735"/>
        <v>599.42906100000005</v>
      </c>
    </row>
    <row r="868" spans="1:11" ht="14" hidden="1" x14ac:dyDescent="0.2">
      <c r="A868" s="63">
        <v>51</v>
      </c>
      <c r="B868" s="64"/>
      <c r="C868" s="55">
        <f t="shared" ref="C868:K868" si="736">C340*$M$3</f>
        <v>1803.2117812500001</v>
      </c>
      <c r="D868" s="55">
        <f t="shared" si="736"/>
        <v>2009.51251875</v>
      </c>
      <c r="E868" s="55">
        <f t="shared" si="736"/>
        <v>1452.55171875</v>
      </c>
      <c r="F868" s="55">
        <f t="shared" si="736"/>
        <v>1618.6673249999999</v>
      </c>
      <c r="G868" s="55">
        <f t="shared" si="736"/>
        <v>1280.805075</v>
      </c>
      <c r="H868" s="55">
        <f t="shared" si="736"/>
        <v>1427.2120500000001</v>
      </c>
      <c r="I868" s="55">
        <f t="shared" si="736"/>
        <v>936.03200625000011</v>
      </c>
      <c r="J868" s="55">
        <f t="shared" si="736"/>
        <v>748.92798750000009</v>
      </c>
      <c r="K868" s="55">
        <f t="shared" si="736"/>
        <v>614.12094975000002</v>
      </c>
    </row>
    <row r="869" spans="1:11" ht="14" hidden="1" x14ac:dyDescent="0.2">
      <c r="A869" s="63">
        <v>52</v>
      </c>
      <c r="B869" s="64"/>
      <c r="C869" s="55">
        <f t="shared" ref="C869:K869" si="737">C341*$M$3</f>
        <v>1848.2600812500002</v>
      </c>
      <c r="D869" s="55">
        <f t="shared" si="737"/>
        <v>2060.19185625</v>
      </c>
      <c r="E869" s="55">
        <f t="shared" si="737"/>
        <v>1488.1296375000002</v>
      </c>
      <c r="F869" s="55">
        <f t="shared" si="737"/>
        <v>1658.5964999999999</v>
      </c>
      <c r="G869" s="55">
        <f t="shared" si="737"/>
        <v>1312.0317375000002</v>
      </c>
      <c r="H869" s="55">
        <f t="shared" si="737"/>
        <v>1461.7661437500001</v>
      </c>
      <c r="I869" s="55">
        <f t="shared" si="737"/>
        <v>958.81211250000001</v>
      </c>
      <c r="J869" s="55">
        <f t="shared" si="737"/>
        <v>767.10088125000004</v>
      </c>
      <c r="K869" s="55">
        <f t="shared" si="737"/>
        <v>629.02272262500014</v>
      </c>
    </row>
    <row r="870" spans="1:11" ht="14" hidden="1" x14ac:dyDescent="0.2">
      <c r="A870" s="63">
        <v>53</v>
      </c>
      <c r="B870" s="64"/>
      <c r="C870" s="55">
        <f t="shared" ref="C870:K870" si="738">C342*$M$3</f>
        <v>1894.3322062500001</v>
      </c>
      <c r="D870" s="55">
        <f t="shared" si="738"/>
        <v>2110.6152375000001</v>
      </c>
      <c r="E870" s="55">
        <f t="shared" si="738"/>
        <v>1524.9873375000002</v>
      </c>
      <c r="F870" s="55">
        <f t="shared" si="738"/>
        <v>1699.0375875</v>
      </c>
      <c r="G870" s="55">
        <f t="shared" si="738"/>
        <v>1343.51435625</v>
      </c>
      <c r="H870" s="55">
        <f t="shared" si="738"/>
        <v>1497.08810625</v>
      </c>
      <c r="I870" s="55">
        <f t="shared" si="738"/>
        <v>981.84817500000008</v>
      </c>
      <c r="J870" s="55">
        <f t="shared" si="738"/>
        <v>785.52973124999994</v>
      </c>
      <c r="K870" s="55">
        <f t="shared" si="738"/>
        <v>644.13437962500007</v>
      </c>
    </row>
    <row r="871" spans="1:11" ht="14" hidden="1" x14ac:dyDescent="0.2">
      <c r="A871" s="63">
        <v>54</v>
      </c>
      <c r="B871" s="64"/>
      <c r="C871" s="55">
        <f t="shared" ref="C871:K871" si="739">C343*$M$3</f>
        <v>1940.40433125</v>
      </c>
      <c r="D871" s="55">
        <f t="shared" si="739"/>
        <v>2163.3422250000003</v>
      </c>
      <c r="E871" s="55">
        <f t="shared" si="739"/>
        <v>1561.8450375</v>
      </c>
      <c r="F871" s="55">
        <f t="shared" si="739"/>
        <v>1740.2465437500002</v>
      </c>
      <c r="G871" s="55">
        <f t="shared" si="739"/>
        <v>1376.0208000000002</v>
      </c>
      <c r="H871" s="55">
        <f t="shared" si="739"/>
        <v>1533.6898500000002</v>
      </c>
      <c r="I871" s="55">
        <f t="shared" si="739"/>
        <v>1005.6521062500001</v>
      </c>
      <c r="J871" s="55">
        <f t="shared" si="739"/>
        <v>804.72645</v>
      </c>
      <c r="K871" s="55">
        <f t="shared" si="739"/>
        <v>659.87568899999997</v>
      </c>
    </row>
    <row r="872" spans="1:11" ht="14" hidden="1" x14ac:dyDescent="0.2">
      <c r="A872" s="63">
        <v>55</v>
      </c>
      <c r="B872" s="64"/>
      <c r="C872" s="55">
        <f t="shared" ref="C872:K872" si="740">C344*$M$3</f>
        <v>1989.03601875</v>
      </c>
      <c r="D872" s="55">
        <f t="shared" si="740"/>
        <v>2216.0692125</v>
      </c>
      <c r="E872" s="55">
        <f t="shared" si="740"/>
        <v>1599.9825187500003</v>
      </c>
      <c r="F872" s="55">
        <f t="shared" si="740"/>
        <v>1782.9912374999999</v>
      </c>
      <c r="G872" s="55">
        <f t="shared" si="740"/>
        <v>1409.55106875</v>
      </c>
      <c r="H872" s="55">
        <f t="shared" si="740"/>
        <v>1570.0356374999999</v>
      </c>
      <c r="I872" s="55">
        <f t="shared" si="740"/>
        <v>1030.22390625</v>
      </c>
      <c r="J872" s="55">
        <f t="shared" si="740"/>
        <v>824.179125</v>
      </c>
      <c r="K872" s="55">
        <f t="shared" si="740"/>
        <v>675.82688250000012</v>
      </c>
    </row>
    <row r="873" spans="1:11" ht="14" hidden="1" x14ac:dyDescent="0.2">
      <c r="A873" s="63">
        <v>56</v>
      </c>
      <c r="B873" s="64"/>
      <c r="C873" s="55">
        <f t="shared" ref="C873:K873" si="741">C345*$M$3</f>
        <v>2037.4117499999998</v>
      </c>
      <c r="D873" s="55">
        <f t="shared" si="741"/>
        <v>2270.07598125</v>
      </c>
      <c r="E873" s="55">
        <f t="shared" si="741"/>
        <v>1638.1200000000001</v>
      </c>
      <c r="F873" s="55">
        <f t="shared" si="741"/>
        <v>1825.73593125</v>
      </c>
      <c r="G873" s="55">
        <f t="shared" si="741"/>
        <v>1443.0813375</v>
      </c>
      <c r="H873" s="55">
        <f t="shared" si="741"/>
        <v>1607.9171625000001</v>
      </c>
      <c r="I873" s="55">
        <f t="shared" si="741"/>
        <v>1054.79570625</v>
      </c>
      <c r="J873" s="55">
        <f t="shared" si="741"/>
        <v>843.88775624999994</v>
      </c>
      <c r="K873" s="55">
        <f t="shared" si="741"/>
        <v>691.98796012499997</v>
      </c>
    </row>
    <row r="874" spans="1:11" ht="14" hidden="1" x14ac:dyDescent="0.2">
      <c r="A874" s="63">
        <v>57</v>
      </c>
      <c r="B874" s="64"/>
      <c r="C874" s="55">
        <f t="shared" ref="C874:K874" si="742">C346*$M$3</f>
        <v>2086.5553500000001</v>
      </c>
      <c r="D874" s="55">
        <f t="shared" si="742"/>
        <v>2325.87444375</v>
      </c>
      <c r="E874" s="55">
        <f t="shared" si="742"/>
        <v>1678.3051312500002</v>
      </c>
      <c r="F874" s="55">
        <f t="shared" si="742"/>
        <v>1869.5044500000001</v>
      </c>
      <c r="G874" s="55">
        <f t="shared" si="742"/>
        <v>1477.63543125</v>
      </c>
      <c r="H874" s="55">
        <f t="shared" si="742"/>
        <v>1646.3106</v>
      </c>
      <c r="I874" s="55">
        <f t="shared" si="742"/>
        <v>1080.3913312500001</v>
      </c>
      <c r="J874" s="55">
        <f t="shared" si="742"/>
        <v>864.36425625000004</v>
      </c>
      <c r="K874" s="55">
        <f t="shared" si="742"/>
        <v>708.77869012500003</v>
      </c>
    </row>
    <row r="875" spans="1:11" ht="14" hidden="1" x14ac:dyDescent="0.2">
      <c r="A875" s="63">
        <v>58</v>
      </c>
      <c r="B875" s="64"/>
      <c r="C875" s="55">
        <f t="shared" ref="C875:K875" si="743">C347*$M$3</f>
        <v>2136.9787312500002</v>
      </c>
      <c r="D875" s="55">
        <f t="shared" si="743"/>
        <v>2381.9288624999999</v>
      </c>
      <c r="E875" s="55">
        <f t="shared" si="743"/>
        <v>1718.4902625</v>
      </c>
      <c r="F875" s="55">
        <f t="shared" si="743"/>
        <v>1914.8087062500001</v>
      </c>
      <c r="G875" s="55">
        <f t="shared" si="743"/>
        <v>1512.4454812500001</v>
      </c>
      <c r="H875" s="55">
        <f t="shared" si="743"/>
        <v>1685.2159499999998</v>
      </c>
      <c r="I875" s="55">
        <f t="shared" si="743"/>
        <v>1105.4750437500002</v>
      </c>
      <c r="J875" s="55">
        <f t="shared" si="743"/>
        <v>884.58479999999997</v>
      </c>
      <c r="K875" s="55">
        <f t="shared" si="743"/>
        <v>725.35953600000016</v>
      </c>
    </row>
    <row r="876" spans="1:11" ht="14" hidden="1" x14ac:dyDescent="0.2">
      <c r="A876" s="63">
        <v>59</v>
      </c>
      <c r="B876" s="64"/>
      <c r="C876" s="55">
        <f t="shared" ref="C876:K876" si="744">C348*$M$3</f>
        <v>2188.9378500000003</v>
      </c>
      <c r="D876" s="55">
        <f t="shared" si="744"/>
        <v>2438.7511500000001</v>
      </c>
      <c r="E876" s="55">
        <f t="shared" si="744"/>
        <v>1759.6992187500002</v>
      </c>
      <c r="F876" s="55">
        <f t="shared" si="744"/>
        <v>1960.3689187500001</v>
      </c>
      <c r="G876" s="55">
        <f t="shared" si="744"/>
        <v>1548.2793562500001</v>
      </c>
      <c r="H876" s="55">
        <f t="shared" si="744"/>
        <v>1725.4010812500001</v>
      </c>
      <c r="I876" s="55">
        <f t="shared" si="744"/>
        <v>1131.58258125</v>
      </c>
      <c r="J876" s="55">
        <f t="shared" si="744"/>
        <v>905.31725625000001</v>
      </c>
      <c r="K876" s="55">
        <f t="shared" si="744"/>
        <v>742.36015012500002</v>
      </c>
    </row>
    <row r="877" spans="1:11" ht="14" hidden="1" x14ac:dyDescent="0.2">
      <c r="A877" s="63">
        <v>60</v>
      </c>
      <c r="B877" s="64"/>
      <c r="C877" s="55">
        <f t="shared" ref="C877:K877" si="745">C349*$M$3</f>
        <v>2240.8969687500003</v>
      </c>
      <c r="D877" s="55">
        <f t="shared" si="745"/>
        <v>2496.85321875</v>
      </c>
      <c r="E877" s="55">
        <f t="shared" si="745"/>
        <v>1800.6522187500002</v>
      </c>
      <c r="F877" s="55">
        <f t="shared" si="745"/>
        <v>2006.6969999999999</v>
      </c>
      <c r="G877" s="55">
        <f t="shared" si="745"/>
        <v>1584.8811000000001</v>
      </c>
      <c r="H877" s="55">
        <f t="shared" si="745"/>
        <v>1766.0981250000002</v>
      </c>
      <c r="I877" s="55">
        <f t="shared" si="745"/>
        <v>1158.2020312500001</v>
      </c>
      <c r="J877" s="55">
        <f t="shared" si="745"/>
        <v>926.56162500000005</v>
      </c>
      <c r="K877" s="55">
        <f t="shared" si="745"/>
        <v>759.78053250000005</v>
      </c>
    </row>
    <row r="878" spans="1:11" ht="14" hidden="1" x14ac:dyDescent="0.2">
      <c r="A878" s="63">
        <v>61</v>
      </c>
      <c r="B878" s="64"/>
      <c r="C878" s="55">
        <f t="shared" ref="C878:K878" si="746">C350*$M$3</f>
        <v>2515.2820687500002</v>
      </c>
      <c r="D878" s="55">
        <f t="shared" si="746"/>
        <v>2802.9768937499998</v>
      </c>
      <c r="E878" s="55">
        <f t="shared" si="746"/>
        <v>2020.7745937500001</v>
      </c>
      <c r="F878" s="55">
        <f t="shared" si="746"/>
        <v>2251.9030874999999</v>
      </c>
      <c r="G878" s="55">
        <f t="shared" si="746"/>
        <v>1777.3602000000001</v>
      </c>
      <c r="H878" s="55">
        <f t="shared" si="746"/>
        <v>1980.5894625000003</v>
      </c>
      <c r="I878" s="55">
        <f t="shared" si="746"/>
        <v>1298.9779687499999</v>
      </c>
      <c r="J878" s="55">
        <f t="shared" si="746"/>
        <v>1039.1823750000001</v>
      </c>
      <c r="K878" s="55">
        <f t="shared" si="746"/>
        <v>852.12954750000006</v>
      </c>
    </row>
    <row r="879" spans="1:11" ht="14" hidden="1" x14ac:dyDescent="0.2">
      <c r="A879" s="63">
        <v>62</v>
      </c>
      <c r="B879" s="64"/>
      <c r="C879" s="55">
        <f t="shared" ref="C879:K879" si="747">C351*$M$3</f>
        <v>2812.9591875000001</v>
      </c>
      <c r="D879" s="55">
        <f t="shared" si="747"/>
        <v>3134.69619375</v>
      </c>
      <c r="E879" s="55">
        <f t="shared" si="747"/>
        <v>2258.8139062499999</v>
      </c>
      <c r="F879" s="55">
        <f t="shared" si="747"/>
        <v>2517.3297187499998</v>
      </c>
      <c r="G879" s="55">
        <f t="shared" si="747"/>
        <v>1987.2443250000001</v>
      </c>
      <c r="H879" s="55">
        <f t="shared" si="747"/>
        <v>2214.2775187499997</v>
      </c>
      <c r="I879" s="55">
        <f t="shared" si="747"/>
        <v>1452.2957625000001</v>
      </c>
      <c r="J879" s="55">
        <f t="shared" si="747"/>
        <v>1162.0413750000002</v>
      </c>
      <c r="K879" s="55">
        <f t="shared" si="747"/>
        <v>952.87392750000015</v>
      </c>
    </row>
    <row r="880" spans="1:11" ht="14" hidden="1" x14ac:dyDescent="0.2">
      <c r="A880" s="63">
        <v>63</v>
      </c>
      <c r="B880" s="64"/>
      <c r="C880" s="55">
        <f t="shared" ref="C880:K880" si="748">C352*$M$3</f>
        <v>3132.9045000000001</v>
      </c>
      <c r="D880" s="55">
        <f t="shared" si="748"/>
        <v>3491.24325</v>
      </c>
      <c r="E880" s="55">
        <f t="shared" si="748"/>
        <v>2516.5618499999996</v>
      </c>
      <c r="F880" s="55">
        <f t="shared" si="748"/>
        <v>2804.0007187500005</v>
      </c>
      <c r="G880" s="55">
        <f t="shared" si="748"/>
        <v>2212.9977374999999</v>
      </c>
      <c r="H880" s="55">
        <f t="shared" si="748"/>
        <v>2466.3944250000004</v>
      </c>
      <c r="I880" s="55">
        <f t="shared" si="748"/>
        <v>1617.6434999999999</v>
      </c>
      <c r="J880" s="55">
        <f t="shared" si="748"/>
        <v>1294.1147999999998</v>
      </c>
      <c r="K880" s="55">
        <f t="shared" si="748"/>
        <v>1061.1741360000001</v>
      </c>
    </row>
    <row r="881" spans="1:11" ht="14" hidden="1" x14ac:dyDescent="0.2">
      <c r="A881" s="63">
        <v>64</v>
      </c>
      <c r="B881" s="64"/>
      <c r="C881" s="55">
        <f t="shared" ref="C881:K881" si="749">C353*$M$3</f>
        <v>3475.3739625000003</v>
      </c>
      <c r="D881" s="55">
        <f t="shared" si="749"/>
        <v>3872.6180624999997</v>
      </c>
      <c r="E881" s="55">
        <f t="shared" si="749"/>
        <v>2791.9707749999998</v>
      </c>
      <c r="F881" s="55">
        <f t="shared" si="749"/>
        <v>3111.1482187500005</v>
      </c>
      <c r="G881" s="55">
        <f t="shared" si="749"/>
        <v>2456.4121312500001</v>
      </c>
      <c r="H881" s="55">
        <f t="shared" si="749"/>
        <v>2736.94018125</v>
      </c>
      <c r="I881" s="55">
        <f t="shared" si="749"/>
        <v>1795.2771375000002</v>
      </c>
      <c r="J881" s="55">
        <f t="shared" si="749"/>
        <v>1436.426475</v>
      </c>
      <c r="K881" s="55">
        <f t="shared" si="749"/>
        <v>1177.8697095000002</v>
      </c>
    </row>
    <row r="882" spans="1:11" ht="14" hidden="1" x14ac:dyDescent="0.2">
      <c r="A882" s="63">
        <v>65</v>
      </c>
      <c r="B882" s="64"/>
      <c r="C882" s="55">
        <f t="shared" ref="C882:K882" si="750">C354*$M$3</f>
        <v>3840.6235312499998</v>
      </c>
      <c r="D882" s="55">
        <f t="shared" si="750"/>
        <v>4279.5884999999998</v>
      </c>
      <c r="E882" s="55">
        <f t="shared" si="750"/>
        <v>3086.3204625000003</v>
      </c>
      <c r="F882" s="55">
        <f t="shared" si="750"/>
        <v>3439.7960437500001</v>
      </c>
      <c r="G882" s="55">
        <f t="shared" si="750"/>
        <v>2716.2077249999998</v>
      </c>
      <c r="H882" s="55">
        <f t="shared" si="750"/>
        <v>3026.9386125000001</v>
      </c>
      <c r="I882" s="55">
        <f t="shared" si="750"/>
        <v>1984.9407187500003</v>
      </c>
      <c r="J882" s="55">
        <f t="shared" si="750"/>
        <v>1587.952575</v>
      </c>
      <c r="K882" s="55">
        <f t="shared" si="750"/>
        <v>1302.1211115000001</v>
      </c>
    </row>
    <row r="883" spans="1:11" ht="14" hidden="1" x14ac:dyDescent="0.2">
      <c r="A883" s="63">
        <v>66</v>
      </c>
      <c r="B883" s="64"/>
      <c r="C883" s="55">
        <f t="shared" ref="C883:K883" si="751">C355*$M$3</f>
        <v>4228.39725</v>
      </c>
      <c r="D883" s="55">
        <f t="shared" si="751"/>
        <v>4711.8986062499998</v>
      </c>
      <c r="E883" s="55">
        <f t="shared" si="751"/>
        <v>3399.8668687499999</v>
      </c>
      <c r="F883" s="55">
        <f t="shared" si="751"/>
        <v>3788.4084562500002</v>
      </c>
      <c r="G883" s="55">
        <f t="shared" si="751"/>
        <v>2992.8964312500002</v>
      </c>
      <c r="H883" s="55">
        <f t="shared" si="751"/>
        <v>3335.3658937500004</v>
      </c>
      <c r="I883" s="55">
        <f t="shared" si="751"/>
        <v>2187.4021124999999</v>
      </c>
      <c r="J883" s="55">
        <f t="shared" si="751"/>
        <v>1749.97288125</v>
      </c>
      <c r="K883" s="55">
        <f t="shared" si="751"/>
        <v>1434.9777626250002</v>
      </c>
    </row>
    <row r="884" spans="1:11" ht="14" hidden="1" x14ac:dyDescent="0.2">
      <c r="A884" s="63">
        <v>67</v>
      </c>
      <c r="B884" s="64"/>
      <c r="C884" s="55">
        <f t="shared" ref="C884:K884" si="752">C356*$M$3</f>
        <v>4639.20703125</v>
      </c>
      <c r="D884" s="55">
        <f t="shared" si="752"/>
        <v>5169.5483812500006</v>
      </c>
      <c r="E884" s="55">
        <f t="shared" si="752"/>
        <v>3731.8421250000001</v>
      </c>
      <c r="F884" s="55">
        <f t="shared" si="752"/>
        <v>4159.0331062499999</v>
      </c>
      <c r="G884" s="55">
        <f t="shared" si="752"/>
        <v>3287.2461187499998</v>
      </c>
      <c r="H884" s="55">
        <f t="shared" si="752"/>
        <v>3662.9898937500002</v>
      </c>
      <c r="I884" s="55">
        <f t="shared" si="752"/>
        <v>2402.4053625000001</v>
      </c>
      <c r="J884" s="55">
        <f t="shared" si="752"/>
        <v>1921.97548125</v>
      </c>
      <c r="K884" s="55">
        <f t="shared" si="752"/>
        <v>1576.019894625</v>
      </c>
    </row>
    <row r="885" spans="1:11" ht="14" hidden="1" x14ac:dyDescent="0.2">
      <c r="A885" s="63">
        <v>68</v>
      </c>
      <c r="B885" s="64"/>
      <c r="C885" s="55">
        <f t="shared" ref="C885:K885" si="753">C357*$M$3</f>
        <v>5071.5171375</v>
      </c>
      <c r="D885" s="55">
        <f t="shared" si="753"/>
        <v>5652.0259125000011</v>
      </c>
      <c r="E885" s="55">
        <f t="shared" si="753"/>
        <v>4083.5260125000004</v>
      </c>
      <c r="F885" s="55">
        <f t="shared" si="753"/>
        <v>4550.3902124999995</v>
      </c>
      <c r="G885" s="55">
        <f t="shared" si="753"/>
        <v>3597.7210500000001</v>
      </c>
      <c r="H885" s="55">
        <f t="shared" si="753"/>
        <v>4009.0427437500007</v>
      </c>
      <c r="I885" s="55">
        <f t="shared" si="753"/>
        <v>2629.4385562500001</v>
      </c>
      <c r="J885" s="55">
        <f t="shared" si="753"/>
        <v>2103.7044187500001</v>
      </c>
      <c r="K885" s="55">
        <f t="shared" si="753"/>
        <v>1725.0376233750003</v>
      </c>
    </row>
    <row r="886" spans="1:11" ht="14" hidden="1" x14ac:dyDescent="0.2">
      <c r="A886" s="63">
        <v>69</v>
      </c>
      <c r="B886" s="64"/>
      <c r="C886" s="55">
        <f t="shared" ref="C886:K886" si="754">C358*$M$3</f>
        <v>5527.6311750000004</v>
      </c>
      <c r="D886" s="55">
        <f t="shared" si="754"/>
        <v>6159.8431124999997</v>
      </c>
      <c r="E886" s="55">
        <f t="shared" si="754"/>
        <v>4452.8708812499999</v>
      </c>
      <c r="F886" s="55">
        <f t="shared" si="754"/>
        <v>4961.7119062500005</v>
      </c>
      <c r="G886" s="55">
        <f t="shared" si="754"/>
        <v>3925.3450499999999</v>
      </c>
      <c r="H886" s="55">
        <f t="shared" si="754"/>
        <v>4374.0363562499997</v>
      </c>
      <c r="I886" s="55">
        <f t="shared" si="754"/>
        <v>2868.75765</v>
      </c>
      <c r="J886" s="55">
        <f t="shared" si="754"/>
        <v>2295.1596937499999</v>
      </c>
      <c r="K886" s="55">
        <f t="shared" si="754"/>
        <v>1882.0309488750001</v>
      </c>
    </row>
    <row r="887" spans="1:11" ht="14" hidden="1" x14ac:dyDescent="0.2">
      <c r="A887" s="63">
        <v>70</v>
      </c>
      <c r="B887" s="64"/>
      <c r="C887" s="55">
        <f t="shared" ref="C887:K887" si="755">C359*$M$3</f>
        <v>6006.0134062500001</v>
      </c>
      <c r="D887" s="55">
        <f t="shared" si="755"/>
        <v>6692.744025</v>
      </c>
      <c r="E887" s="55">
        <f t="shared" si="755"/>
        <v>4841.1565124999997</v>
      </c>
      <c r="F887" s="55">
        <f t="shared" si="755"/>
        <v>5394.7898812499998</v>
      </c>
      <c r="G887" s="55">
        <f t="shared" si="755"/>
        <v>4269.6062062500005</v>
      </c>
      <c r="H887" s="55">
        <f t="shared" si="755"/>
        <v>4757.4588187500003</v>
      </c>
      <c r="I887" s="55">
        <f t="shared" si="755"/>
        <v>3120.6186000000002</v>
      </c>
      <c r="J887" s="55">
        <f t="shared" si="755"/>
        <v>2496.5972625000004</v>
      </c>
      <c r="K887" s="55">
        <f t="shared" si="755"/>
        <v>2047.2097552499999</v>
      </c>
    </row>
    <row r="888" spans="1:11" ht="14" hidden="1" x14ac:dyDescent="0.2">
      <c r="A888" s="63">
        <v>71</v>
      </c>
      <c r="B888" s="64"/>
      <c r="C888" s="55">
        <f t="shared" ref="C888:K888" si="756">C360*$M$3</f>
        <v>6506.9197875000009</v>
      </c>
      <c r="D888" s="55">
        <f t="shared" si="756"/>
        <v>7251.2405625000001</v>
      </c>
      <c r="E888" s="55">
        <f t="shared" si="756"/>
        <v>5248.3829062499999</v>
      </c>
      <c r="F888" s="55">
        <f t="shared" si="756"/>
        <v>5848.0883999999996</v>
      </c>
      <c r="G888" s="55">
        <f t="shared" si="756"/>
        <v>4630.760475</v>
      </c>
      <c r="H888" s="55">
        <f t="shared" si="756"/>
        <v>5160.0780000000013</v>
      </c>
      <c r="I888" s="55">
        <f t="shared" si="756"/>
        <v>3384.2535375000002</v>
      </c>
      <c r="J888" s="55">
        <f t="shared" si="756"/>
        <v>2707.5052125000002</v>
      </c>
      <c r="K888" s="55">
        <f t="shared" si="756"/>
        <v>2220.1542742500005</v>
      </c>
    </row>
    <row r="889" spans="1:11" ht="14" hidden="1" x14ac:dyDescent="0.2">
      <c r="A889" s="63">
        <v>72</v>
      </c>
      <c r="B889" s="64"/>
      <c r="C889" s="55">
        <f t="shared" ref="C889:K889" si="757">C361*$M$3</f>
        <v>7030.8622312500001</v>
      </c>
      <c r="D889" s="55">
        <f t="shared" si="757"/>
        <v>7834.3089000000009</v>
      </c>
      <c r="E889" s="55">
        <f t="shared" si="757"/>
        <v>5674.0381500000003</v>
      </c>
      <c r="F889" s="55">
        <f t="shared" si="757"/>
        <v>6322.6312874999994</v>
      </c>
      <c r="G889" s="55">
        <f t="shared" si="757"/>
        <v>5009.0638124999996</v>
      </c>
      <c r="H889" s="55">
        <f t="shared" si="757"/>
        <v>5581.3819874999999</v>
      </c>
      <c r="I889" s="55">
        <f t="shared" si="757"/>
        <v>3660.6862875000002</v>
      </c>
      <c r="J889" s="55">
        <f t="shared" si="757"/>
        <v>2928.6514125000003</v>
      </c>
      <c r="K889" s="55">
        <f t="shared" si="757"/>
        <v>2401.4941582500001</v>
      </c>
    </row>
    <row r="890" spans="1:11" ht="14" hidden="1" x14ac:dyDescent="0.2">
      <c r="A890" s="63">
        <v>73</v>
      </c>
      <c r="B890" s="64"/>
      <c r="C890" s="55">
        <f t="shared" ref="C890:K890" si="758">C362*$M$3</f>
        <v>7576.5609562499994</v>
      </c>
      <c r="D890" s="55">
        <f t="shared" si="758"/>
        <v>8442.9728625000007</v>
      </c>
      <c r="E890" s="55">
        <f t="shared" si="758"/>
        <v>6118.6341562499993</v>
      </c>
      <c r="F890" s="55">
        <f t="shared" si="758"/>
        <v>6818.1625875000009</v>
      </c>
      <c r="G890" s="55">
        <f t="shared" si="758"/>
        <v>5403.7483499999998</v>
      </c>
      <c r="H890" s="55">
        <f t="shared" si="758"/>
        <v>6021.8826937499998</v>
      </c>
      <c r="I890" s="55">
        <f t="shared" si="758"/>
        <v>3948.6370687499998</v>
      </c>
      <c r="J890" s="55">
        <f t="shared" si="758"/>
        <v>3159.0120375000001</v>
      </c>
      <c r="K890" s="55">
        <f t="shared" si="758"/>
        <v>2590.3898707500007</v>
      </c>
    </row>
    <row r="891" spans="1:11" ht="14" hidden="1" x14ac:dyDescent="0.2">
      <c r="A891" s="63">
        <v>74</v>
      </c>
      <c r="B891" s="64"/>
      <c r="C891" s="55">
        <f t="shared" ref="C891:K891" si="759">C363*$M$3</f>
        <v>8145.5517</v>
      </c>
      <c r="D891" s="55">
        <f t="shared" si="759"/>
        <v>9077.4884062499987</v>
      </c>
      <c r="E891" s="55">
        <f t="shared" si="759"/>
        <v>6581.6590125000002</v>
      </c>
      <c r="F891" s="55">
        <f t="shared" si="759"/>
        <v>7334.1703875000012</v>
      </c>
      <c r="G891" s="55">
        <f t="shared" si="759"/>
        <v>5816.0938687500002</v>
      </c>
      <c r="H891" s="55">
        <f t="shared" si="759"/>
        <v>6480.8122499999999</v>
      </c>
      <c r="I891" s="55">
        <f t="shared" si="759"/>
        <v>4250.4094875000001</v>
      </c>
      <c r="J891" s="55">
        <f t="shared" si="759"/>
        <v>3400.37878125</v>
      </c>
      <c r="K891" s="55">
        <f t="shared" si="759"/>
        <v>2788.310600625</v>
      </c>
    </row>
    <row r="892" spans="1:11" ht="14" hidden="1" x14ac:dyDescent="0.2">
      <c r="A892" s="63">
        <v>75</v>
      </c>
      <c r="B892" s="64"/>
      <c r="C892" s="55">
        <f t="shared" ref="C892:K892" si="760">C364*$M$3</f>
        <v>8737.5785062499999</v>
      </c>
      <c r="D892" s="55">
        <f t="shared" si="760"/>
        <v>9736.3197937500026</v>
      </c>
      <c r="E892" s="55">
        <f t="shared" si="760"/>
        <v>7064.3925000000008</v>
      </c>
      <c r="F892" s="55">
        <f t="shared" si="760"/>
        <v>7871.4225562499996</v>
      </c>
      <c r="G892" s="55">
        <f t="shared" si="760"/>
        <v>6244.3086750000002</v>
      </c>
      <c r="H892" s="55">
        <f t="shared" si="760"/>
        <v>6958.1706562500012</v>
      </c>
      <c r="I892" s="55">
        <f t="shared" si="760"/>
        <v>4563.6999375000005</v>
      </c>
      <c r="J892" s="55">
        <f t="shared" si="760"/>
        <v>3650.9599499999999</v>
      </c>
      <c r="K892" s="55">
        <f t="shared" si="760"/>
        <v>2993.7871590000004</v>
      </c>
    </row>
    <row r="893" spans="1:11" ht="14" hidden="1" x14ac:dyDescent="0.2">
      <c r="A893" s="63">
        <v>76</v>
      </c>
      <c r="B893" s="64"/>
      <c r="C893" s="55">
        <f t="shared" ref="C893:K893" si="761">C365*$M$3</f>
        <v>8737.5785062499999</v>
      </c>
      <c r="D893" s="55">
        <f t="shared" si="761"/>
        <v>9736.3197937500026</v>
      </c>
      <c r="E893" s="55">
        <f t="shared" si="761"/>
        <v>7064.3925000000008</v>
      </c>
      <c r="F893" s="55">
        <f t="shared" si="761"/>
        <v>7871.4225562499996</v>
      </c>
      <c r="G893" s="55">
        <f t="shared" si="761"/>
        <v>6244.3086750000002</v>
      </c>
      <c r="H893" s="55">
        <f t="shared" si="761"/>
        <v>6958.1706562500012</v>
      </c>
      <c r="I893" s="55">
        <f t="shared" si="761"/>
        <v>4563.6999375000005</v>
      </c>
      <c r="J893" s="55">
        <f t="shared" si="761"/>
        <v>3650.9599499999999</v>
      </c>
      <c r="K893" s="55">
        <f t="shared" si="761"/>
        <v>2993.7871590000004</v>
      </c>
    </row>
    <row r="894" spans="1:11" ht="14" hidden="1" x14ac:dyDescent="0.2">
      <c r="A894" s="63">
        <v>77</v>
      </c>
      <c r="B894" s="64"/>
      <c r="C894" s="55">
        <f t="shared" ref="C894:K894" si="762">C366*$M$3</f>
        <v>8737.5785062499999</v>
      </c>
      <c r="D894" s="55">
        <f t="shared" si="762"/>
        <v>9736.3197937500026</v>
      </c>
      <c r="E894" s="55">
        <f t="shared" si="762"/>
        <v>7064.3925000000008</v>
      </c>
      <c r="F894" s="55">
        <f t="shared" si="762"/>
        <v>7871.4225562499996</v>
      </c>
      <c r="G894" s="55">
        <f t="shared" si="762"/>
        <v>6244.3086750000002</v>
      </c>
      <c r="H894" s="55">
        <f t="shared" si="762"/>
        <v>6958.1706562500012</v>
      </c>
      <c r="I894" s="55">
        <f t="shared" si="762"/>
        <v>4563.6999375000005</v>
      </c>
      <c r="J894" s="55">
        <f t="shared" si="762"/>
        <v>3650.9599499999999</v>
      </c>
      <c r="K894" s="55">
        <f t="shared" si="762"/>
        <v>2993.7871590000004</v>
      </c>
    </row>
    <row r="895" spans="1:11" ht="14" hidden="1" x14ac:dyDescent="0.2">
      <c r="A895" s="63">
        <v>78</v>
      </c>
      <c r="B895" s="64"/>
      <c r="C895" s="55">
        <f t="shared" ref="C895:K895" si="763">C367*$M$3</f>
        <v>8737.5785062499999</v>
      </c>
      <c r="D895" s="55">
        <f t="shared" si="763"/>
        <v>9736.3197937500026</v>
      </c>
      <c r="E895" s="55">
        <f t="shared" si="763"/>
        <v>7064.3925000000008</v>
      </c>
      <c r="F895" s="55">
        <f t="shared" si="763"/>
        <v>7871.4225562499996</v>
      </c>
      <c r="G895" s="55">
        <f t="shared" si="763"/>
        <v>6244.3086750000002</v>
      </c>
      <c r="H895" s="55">
        <f t="shared" si="763"/>
        <v>6958.1706562500012</v>
      </c>
      <c r="I895" s="55">
        <f t="shared" si="763"/>
        <v>4563.6999375000005</v>
      </c>
      <c r="J895" s="55">
        <f t="shared" si="763"/>
        <v>3650.9599499999999</v>
      </c>
      <c r="K895" s="55">
        <f t="shared" si="763"/>
        <v>2993.7871590000004</v>
      </c>
    </row>
    <row r="896" spans="1:11" ht="14" hidden="1" x14ac:dyDescent="0.2">
      <c r="A896" s="63">
        <v>79</v>
      </c>
      <c r="B896" s="64"/>
      <c r="C896" s="55">
        <f t="shared" ref="C896:K896" si="764">C368*$M$3</f>
        <v>8737.5785062499999</v>
      </c>
      <c r="D896" s="55">
        <f t="shared" si="764"/>
        <v>9736.3197937500026</v>
      </c>
      <c r="E896" s="55">
        <f t="shared" si="764"/>
        <v>7064.3925000000008</v>
      </c>
      <c r="F896" s="55">
        <f t="shared" si="764"/>
        <v>7871.4225562499996</v>
      </c>
      <c r="G896" s="55">
        <f t="shared" si="764"/>
        <v>6244.3086750000002</v>
      </c>
      <c r="H896" s="55">
        <f t="shared" si="764"/>
        <v>6958.1706562500012</v>
      </c>
      <c r="I896" s="55">
        <f t="shared" si="764"/>
        <v>4563.6999375000005</v>
      </c>
      <c r="J896" s="55">
        <f t="shared" si="764"/>
        <v>3650.9599499999999</v>
      </c>
      <c r="K896" s="55">
        <f t="shared" si="764"/>
        <v>2993.7871590000004</v>
      </c>
    </row>
    <row r="897" spans="1:20" ht="14" hidden="1" x14ac:dyDescent="0.2">
      <c r="A897" s="63">
        <v>80</v>
      </c>
      <c r="B897" s="64"/>
      <c r="C897" s="55">
        <f t="shared" ref="C897:K897" si="765">C369*$M$3</f>
        <v>8737.5785062499999</v>
      </c>
      <c r="D897" s="55">
        <f t="shared" si="765"/>
        <v>9736.3197937500026</v>
      </c>
      <c r="E897" s="55">
        <f t="shared" si="765"/>
        <v>7064.3925000000008</v>
      </c>
      <c r="F897" s="55">
        <f t="shared" si="765"/>
        <v>7871.4225562499996</v>
      </c>
      <c r="G897" s="55">
        <f t="shared" si="765"/>
        <v>6244.3086750000002</v>
      </c>
      <c r="H897" s="55">
        <f t="shared" si="765"/>
        <v>6958.1706562500012</v>
      </c>
      <c r="I897" s="55">
        <f t="shared" si="765"/>
        <v>4563.6999375000005</v>
      </c>
      <c r="J897" s="55">
        <f t="shared" si="765"/>
        <v>3650.9599499999999</v>
      </c>
      <c r="K897" s="55">
        <f t="shared" si="765"/>
        <v>2993.7871590000004</v>
      </c>
    </row>
    <row r="898" spans="1:20" ht="14" hidden="1" x14ac:dyDescent="0.2">
      <c r="A898" s="63">
        <v>81</v>
      </c>
      <c r="B898" s="64"/>
      <c r="C898" s="55">
        <f t="shared" ref="C898:K898" si="766">C370*$M$3</f>
        <v>8737.5785062499999</v>
      </c>
      <c r="D898" s="55">
        <f t="shared" si="766"/>
        <v>9736.3197937500026</v>
      </c>
      <c r="E898" s="55">
        <f t="shared" si="766"/>
        <v>7064.3925000000008</v>
      </c>
      <c r="F898" s="55">
        <f t="shared" si="766"/>
        <v>7871.4225562499996</v>
      </c>
      <c r="G898" s="55">
        <f t="shared" si="766"/>
        <v>6244.3086750000002</v>
      </c>
      <c r="H898" s="55">
        <f t="shared" si="766"/>
        <v>6958.1706562500012</v>
      </c>
      <c r="I898" s="55">
        <f t="shared" si="766"/>
        <v>4563.6999375000005</v>
      </c>
      <c r="J898" s="55">
        <f t="shared" si="766"/>
        <v>3650.9599499999999</v>
      </c>
      <c r="K898" s="55">
        <f t="shared" si="766"/>
        <v>2993.7871590000004</v>
      </c>
    </row>
    <row r="899" spans="1:20" ht="14" hidden="1" x14ac:dyDescent="0.2">
      <c r="A899" s="63">
        <v>82</v>
      </c>
      <c r="B899" s="64"/>
      <c r="C899" s="55">
        <f t="shared" ref="C899:K899" si="767">C371*$M$3</f>
        <v>8737.5785062499999</v>
      </c>
      <c r="D899" s="55">
        <f t="shared" si="767"/>
        <v>9736.3197937500026</v>
      </c>
      <c r="E899" s="55">
        <f t="shared" si="767"/>
        <v>7064.3925000000008</v>
      </c>
      <c r="F899" s="55">
        <f t="shared" si="767"/>
        <v>7871.4225562499996</v>
      </c>
      <c r="G899" s="55">
        <f t="shared" si="767"/>
        <v>6244.3086750000002</v>
      </c>
      <c r="H899" s="55">
        <f t="shared" si="767"/>
        <v>6958.1706562500012</v>
      </c>
      <c r="I899" s="55">
        <f t="shared" si="767"/>
        <v>4563.6999375000005</v>
      </c>
      <c r="J899" s="55">
        <f t="shared" si="767"/>
        <v>3650.9599499999999</v>
      </c>
      <c r="K899" s="55">
        <f t="shared" si="767"/>
        <v>2993.7871590000004</v>
      </c>
    </row>
    <row r="900" spans="1:20" ht="14" hidden="1" x14ac:dyDescent="0.2">
      <c r="A900" s="63">
        <v>83</v>
      </c>
      <c r="B900" s="64"/>
      <c r="C900" s="55">
        <f t="shared" ref="C900:K900" si="768">C372*$M$3</f>
        <v>8737.5785062499999</v>
      </c>
      <c r="D900" s="55">
        <f t="shared" si="768"/>
        <v>9736.3197937500026</v>
      </c>
      <c r="E900" s="55">
        <f t="shared" si="768"/>
        <v>7064.3925000000008</v>
      </c>
      <c r="F900" s="55">
        <f t="shared" si="768"/>
        <v>7871.4225562499996</v>
      </c>
      <c r="G900" s="55">
        <f t="shared" si="768"/>
        <v>6244.3086750000002</v>
      </c>
      <c r="H900" s="55">
        <f t="shared" si="768"/>
        <v>6958.1706562500012</v>
      </c>
      <c r="I900" s="55">
        <f t="shared" si="768"/>
        <v>4563.6999375000005</v>
      </c>
      <c r="J900" s="55">
        <f t="shared" si="768"/>
        <v>3650.9599499999999</v>
      </c>
      <c r="K900" s="55">
        <f t="shared" si="768"/>
        <v>2993.7871590000004</v>
      </c>
    </row>
    <row r="901" spans="1:20" ht="14" hidden="1" x14ac:dyDescent="0.2">
      <c r="A901" s="65">
        <v>84</v>
      </c>
      <c r="B901" s="66" t="s">
        <v>153</v>
      </c>
      <c r="C901" s="55">
        <f t="shared" ref="C901:K901" si="769">C373*$M$3</f>
        <v>8737.5785062499999</v>
      </c>
      <c r="D901" s="55">
        <f t="shared" si="769"/>
        <v>9736.3197937500026</v>
      </c>
      <c r="E901" s="55">
        <f t="shared" si="769"/>
        <v>7064.3925000000008</v>
      </c>
      <c r="F901" s="55">
        <f t="shared" si="769"/>
        <v>7871.4225562499996</v>
      </c>
      <c r="G901" s="55">
        <f t="shared" si="769"/>
        <v>6244.3086750000002</v>
      </c>
      <c r="H901" s="55">
        <f t="shared" si="769"/>
        <v>6958.1706562500012</v>
      </c>
      <c r="I901" s="55">
        <f t="shared" si="769"/>
        <v>4563.6999375000005</v>
      </c>
      <c r="J901" s="55">
        <f t="shared" si="769"/>
        <v>3650.9599499999999</v>
      </c>
      <c r="K901" s="55">
        <f t="shared" si="769"/>
        <v>2993.7871590000004</v>
      </c>
    </row>
    <row r="902" spans="1:20" ht="14" hidden="1" x14ac:dyDescent="0.2">
      <c r="A902" s="25">
        <v>1</v>
      </c>
      <c r="B902" s="41" t="s">
        <v>154</v>
      </c>
      <c r="C902" s="55">
        <f t="shared" ref="C902:K902" si="770">C374*$M$3</f>
        <v>431.5422375</v>
      </c>
      <c r="D902" s="55">
        <f t="shared" si="770"/>
        <v>481.4537062500001</v>
      </c>
      <c r="E902" s="55">
        <f t="shared" si="770"/>
        <v>361.92213749999996</v>
      </c>
      <c r="F902" s="55">
        <f t="shared" si="770"/>
        <v>413.88125624999998</v>
      </c>
      <c r="G902" s="55">
        <f t="shared" si="770"/>
        <v>328.39186875000001</v>
      </c>
      <c r="H902" s="55">
        <f t="shared" si="770"/>
        <v>381.37481250000002</v>
      </c>
      <c r="I902" s="55">
        <f t="shared" si="770"/>
        <v>240.0869625</v>
      </c>
      <c r="J902" s="55">
        <f t="shared" si="770"/>
        <v>192.22314375000002</v>
      </c>
      <c r="K902" s="55">
        <f t="shared" si="770"/>
        <v>157.62297787500003</v>
      </c>
    </row>
    <row r="903" spans="1:20" ht="14" hidden="1" x14ac:dyDescent="0.2">
      <c r="A903" s="25">
        <v>2</v>
      </c>
      <c r="B903" s="41" t="s">
        <v>155</v>
      </c>
      <c r="C903" s="55">
        <f t="shared" ref="C903:K903" si="771">C375*$M$3</f>
        <v>733.82656874999998</v>
      </c>
      <c r="D903" s="55">
        <f t="shared" si="771"/>
        <v>817.52426249999996</v>
      </c>
      <c r="E903" s="55">
        <f t="shared" si="771"/>
        <v>614.80691250000007</v>
      </c>
      <c r="F903" s="55">
        <f t="shared" si="771"/>
        <v>703.11181875000011</v>
      </c>
      <c r="G903" s="55">
        <f t="shared" si="771"/>
        <v>556.96079999999995</v>
      </c>
      <c r="H903" s="55">
        <f t="shared" si="771"/>
        <v>648.84909374999995</v>
      </c>
      <c r="I903" s="55">
        <f t="shared" si="771"/>
        <v>407.22639375</v>
      </c>
      <c r="J903" s="55">
        <f t="shared" si="771"/>
        <v>325.83230625000004</v>
      </c>
      <c r="K903" s="55">
        <f t="shared" si="771"/>
        <v>267.18249112500001</v>
      </c>
    </row>
    <row r="904" spans="1:20" ht="14" hidden="1" x14ac:dyDescent="0.2">
      <c r="A904" s="42">
        <v>3</v>
      </c>
      <c r="B904" s="43" t="s">
        <v>156</v>
      </c>
      <c r="C904" s="55">
        <f t="shared" ref="C904:K904" si="772">C376*$M$3</f>
        <v>1036.1108999999999</v>
      </c>
      <c r="D904" s="55">
        <f t="shared" si="772"/>
        <v>1961.90465625</v>
      </c>
      <c r="E904" s="55">
        <f t="shared" si="772"/>
        <v>867.69168750000006</v>
      </c>
      <c r="F904" s="55">
        <f t="shared" si="772"/>
        <v>1687.0076437499999</v>
      </c>
      <c r="G904" s="55">
        <f t="shared" si="772"/>
        <v>786.55355624999993</v>
      </c>
      <c r="H904" s="55">
        <f t="shared" si="772"/>
        <v>1556.46995625</v>
      </c>
      <c r="I904" s="55">
        <f t="shared" si="772"/>
        <v>574.87773750000008</v>
      </c>
      <c r="J904" s="55">
        <f t="shared" si="772"/>
        <v>459.95338125000001</v>
      </c>
      <c r="K904" s="55">
        <f t="shared" si="772"/>
        <v>377.16177262500003</v>
      </c>
    </row>
    <row r="905" spans="1:20" ht="14" hidden="1" x14ac:dyDescent="0.2">
      <c r="B905" s="41"/>
      <c r="C905" s="55"/>
      <c r="D905" s="55"/>
      <c r="E905" s="55"/>
      <c r="F905" s="55"/>
      <c r="G905" s="55"/>
    </row>
    <row r="906" spans="1:20" s="53" customFormat="1" ht="15" hidden="1" thickBot="1" x14ac:dyDescent="0.25">
      <c r="A906" s="51"/>
      <c r="B906" s="52"/>
      <c r="C906" s="69"/>
      <c r="D906" s="69"/>
      <c r="E906" s="69"/>
      <c r="F906" s="69"/>
      <c r="G906" s="69"/>
    </row>
    <row r="908" spans="1:20" ht="18" hidden="1" x14ac:dyDescent="0.2">
      <c r="A908" s="456" t="s">
        <v>163</v>
      </c>
      <c r="B908" s="457"/>
      <c r="C908" s="457"/>
      <c r="D908" s="457"/>
      <c r="E908" s="457"/>
      <c r="F908" s="457"/>
      <c r="G908" s="458"/>
    </row>
    <row r="909" spans="1:20" ht="18" hidden="1" x14ac:dyDescent="0.2">
      <c r="A909" s="461" t="s">
        <v>94</v>
      </c>
      <c r="B909" s="462"/>
      <c r="C909" s="462"/>
      <c r="D909" s="462"/>
      <c r="E909" s="462"/>
      <c r="F909" s="462"/>
      <c r="G909" s="463"/>
    </row>
    <row r="910" spans="1:20" hidden="1" x14ac:dyDescent="0.15">
      <c r="C910" s="35"/>
      <c r="D910" s="35"/>
      <c r="E910" s="35"/>
      <c r="F910" s="35"/>
      <c r="G910" s="464"/>
    </row>
    <row r="911" spans="1:20" hidden="1" x14ac:dyDescent="0.15">
      <c r="A911" s="477" t="s">
        <v>150</v>
      </c>
      <c r="B911" s="478"/>
      <c r="C911" s="34">
        <v>0</v>
      </c>
      <c r="D911" s="34">
        <v>1000</v>
      </c>
      <c r="E911" s="34">
        <v>2000</v>
      </c>
      <c r="F911" s="34">
        <v>5000</v>
      </c>
      <c r="G911" s="48"/>
      <c r="K911" s="452" t="s">
        <v>164</v>
      </c>
      <c r="L911" s="452"/>
      <c r="M911" s="452"/>
      <c r="N911" s="452"/>
      <c r="Q911" s="455" t="s">
        <v>152</v>
      </c>
      <c r="R911" s="455"/>
      <c r="S911" s="455"/>
      <c r="T911" s="455"/>
    </row>
    <row r="912" spans="1:20" ht="14" hidden="1" x14ac:dyDescent="0.2">
      <c r="A912" s="25">
        <v>18</v>
      </c>
      <c r="B912" s="35"/>
      <c r="C912" s="55">
        <f>Q912</f>
        <v>15217.762499999999</v>
      </c>
      <c r="D912" s="55">
        <f t="shared" ref="D912:F912" si="773">R912</f>
        <v>9819.4125000000004</v>
      </c>
      <c r="E912" s="55">
        <f t="shared" si="773"/>
        <v>8228.7607499999995</v>
      </c>
      <c r="F912" s="55">
        <f t="shared" si="773"/>
        <v>7405.8846750000002</v>
      </c>
      <c r="G912" s="56"/>
      <c r="K912">
        <v>17903.25</v>
      </c>
      <c r="L912">
        <v>11552.25</v>
      </c>
      <c r="M912">
        <v>9680.8950000000004</v>
      </c>
      <c r="N912" s="21">
        <v>8712.8055000000004</v>
      </c>
      <c r="Q912" s="39">
        <f>K912*$S$4</f>
        <v>15217.762499999999</v>
      </c>
      <c r="R912" s="39">
        <f t="shared" ref="R912:T912" si="774">L912*$S$4</f>
        <v>9819.4125000000004</v>
      </c>
      <c r="S912" s="39">
        <f t="shared" si="774"/>
        <v>8228.7607499999995</v>
      </c>
      <c r="T912" s="39">
        <f t="shared" si="774"/>
        <v>7405.8846750000002</v>
      </c>
    </row>
    <row r="913" spans="1:20" ht="14" hidden="1" x14ac:dyDescent="0.2">
      <c r="A913" s="25">
        <v>19</v>
      </c>
      <c r="B913" s="35"/>
      <c r="C913" s="55">
        <f t="shared" ref="C913:C976" si="775">Q913</f>
        <v>15417.873749999999</v>
      </c>
      <c r="D913" s="55">
        <f t="shared" ref="D913:D976" si="776">R913</f>
        <v>9948.7867499999993</v>
      </c>
      <c r="E913" s="55">
        <f t="shared" ref="E913:E976" si="777">S913</f>
        <v>8325.5587500000001</v>
      </c>
      <c r="F913" s="55">
        <f t="shared" ref="F913:F976" si="778">T913</f>
        <v>7493.0028750000001</v>
      </c>
      <c r="G913" s="56"/>
      <c r="K913">
        <v>18138.674999999999</v>
      </c>
      <c r="L913">
        <v>11704.455</v>
      </c>
      <c r="M913">
        <v>9794.7749999999996</v>
      </c>
      <c r="N913" s="21">
        <v>8815.2975000000006</v>
      </c>
      <c r="Q913" s="39">
        <f t="shared" ref="Q913:Q976" si="779">K913*$S$4</f>
        <v>15417.873749999999</v>
      </c>
      <c r="R913" s="39">
        <f t="shared" ref="R913:R976" si="780">L913*$S$4</f>
        <v>9948.7867499999993</v>
      </c>
      <c r="S913" s="39">
        <f t="shared" ref="S913:S976" si="781">M913*$S$4</f>
        <v>8325.5587500000001</v>
      </c>
      <c r="T913" s="39">
        <f t="shared" ref="T913:T976" si="782">N913*$S$4</f>
        <v>7493.0028750000001</v>
      </c>
    </row>
    <row r="914" spans="1:20" ht="14" hidden="1" x14ac:dyDescent="0.2">
      <c r="A914" s="25">
        <v>20</v>
      </c>
      <c r="B914" s="35"/>
      <c r="C914" s="55">
        <f t="shared" si="775"/>
        <v>15624.500249999999</v>
      </c>
      <c r="D914" s="55">
        <f t="shared" si="776"/>
        <v>10080.022500000001</v>
      </c>
      <c r="E914" s="55">
        <f t="shared" si="777"/>
        <v>8430.7335000000003</v>
      </c>
      <c r="F914" s="55">
        <f t="shared" si="778"/>
        <v>7587.6601499999997</v>
      </c>
      <c r="G914" s="56"/>
      <c r="K914">
        <v>18381.764999999999</v>
      </c>
      <c r="L914">
        <v>11858.85</v>
      </c>
      <c r="M914">
        <v>9918.51</v>
      </c>
      <c r="N914" s="21">
        <v>8926.6589999999997</v>
      </c>
      <c r="Q914" s="39">
        <f t="shared" si="779"/>
        <v>15624.500249999999</v>
      </c>
      <c r="R914" s="39">
        <f t="shared" si="780"/>
        <v>10080.022500000001</v>
      </c>
      <c r="S914" s="39">
        <f t="shared" si="781"/>
        <v>8430.7335000000003</v>
      </c>
      <c r="T914" s="39">
        <f t="shared" si="782"/>
        <v>7587.6601499999997</v>
      </c>
    </row>
    <row r="915" spans="1:20" ht="14" hidden="1" x14ac:dyDescent="0.2">
      <c r="A915" s="25">
        <v>21</v>
      </c>
      <c r="B915" s="35"/>
      <c r="C915" s="55">
        <f t="shared" si="775"/>
        <v>15836.711249999998</v>
      </c>
      <c r="D915" s="55">
        <f t="shared" si="776"/>
        <v>10218.704249999999</v>
      </c>
      <c r="E915" s="55">
        <f t="shared" si="777"/>
        <v>8538.7005000000008</v>
      </c>
      <c r="F915" s="55">
        <f t="shared" si="778"/>
        <v>7684.8304500000004</v>
      </c>
      <c r="G915" s="56"/>
      <c r="K915">
        <v>18631.424999999999</v>
      </c>
      <c r="L915">
        <v>12022.004999999999</v>
      </c>
      <c r="M915">
        <v>10045.530000000001</v>
      </c>
      <c r="N915" s="21">
        <v>9040.9770000000008</v>
      </c>
      <c r="Q915" s="39">
        <f t="shared" si="779"/>
        <v>15836.711249999998</v>
      </c>
      <c r="R915" s="39">
        <f t="shared" si="780"/>
        <v>10218.704249999999</v>
      </c>
      <c r="S915" s="39">
        <f t="shared" si="781"/>
        <v>8538.7005000000008</v>
      </c>
      <c r="T915" s="39">
        <f t="shared" si="782"/>
        <v>7684.8304500000004</v>
      </c>
    </row>
    <row r="916" spans="1:20" ht="14" hidden="1" x14ac:dyDescent="0.2">
      <c r="A916" s="25">
        <v>22</v>
      </c>
      <c r="B916" s="35"/>
      <c r="C916" s="55">
        <f t="shared" si="775"/>
        <v>16056.368250000001</v>
      </c>
      <c r="D916" s="55">
        <f t="shared" si="776"/>
        <v>10360.178249999999</v>
      </c>
      <c r="E916" s="55">
        <f t="shared" si="777"/>
        <v>8648.5290000000005</v>
      </c>
      <c r="F916" s="55">
        <f t="shared" si="778"/>
        <v>7783.6760999999997</v>
      </c>
      <c r="G916" s="56"/>
      <c r="K916">
        <v>18889.845000000001</v>
      </c>
      <c r="L916">
        <v>12188.445</v>
      </c>
      <c r="M916">
        <v>10174.74</v>
      </c>
      <c r="N916" s="21">
        <v>9157.2659999999996</v>
      </c>
      <c r="Q916" s="39">
        <f t="shared" si="779"/>
        <v>16056.368250000001</v>
      </c>
      <c r="R916" s="39">
        <f t="shared" si="780"/>
        <v>10360.178249999999</v>
      </c>
      <c r="S916" s="39">
        <f t="shared" si="781"/>
        <v>8648.5290000000005</v>
      </c>
      <c r="T916" s="39">
        <f t="shared" si="782"/>
        <v>7783.6760999999997</v>
      </c>
    </row>
    <row r="917" spans="1:20" ht="14" hidden="1" x14ac:dyDescent="0.2">
      <c r="A917" s="25">
        <v>23</v>
      </c>
      <c r="B917" s="35"/>
      <c r="C917" s="55">
        <f t="shared" si="775"/>
        <v>16282.540499999999</v>
      </c>
      <c r="D917" s="55">
        <f t="shared" si="776"/>
        <v>10504.4445</v>
      </c>
      <c r="E917" s="55">
        <f t="shared" si="777"/>
        <v>8763.0112499999996</v>
      </c>
      <c r="F917" s="55">
        <f t="shared" si="778"/>
        <v>7886.7101249999996</v>
      </c>
      <c r="G917" s="56"/>
      <c r="K917">
        <v>19155.93</v>
      </c>
      <c r="L917">
        <v>12358.17</v>
      </c>
      <c r="M917">
        <v>10309.424999999999</v>
      </c>
      <c r="N917" s="21">
        <v>9278.4825000000001</v>
      </c>
      <c r="Q917" s="39">
        <f t="shared" si="779"/>
        <v>16282.540499999999</v>
      </c>
      <c r="R917" s="39">
        <f t="shared" si="780"/>
        <v>10504.4445</v>
      </c>
      <c r="S917" s="39">
        <f t="shared" si="781"/>
        <v>8763.0112499999996</v>
      </c>
      <c r="T917" s="39">
        <f t="shared" si="782"/>
        <v>7886.7101249999996</v>
      </c>
    </row>
    <row r="918" spans="1:20" ht="14" hidden="1" x14ac:dyDescent="0.2">
      <c r="A918" s="25">
        <v>24</v>
      </c>
      <c r="B918" s="35"/>
      <c r="C918" s="55">
        <f t="shared" si="775"/>
        <v>16515.227999999999</v>
      </c>
      <c r="D918" s="55">
        <f t="shared" si="776"/>
        <v>10656.156749999998</v>
      </c>
      <c r="E918" s="55">
        <f t="shared" si="777"/>
        <v>8883.0779999999995</v>
      </c>
      <c r="F918" s="55">
        <f t="shared" si="778"/>
        <v>7994.7702000000008</v>
      </c>
      <c r="G918" s="56"/>
      <c r="K918">
        <v>19429.68</v>
      </c>
      <c r="L918">
        <v>12536.654999999999</v>
      </c>
      <c r="M918">
        <v>10450.68</v>
      </c>
      <c r="N918" s="21">
        <v>9405.612000000001</v>
      </c>
      <c r="Q918" s="39">
        <f t="shared" si="779"/>
        <v>16515.227999999999</v>
      </c>
      <c r="R918" s="39">
        <f t="shared" si="780"/>
        <v>10656.156749999998</v>
      </c>
      <c r="S918" s="39">
        <f t="shared" si="781"/>
        <v>8883.0779999999995</v>
      </c>
      <c r="T918" s="39">
        <f t="shared" si="782"/>
        <v>7994.7702000000008</v>
      </c>
    </row>
    <row r="919" spans="1:20" ht="14" hidden="1" x14ac:dyDescent="0.2">
      <c r="A919" s="25">
        <v>25</v>
      </c>
      <c r="B919" s="35"/>
      <c r="C919" s="55">
        <f t="shared" si="775"/>
        <v>16754.43075</v>
      </c>
      <c r="D919" s="55">
        <f t="shared" si="776"/>
        <v>10809.7305</v>
      </c>
      <c r="E919" s="55">
        <f t="shared" si="777"/>
        <v>9003.1447499999995</v>
      </c>
      <c r="F919" s="55">
        <f t="shared" si="778"/>
        <v>8102.8302750000003</v>
      </c>
      <c r="G919" s="56"/>
      <c r="K919">
        <v>19711.095000000001</v>
      </c>
      <c r="L919">
        <v>12717.33</v>
      </c>
      <c r="M919">
        <v>10591.934999999999</v>
      </c>
      <c r="N919" s="21">
        <v>9532.7415000000001</v>
      </c>
      <c r="Q919" s="39">
        <f t="shared" si="779"/>
        <v>16754.43075</v>
      </c>
      <c r="R919" s="39">
        <f t="shared" si="780"/>
        <v>10809.7305</v>
      </c>
      <c r="S919" s="39">
        <f t="shared" si="781"/>
        <v>9003.1447499999995</v>
      </c>
      <c r="T919" s="39">
        <f t="shared" si="782"/>
        <v>8102.8302750000003</v>
      </c>
    </row>
    <row r="920" spans="1:20" ht="14" hidden="1" x14ac:dyDescent="0.2">
      <c r="A920" s="25">
        <v>26</v>
      </c>
      <c r="B920" s="35"/>
      <c r="C920" s="55">
        <f t="shared" si="775"/>
        <v>17100.669750000001</v>
      </c>
      <c r="D920" s="55">
        <f t="shared" si="776"/>
        <v>11034.972</v>
      </c>
      <c r="E920" s="55">
        <f t="shared" si="777"/>
        <v>9179.9872500000001</v>
      </c>
      <c r="F920" s="55">
        <f t="shared" si="778"/>
        <v>8261.9885250000007</v>
      </c>
      <c r="G920" s="56"/>
      <c r="K920">
        <v>20118.435000000001</v>
      </c>
      <c r="L920">
        <v>12982.32</v>
      </c>
      <c r="M920">
        <v>10799.985000000001</v>
      </c>
      <c r="N920" s="21">
        <v>9719.9865000000009</v>
      </c>
      <c r="Q920" s="39">
        <f t="shared" si="779"/>
        <v>17100.669750000001</v>
      </c>
      <c r="R920" s="39">
        <f t="shared" si="780"/>
        <v>11034.972</v>
      </c>
      <c r="S920" s="39">
        <f t="shared" si="781"/>
        <v>9179.9872500000001</v>
      </c>
      <c r="T920" s="39">
        <f t="shared" si="782"/>
        <v>8261.9885250000007</v>
      </c>
    </row>
    <row r="921" spans="1:20" ht="14" hidden="1" x14ac:dyDescent="0.2">
      <c r="A921" s="25">
        <v>27</v>
      </c>
      <c r="B921" s="35"/>
      <c r="C921" s="55">
        <f t="shared" si="775"/>
        <v>17460.87</v>
      </c>
      <c r="D921" s="55">
        <f t="shared" si="776"/>
        <v>11265.797999999999</v>
      </c>
      <c r="E921" s="55">
        <f t="shared" si="777"/>
        <v>9364.2757500000007</v>
      </c>
      <c r="F921" s="55">
        <f t="shared" si="778"/>
        <v>8427.8481749999992</v>
      </c>
      <c r="G921" s="56"/>
      <c r="K921">
        <v>20542.2</v>
      </c>
      <c r="L921">
        <v>13253.88</v>
      </c>
      <c r="M921">
        <v>11016.795</v>
      </c>
      <c r="N921" s="21">
        <v>9915.1154999999999</v>
      </c>
      <c r="Q921" s="39">
        <f t="shared" si="779"/>
        <v>17460.87</v>
      </c>
      <c r="R921" s="39">
        <f t="shared" si="780"/>
        <v>11265.797999999999</v>
      </c>
      <c r="S921" s="39">
        <f t="shared" si="781"/>
        <v>9364.2757500000007</v>
      </c>
      <c r="T921" s="39">
        <f t="shared" si="782"/>
        <v>8427.8481749999992</v>
      </c>
    </row>
    <row r="922" spans="1:20" ht="14" hidden="1" x14ac:dyDescent="0.2">
      <c r="A922" s="25">
        <v>28</v>
      </c>
      <c r="B922" s="35"/>
      <c r="C922" s="55">
        <f t="shared" si="775"/>
        <v>17833.170000000002</v>
      </c>
      <c r="D922" s="55">
        <f t="shared" si="776"/>
        <v>11507.793</v>
      </c>
      <c r="E922" s="55">
        <f t="shared" si="777"/>
        <v>9555.0794999999998</v>
      </c>
      <c r="F922" s="55">
        <f t="shared" si="778"/>
        <v>8599.5715500000006</v>
      </c>
      <c r="G922" s="56"/>
      <c r="K922">
        <v>20980.2</v>
      </c>
      <c r="L922">
        <v>13538.58</v>
      </c>
      <c r="M922">
        <v>11241.27</v>
      </c>
      <c r="N922" s="21">
        <v>10117.143</v>
      </c>
      <c r="Q922" s="39">
        <f t="shared" si="779"/>
        <v>17833.170000000002</v>
      </c>
      <c r="R922" s="39">
        <f t="shared" si="780"/>
        <v>11507.793</v>
      </c>
      <c r="S922" s="39">
        <f t="shared" si="781"/>
        <v>9555.0794999999998</v>
      </c>
      <c r="T922" s="39">
        <f t="shared" si="782"/>
        <v>8599.5715500000006</v>
      </c>
    </row>
    <row r="923" spans="1:20" ht="14" hidden="1" x14ac:dyDescent="0.2">
      <c r="A923" s="25">
        <v>29</v>
      </c>
      <c r="B923" s="35"/>
      <c r="C923" s="55">
        <f t="shared" si="775"/>
        <v>18218.500499999998</v>
      </c>
      <c r="D923" s="55">
        <f t="shared" si="776"/>
        <v>11753.511</v>
      </c>
      <c r="E923" s="55">
        <f t="shared" si="777"/>
        <v>9755.1907499999998</v>
      </c>
      <c r="F923" s="55">
        <f t="shared" si="778"/>
        <v>8779.6716749999996</v>
      </c>
      <c r="G923" s="56"/>
      <c r="K923">
        <v>21433.53</v>
      </c>
      <c r="L923">
        <v>13827.66</v>
      </c>
      <c r="M923">
        <v>11476.695</v>
      </c>
      <c r="N923" s="21">
        <v>10329.0255</v>
      </c>
      <c r="Q923" s="39">
        <f t="shared" si="779"/>
        <v>18218.500499999998</v>
      </c>
      <c r="R923" s="39">
        <f t="shared" si="780"/>
        <v>11753.511</v>
      </c>
      <c r="S923" s="39">
        <f t="shared" si="781"/>
        <v>9755.1907499999998</v>
      </c>
      <c r="T923" s="39">
        <f t="shared" si="782"/>
        <v>8779.6716749999996</v>
      </c>
    </row>
    <row r="924" spans="1:20" ht="14" hidden="1" x14ac:dyDescent="0.2">
      <c r="A924" s="25">
        <v>30</v>
      </c>
      <c r="B924" s="35"/>
      <c r="C924" s="55">
        <f t="shared" si="775"/>
        <v>18615</v>
      </c>
      <c r="D924" s="55">
        <f t="shared" si="776"/>
        <v>12009.46725</v>
      </c>
      <c r="E924" s="55">
        <f t="shared" si="777"/>
        <v>9962.7479999999996</v>
      </c>
      <c r="F924" s="55">
        <f t="shared" si="778"/>
        <v>8966.4731999999985</v>
      </c>
      <c r="G924" s="56"/>
      <c r="K924">
        <v>21900</v>
      </c>
      <c r="L924">
        <v>14128.785</v>
      </c>
      <c r="M924">
        <v>11720.88</v>
      </c>
      <c r="N924" s="21">
        <v>10548.791999999999</v>
      </c>
      <c r="Q924" s="39">
        <f t="shared" si="779"/>
        <v>18615</v>
      </c>
      <c r="R924" s="39">
        <f t="shared" si="780"/>
        <v>12009.46725</v>
      </c>
      <c r="S924" s="39">
        <f t="shared" si="781"/>
        <v>9962.7479999999996</v>
      </c>
      <c r="T924" s="39">
        <f t="shared" si="782"/>
        <v>8966.4731999999985</v>
      </c>
    </row>
    <row r="925" spans="1:20" ht="14" hidden="1" x14ac:dyDescent="0.2">
      <c r="A925" s="25">
        <v>31</v>
      </c>
      <c r="B925" s="35"/>
      <c r="C925" s="55">
        <f t="shared" si="775"/>
        <v>19026.391499999998</v>
      </c>
      <c r="D925" s="55">
        <f t="shared" si="776"/>
        <v>12275.661749999999</v>
      </c>
      <c r="E925" s="55">
        <f t="shared" si="777"/>
        <v>10174.028249999999</v>
      </c>
      <c r="F925" s="55">
        <f t="shared" si="778"/>
        <v>9156.6254250000002</v>
      </c>
      <c r="G925" s="56"/>
      <c r="K925">
        <v>22383.989999999998</v>
      </c>
      <c r="L925">
        <v>14441.955</v>
      </c>
      <c r="M925">
        <v>11969.445</v>
      </c>
      <c r="N925" s="21">
        <v>10772.5005</v>
      </c>
      <c r="Q925" s="39">
        <f t="shared" si="779"/>
        <v>19026.391499999998</v>
      </c>
      <c r="R925" s="39">
        <f t="shared" si="780"/>
        <v>12275.661749999999</v>
      </c>
      <c r="S925" s="39">
        <f t="shared" si="781"/>
        <v>10174.028249999999</v>
      </c>
      <c r="T925" s="39">
        <f t="shared" si="782"/>
        <v>9156.6254250000002</v>
      </c>
    </row>
    <row r="926" spans="1:20" ht="14" hidden="1" x14ac:dyDescent="0.2">
      <c r="A926" s="25">
        <v>32</v>
      </c>
      <c r="B926" s="35"/>
      <c r="C926" s="55">
        <f t="shared" si="775"/>
        <v>19450.813499999997</v>
      </c>
      <c r="D926" s="55">
        <f t="shared" si="776"/>
        <v>12548.371499999999</v>
      </c>
      <c r="E926" s="55">
        <f t="shared" si="777"/>
        <v>10395.54675</v>
      </c>
      <c r="F926" s="55">
        <f t="shared" si="778"/>
        <v>9355.9920750000001</v>
      </c>
      <c r="G926" s="56"/>
      <c r="K926">
        <v>22883.309999999998</v>
      </c>
      <c r="L926">
        <v>14762.789999999999</v>
      </c>
      <c r="M926">
        <v>12230.055</v>
      </c>
      <c r="N926" s="21">
        <v>11007.049500000001</v>
      </c>
      <c r="Q926" s="39">
        <f t="shared" si="779"/>
        <v>19450.813499999997</v>
      </c>
      <c r="R926" s="39">
        <f t="shared" si="780"/>
        <v>12548.371499999999</v>
      </c>
      <c r="S926" s="39">
        <f t="shared" si="781"/>
        <v>10395.54675</v>
      </c>
      <c r="T926" s="39">
        <f t="shared" si="782"/>
        <v>9355.9920750000001</v>
      </c>
    </row>
    <row r="927" spans="1:20" ht="14" hidden="1" x14ac:dyDescent="0.2">
      <c r="A927" s="25">
        <v>33</v>
      </c>
      <c r="B927" s="35"/>
      <c r="C927" s="55">
        <f t="shared" si="775"/>
        <v>19889.196749999999</v>
      </c>
      <c r="D927" s="55">
        <f t="shared" si="776"/>
        <v>12830.388749999998</v>
      </c>
      <c r="E927" s="55">
        <f t="shared" si="777"/>
        <v>10622.64975</v>
      </c>
      <c r="F927" s="55">
        <f t="shared" si="778"/>
        <v>9560.3847750000004</v>
      </c>
      <c r="G927" s="56"/>
      <c r="K927">
        <v>23399.055</v>
      </c>
      <c r="L927">
        <v>15094.574999999999</v>
      </c>
      <c r="M927">
        <v>12497.235000000001</v>
      </c>
      <c r="N927" s="21">
        <v>11247.511500000001</v>
      </c>
      <c r="Q927" s="39">
        <f t="shared" si="779"/>
        <v>19889.196749999999</v>
      </c>
      <c r="R927" s="39">
        <f t="shared" si="780"/>
        <v>12830.388749999998</v>
      </c>
      <c r="S927" s="39">
        <f t="shared" si="781"/>
        <v>10622.64975</v>
      </c>
      <c r="T927" s="39">
        <f t="shared" si="782"/>
        <v>9560.3847750000004</v>
      </c>
    </row>
    <row r="928" spans="1:20" ht="14" hidden="1" x14ac:dyDescent="0.2">
      <c r="A928" s="25">
        <v>34</v>
      </c>
      <c r="B928" s="35"/>
      <c r="C928" s="55">
        <f t="shared" si="775"/>
        <v>20336.887500000001</v>
      </c>
      <c r="D928" s="55">
        <f t="shared" si="776"/>
        <v>13121.7135</v>
      </c>
      <c r="E928" s="55">
        <f t="shared" si="777"/>
        <v>10859.990999999998</v>
      </c>
      <c r="F928" s="55">
        <f t="shared" si="778"/>
        <v>9773.9919000000009</v>
      </c>
      <c r="G928" s="56"/>
      <c r="K928">
        <v>23925.75</v>
      </c>
      <c r="L928">
        <v>15437.31</v>
      </c>
      <c r="M928">
        <v>12776.46</v>
      </c>
      <c r="N928" s="21">
        <v>11498.814</v>
      </c>
      <c r="Q928" s="39">
        <f t="shared" si="779"/>
        <v>20336.887500000001</v>
      </c>
      <c r="R928" s="39">
        <f t="shared" si="780"/>
        <v>13121.7135</v>
      </c>
      <c r="S928" s="39">
        <f t="shared" si="781"/>
        <v>10859.990999999998</v>
      </c>
      <c r="T928" s="39">
        <f t="shared" si="782"/>
        <v>9773.9919000000009</v>
      </c>
    </row>
    <row r="929" spans="1:20" ht="14" hidden="1" x14ac:dyDescent="0.2">
      <c r="A929" s="25">
        <v>35</v>
      </c>
      <c r="B929" s="35"/>
      <c r="C929" s="55">
        <f t="shared" si="775"/>
        <v>20801.331749999998</v>
      </c>
      <c r="D929" s="55">
        <f t="shared" si="776"/>
        <v>13419.553499999998</v>
      </c>
      <c r="E929" s="55">
        <f t="shared" si="777"/>
        <v>11101.985999999999</v>
      </c>
      <c r="F929" s="55">
        <f t="shared" si="778"/>
        <v>9991.7873999999993</v>
      </c>
      <c r="G929" s="56"/>
      <c r="K929">
        <v>24472.154999999999</v>
      </c>
      <c r="L929">
        <v>15787.71</v>
      </c>
      <c r="M929">
        <v>13061.16</v>
      </c>
      <c r="N929" s="21">
        <v>11755.044</v>
      </c>
      <c r="Q929" s="39">
        <f t="shared" si="779"/>
        <v>20801.331749999998</v>
      </c>
      <c r="R929" s="39">
        <f t="shared" si="780"/>
        <v>13419.553499999998</v>
      </c>
      <c r="S929" s="39">
        <f t="shared" si="781"/>
        <v>11101.985999999999</v>
      </c>
      <c r="T929" s="39">
        <f t="shared" si="782"/>
        <v>9991.7873999999993</v>
      </c>
    </row>
    <row r="930" spans="1:20" ht="14" hidden="1" x14ac:dyDescent="0.2">
      <c r="A930" s="25">
        <v>36</v>
      </c>
      <c r="B930" s="35"/>
      <c r="C930" s="55">
        <f t="shared" si="775"/>
        <v>21275.083499999997</v>
      </c>
      <c r="D930" s="55">
        <f t="shared" si="776"/>
        <v>13726.700999999999</v>
      </c>
      <c r="E930" s="55">
        <f t="shared" si="777"/>
        <v>11352.357749999999</v>
      </c>
      <c r="F930" s="55">
        <f t="shared" si="778"/>
        <v>10217.121975</v>
      </c>
      <c r="G930" s="56"/>
      <c r="K930">
        <v>25029.51</v>
      </c>
      <c r="L930">
        <v>16149.06</v>
      </c>
      <c r="M930">
        <v>13355.715</v>
      </c>
      <c r="N930" s="21">
        <v>12020.1435</v>
      </c>
      <c r="Q930" s="39">
        <f t="shared" si="779"/>
        <v>21275.083499999997</v>
      </c>
      <c r="R930" s="39">
        <f t="shared" si="780"/>
        <v>13726.700999999999</v>
      </c>
      <c r="S930" s="39">
        <f t="shared" si="781"/>
        <v>11352.357749999999</v>
      </c>
      <c r="T930" s="39">
        <f t="shared" si="782"/>
        <v>10217.121975</v>
      </c>
    </row>
    <row r="931" spans="1:20" ht="14" hidden="1" x14ac:dyDescent="0.2">
      <c r="A931" s="25">
        <v>37</v>
      </c>
      <c r="B931" s="35"/>
      <c r="C931" s="55">
        <f t="shared" si="775"/>
        <v>21763.727249999996</v>
      </c>
      <c r="D931" s="55">
        <f t="shared" si="776"/>
        <v>14042.22525</v>
      </c>
      <c r="E931" s="55">
        <f t="shared" si="777"/>
        <v>11609.24475</v>
      </c>
      <c r="F931" s="55">
        <f t="shared" si="778"/>
        <v>10448.320275</v>
      </c>
      <c r="G931" s="56"/>
      <c r="K931">
        <v>25604.384999999998</v>
      </c>
      <c r="L931">
        <v>16520.264999999999</v>
      </c>
      <c r="M931">
        <v>13657.934999999999</v>
      </c>
      <c r="N931" s="21">
        <v>12292.1415</v>
      </c>
      <c r="Q931" s="39">
        <f t="shared" si="779"/>
        <v>21763.727249999996</v>
      </c>
      <c r="R931" s="39">
        <f t="shared" si="780"/>
        <v>14042.22525</v>
      </c>
      <c r="S931" s="39">
        <f t="shared" si="781"/>
        <v>11609.24475</v>
      </c>
      <c r="T931" s="39">
        <f t="shared" si="782"/>
        <v>10448.320275</v>
      </c>
    </row>
    <row r="932" spans="1:20" ht="14" hidden="1" x14ac:dyDescent="0.2">
      <c r="A932" s="25">
        <v>38</v>
      </c>
      <c r="B932" s="35"/>
      <c r="C932" s="55">
        <f t="shared" si="775"/>
        <v>22265.4015</v>
      </c>
      <c r="D932" s="55">
        <f t="shared" si="776"/>
        <v>14366.126249999999</v>
      </c>
      <c r="E932" s="55">
        <f t="shared" si="777"/>
        <v>11872.646999999999</v>
      </c>
      <c r="F932" s="55">
        <f t="shared" si="778"/>
        <v>10685.382299999999</v>
      </c>
      <c r="G932" s="56"/>
      <c r="K932">
        <v>26194.59</v>
      </c>
      <c r="L932">
        <v>16901.325000000001</v>
      </c>
      <c r="M932">
        <v>13967.82</v>
      </c>
      <c r="N932" s="21">
        <v>12571.038</v>
      </c>
      <c r="Q932" s="39">
        <f t="shared" si="779"/>
        <v>22265.4015</v>
      </c>
      <c r="R932" s="39">
        <f t="shared" si="780"/>
        <v>14366.126249999999</v>
      </c>
      <c r="S932" s="39">
        <f t="shared" si="781"/>
        <v>11872.646999999999</v>
      </c>
      <c r="T932" s="39">
        <f t="shared" si="782"/>
        <v>10685.382299999999</v>
      </c>
    </row>
    <row r="933" spans="1:20" ht="14" hidden="1" x14ac:dyDescent="0.2">
      <c r="A933" s="25">
        <v>39</v>
      </c>
      <c r="B933" s="35"/>
      <c r="C933" s="55">
        <f t="shared" si="775"/>
        <v>22780.106250000001</v>
      </c>
      <c r="D933" s="55">
        <f t="shared" si="776"/>
        <v>14698.403999999999</v>
      </c>
      <c r="E933" s="55">
        <f t="shared" si="777"/>
        <v>12144.425999999999</v>
      </c>
      <c r="F933" s="55">
        <f t="shared" si="778"/>
        <v>10929.983399999999</v>
      </c>
      <c r="G933" s="56"/>
      <c r="K933">
        <v>26800.125</v>
      </c>
      <c r="L933">
        <v>17292.239999999998</v>
      </c>
      <c r="M933">
        <v>14287.56</v>
      </c>
      <c r="N933" s="21">
        <v>12858.804</v>
      </c>
      <c r="Q933" s="39">
        <f t="shared" si="779"/>
        <v>22780.106250000001</v>
      </c>
      <c r="R933" s="39">
        <f t="shared" si="780"/>
        <v>14698.403999999999</v>
      </c>
      <c r="S933" s="39">
        <f t="shared" si="781"/>
        <v>12144.425999999999</v>
      </c>
      <c r="T933" s="39">
        <f t="shared" si="782"/>
        <v>10929.983399999999</v>
      </c>
    </row>
    <row r="934" spans="1:20" ht="14" hidden="1" x14ac:dyDescent="0.2">
      <c r="A934" s="25">
        <v>40</v>
      </c>
      <c r="B934" s="35"/>
      <c r="C934" s="55">
        <f t="shared" si="775"/>
        <v>23308.772249999998</v>
      </c>
      <c r="D934" s="55">
        <f t="shared" si="776"/>
        <v>15039.058499999997</v>
      </c>
      <c r="E934" s="55">
        <f t="shared" si="777"/>
        <v>12424.581749999999</v>
      </c>
      <c r="F934" s="55">
        <f t="shared" si="778"/>
        <v>11182.123574999998</v>
      </c>
      <c r="G934" s="56"/>
      <c r="K934">
        <v>27422.084999999999</v>
      </c>
      <c r="L934">
        <v>17693.009999999998</v>
      </c>
      <c r="M934">
        <v>14617.154999999999</v>
      </c>
      <c r="N934" s="21">
        <v>13155.439499999999</v>
      </c>
      <c r="Q934" s="39">
        <f t="shared" si="779"/>
        <v>23308.772249999998</v>
      </c>
      <c r="R934" s="39">
        <f t="shared" si="780"/>
        <v>15039.058499999997</v>
      </c>
      <c r="S934" s="39">
        <f t="shared" si="781"/>
        <v>12424.581749999999</v>
      </c>
      <c r="T934" s="39">
        <f t="shared" si="782"/>
        <v>11182.123574999998</v>
      </c>
    </row>
    <row r="935" spans="1:20" ht="14" hidden="1" x14ac:dyDescent="0.2">
      <c r="A935" s="25">
        <v>41</v>
      </c>
      <c r="B935" s="35"/>
      <c r="C935" s="55">
        <f t="shared" si="775"/>
        <v>23850.46875</v>
      </c>
      <c r="D935" s="55">
        <f t="shared" si="776"/>
        <v>15387.159</v>
      </c>
      <c r="E935" s="55">
        <f t="shared" si="777"/>
        <v>12711.25275</v>
      </c>
      <c r="F935" s="55">
        <f t="shared" si="778"/>
        <v>11440.127474999999</v>
      </c>
      <c r="G935" s="56"/>
      <c r="K935">
        <v>28059.375</v>
      </c>
      <c r="L935">
        <v>18102.54</v>
      </c>
      <c r="M935">
        <v>14954.414999999999</v>
      </c>
      <c r="N935" s="21">
        <v>13458.9735</v>
      </c>
      <c r="Q935" s="39">
        <f t="shared" si="779"/>
        <v>23850.46875</v>
      </c>
      <c r="R935" s="39">
        <f t="shared" si="780"/>
        <v>15387.159</v>
      </c>
      <c r="S935" s="39">
        <f t="shared" si="781"/>
        <v>12711.25275</v>
      </c>
      <c r="T935" s="39">
        <f t="shared" si="782"/>
        <v>11440.127474999999</v>
      </c>
    </row>
    <row r="936" spans="1:20" ht="14" hidden="1" x14ac:dyDescent="0.2">
      <c r="A936" s="25">
        <v>42</v>
      </c>
      <c r="B936" s="35"/>
      <c r="C936" s="55">
        <f t="shared" si="775"/>
        <v>24402.4035</v>
      </c>
      <c r="D936" s="55">
        <f t="shared" si="776"/>
        <v>15745.497749999999</v>
      </c>
      <c r="E936" s="55">
        <f t="shared" si="777"/>
        <v>13002.577499999999</v>
      </c>
      <c r="F936" s="55">
        <f t="shared" si="778"/>
        <v>11702.319749999999</v>
      </c>
      <c r="G936" s="56"/>
      <c r="K936">
        <v>28708.71</v>
      </c>
      <c r="L936">
        <v>18524.114999999998</v>
      </c>
      <c r="M936">
        <v>15297.15</v>
      </c>
      <c r="N936" s="21">
        <v>13767.434999999999</v>
      </c>
      <c r="Q936" s="39">
        <f t="shared" si="779"/>
        <v>24402.4035</v>
      </c>
      <c r="R936" s="39">
        <f t="shared" si="780"/>
        <v>15745.497749999999</v>
      </c>
      <c r="S936" s="39">
        <f t="shared" si="781"/>
        <v>13002.577499999999</v>
      </c>
      <c r="T936" s="39">
        <f t="shared" si="782"/>
        <v>11702.319749999999</v>
      </c>
    </row>
    <row r="937" spans="1:20" ht="14" hidden="1" x14ac:dyDescent="0.2">
      <c r="A937" s="25">
        <v>43</v>
      </c>
      <c r="B937" s="35"/>
      <c r="C937" s="55">
        <f t="shared" si="775"/>
        <v>24967.368749999998</v>
      </c>
      <c r="D937" s="55">
        <f t="shared" si="776"/>
        <v>16109.420999999998</v>
      </c>
      <c r="E937" s="55">
        <f t="shared" si="777"/>
        <v>13306.001999999999</v>
      </c>
      <c r="F937" s="55">
        <f t="shared" si="778"/>
        <v>11975.401799999998</v>
      </c>
      <c r="G937" s="56"/>
      <c r="K937">
        <v>29373.375</v>
      </c>
      <c r="L937">
        <v>18952.259999999998</v>
      </c>
      <c r="M937">
        <v>15654.119999999999</v>
      </c>
      <c r="N937" s="21">
        <v>14088.707999999999</v>
      </c>
      <c r="Q937" s="39">
        <f t="shared" si="779"/>
        <v>24967.368749999998</v>
      </c>
      <c r="R937" s="39">
        <f t="shared" si="780"/>
        <v>16109.420999999998</v>
      </c>
      <c r="S937" s="39">
        <f t="shared" si="781"/>
        <v>13306.001999999999</v>
      </c>
      <c r="T937" s="39">
        <f t="shared" si="782"/>
        <v>11975.401799999998</v>
      </c>
    </row>
    <row r="938" spans="1:20" ht="14" hidden="1" x14ac:dyDescent="0.2">
      <c r="A938" s="25">
        <v>44</v>
      </c>
      <c r="B938" s="35"/>
      <c r="C938" s="55">
        <f t="shared" si="775"/>
        <v>25549.087499999998</v>
      </c>
      <c r="D938" s="55">
        <f t="shared" si="776"/>
        <v>16483.5825</v>
      </c>
      <c r="E938" s="55">
        <f t="shared" si="777"/>
        <v>13614.080250000001</v>
      </c>
      <c r="F938" s="55">
        <f t="shared" si="778"/>
        <v>12252.672225</v>
      </c>
      <c r="G938" s="56"/>
      <c r="K938">
        <v>30057.75</v>
      </c>
      <c r="L938">
        <v>19392.45</v>
      </c>
      <c r="M938">
        <v>16016.565000000001</v>
      </c>
      <c r="N938" s="21">
        <v>14414.908500000001</v>
      </c>
      <c r="Q938" s="39">
        <f t="shared" si="779"/>
        <v>25549.087499999998</v>
      </c>
      <c r="R938" s="39">
        <f t="shared" si="780"/>
        <v>16483.5825</v>
      </c>
      <c r="S938" s="39">
        <f t="shared" si="781"/>
        <v>13614.080250000001</v>
      </c>
      <c r="T938" s="39">
        <f t="shared" si="782"/>
        <v>12252.672225</v>
      </c>
    </row>
    <row r="939" spans="1:20" ht="14" hidden="1" x14ac:dyDescent="0.2">
      <c r="A939" s="25">
        <v>45</v>
      </c>
      <c r="B939" s="35"/>
      <c r="C939" s="55">
        <f t="shared" si="775"/>
        <v>26140.11375</v>
      </c>
      <c r="D939" s="55">
        <f t="shared" si="776"/>
        <v>16865.189999999999</v>
      </c>
      <c r="E939" s="55">
        <f t="shared" si="777"/>
        <v>13930.535249999997</v>
      </c>
      <c r="F939" s="55">
        <f t="shared" si="778"/>
        <v>12537.481725</v>
      </c>
      <c r="G939" s="56"/>
      <c r="K939">
        <v>30753.075000000001</v>
      </c>
      <c r="L939">
        <v>19841.399999999998</v>
      </c>
      <c r="M939">
        <v>16388.864999999998</v>
      </c>
      <c r="N939" s="21">
        <v>14749.978499999999</v>
      </c>
      <c r="Q939" s="39">
        <f t="shared" si="779"/>
        <v>26140.11375</v>
      </c>
      <c r="R939" s="39">
        <f t="shared" si="780"/>
        <v>16865.189999999999</v>
      </c>
      <c r="S939" s="39">
        <f t="shared" si="781"/>
        <v>13930.535249999997</v>
      </c>
      <c r="T939" s="39">
        <f t="shared" si="782"/>
        <v>12537.481725</v>
      </c>
    </row>
    <row r="940" spans="1:20" ht="14" hidden="1" x14ac:dyDescent="0.2">
      <c r="A940" s="25">
        <v>46</v>
      </c>
      <c r="B940" s="35"/>
      <c r="C940" s="55">
        <f t="shared" si="775"/>
        <v>26745.10125</v>
      </c>
      <c r="D940" s="55">
        <f t="shared" si="776"/>
        <v>17256.105</v>
      </c>
      <c r="E940" s="55">
        <f t="shared" si="777"/>
        <v>14251.643999999998</v>
      </c>
      <c r="F940" s="55">
        <f t="shared" si="778"/>
        <v>12826.479600000001</v>
      </c>
      <c r="G940" s="56"/>
      <c r="K940">
        <v>31464.825000000001</v>
      </c>
      <c r="L940">
        <v>20301.3</v>
      </c>
      <c r="M940">
        <v>16766.64</v>
      </c>
      <c r="N940" s="21">
        <v>15089.976000000001</v>
      </c>
      <c r="Q940" s="39">
        <f t="shared" si="779"/>
        <v>26745.10125</v>
      </c>
      <c r="R940" s="39">
        <f t="shared" si="780"/>
        <v>17256.105</v>
      </c>
      <c r="S940" s="39">
        <f t="shared" si="781"/>
        <v>14251.643999999998</v>
      </c>
      <c r="T940" s="39">
        <f t="shared" si="782"/>
        <v>12826.479600000001</v>
      </c>
    </row>
    <row r="941" spans="1:20" ht="14" hidden="1" x14ac:dyDescent="0.2">
      <c r="A941" s="25">
        <v>47</v>
      </c>
      <c r="B941" s="35"/>
      <c r="C941" s="55">
        <f t="shared" si="775"/>
        <v>27362.188499999997</v>
      </c>
      <c r="D941" s="55">
        <f t="shared" si="776"/>
        <v>17654.466</v>
      </c>
      <c r="E941" s="55">
        <f t="shared" si="777"/>
        <v>14582.060249999999</v>
      </c>
      <c r="F941" s="55">
        <f t="shared" si="778"/>
        <v>13123.854224999997</v>
      </c>
      <c r="G941" s="56"/>
      <c r="K941">
        <v>32190.809999999998</v>
      </c>
      <c r="L941">
        <v>20769.96</v>
      </c>
      <c r="M941">
        <v>17155.364999999998</v>
      </c>
      <c r="N941" s="21">
        <v>15439.828499999998</v>
      </c>
      <c r="Q941" s="39">
        <f t="shared" si="779"/>
        <v>27362.188499999997</v>
      </c>
      <c r="R941" s="39">
        <f t="shared" si="780"/>
        <v>17654.466</v>
      </c>
      <c r="S941" s="39">
        <f t="shared" si="781"/>
        <v>14582.060249999999</v>
      </c>
      <c r="T941" s="39">
        <f t="shared" si="782"/>
        <v>13123.854224999997</v>
      </c>
    </row>
    <row r="942" spans="1:20" ht="14" hidden="1" x14ac:dyDescent="0.2">
      <c r="A942" s="25">
        <v>48</v>
      </c>
      <c r="B942" s="35"/>
      <c r="C942" s="55">
        <f t="shared" si="775"/>
        <v>27994.167750000001</v>
      </c>
      <c r="D942" s="55">
        <f t="shared" si="776"/>
        <v>18061.203749999997</v>
      </c>
      <c r="E942" s="55">
        <f t="shared" si="777"/>
        <v>14920.85325</v>
      </c>
      <c r="F942" s="55">
        <f t="shared" si="778"/>
        <v>13428.767924999998</v>
      </c>
      <c r="G942" s="56"/>
      <c r="K942">
        <v>32934.315000000002</v>
      </c>
      <c r="L942">
        <v>21248.474999999999</v>
      </c>
      <c r="M942">
        <v>17553.945</v>
      </c>
      <c r="N942" s="21">
        <v>15798.550499999999</v>
      </c>
      <c r="Q942" s="39">
        <f t="shared" si="779"/>
        <v>27994.167750000001</v>
      </c>
      <c r="R942" s="39">
        <f t="shared" si="780"/>
        <v>18061.203749999997</v>
      </c>
      <c r="S942" s="39">
        <f t="shared" si="781"/>
        <v>14920.85325</v>
      </c>
      <c r="T942" s="39">
        <f t="shared" si="782"/>
        <v>13428.767924999998</v>
      </c>
    </row>
    <row r="943" spans="1:20" ht="14" hidden="1" x14ac:dyDescent="0.2">
      <c r="A943" s="25">
        <v>49</v>
      </c>
      <c r="B943" s="35"/>
      <c r="C943" s="55">
        <f t="shared" si="775"/>
        <v>28638.246749999998</v>
      </c>
      <c r="D943" s="55">
        <f t="shared" si="776"/>
        <v>18475.387500000001</v>
      </c>
      <c r="E943" s="55">
        <f t="shared" si="777"/>
        <v>15265.230750000001</v>
      </c>
      <c r="F943" s="55">
        <f t="shared" si="778"/>
        <v>13738.707675000001</v>
      </c>
      <c r="G943" s="56"/>
      <c r="K943">
        <v>33692.055</v>
      </c>
      <c r="L943">
        <v>21735.75</v>
      </c>
      <c r="M943">
        <v>17959.095000000001</v>
      </c>
      <c r="N943" s="21">
        <v>16163.185500000001</v>
      </c>
      <c r="Q943" s="39">
        <f t="shared" si="779"/>
        <v>28638.246749999998</v>
      </c>
      <c r="R943" s="39">
        <f t="shared" si="780"/>
        <v>18475.387500000001</v>
      </c>
      <c r="S943" s="39">
        <f t="shared" si="781"/>
        <v>15265.230750000001</v>
      </c>
      <c r="T943" s="39">
        <f t="shared" si="782"/>
        <v>13738.707675000001</v>
      </c>
    </row>
    <row r="944" spans="1:20" ht="14" hidden="1" x14ac:dyDescent="0.2">
      <c r="A944" s="25">
        <v>50</v>
      </c>
      <c r="B944" s="35"/>
      <c r="C944" s="55">
        <f t="shared" si="775"/>
        <v>29296.287</v>
      </c>
      <c r="D944" s="55">
        <f t="shared" si="776"/>
        <v>18899.809499999999</v>
      </c>
      <c r="E944" s="55">
        <f t="shared" si="777"/>
        <v>15618.91575</v>
      </c>
      <c r="F944" s="55">
        <f t="shared" si="778"/>
        <v>14057.024175</v>
      </c>
      <c r="G944" s="56"/>
      <c r="K944">
        <v>34466.22</v>
      </c>
      <c r="L944">
        <v>22235.07</v>
      </c>
      <c r="M944">
        <v>18375.195</v>
      </c>
      <c r="N944" s="21">
        <v>16537.675500000001</v>
      </c>
      <c r="Q944" s="39">
        <f t="shared" si="779"/>
        <v>29296.287</v>
      </c>
      <c r="R944" s="39">
        <f t="shared" si="780"/>
        <v>18899.809499999999</v>
      </c>
      <c r="S944" s="39">
        <f t="shared" si="781"/>
        <v>15618.91575</v>
      </c>
      <c r="T944" s="39">
        <f t="shared" si="782"/>
        <v>14057.024175</v>
      </c>
    </row>
    <row r="945" spans="1:20" ht="14" hidden="1" x14ac:dyDescent="0.2">
      <c r="A945" s="25">
        <v>51</v>
      </c>
      <c r="B945" s="35"/>
      <c r="C945" s="55">
        <f t="shared" si="775"/>
        <v>29965.49625</v>
      </c>
      <c r="D945" s="55">
        <f t="shared" si="776"/>
        <v>19331.677499999998</v>
      </c>
      <c r="E945" s="55">
        <f t="shared" si="777"/>
        <v>15977.254499999999</v>
      </c>
      <c r="F945" s="55">
        <f t="shared" si="778"/>
        <v>14379.529050000001</v>
      </c>
      <c r="G945" s="56"/>
      <c r="K945">
        <v>35253.525000000001</v>
      </c>
      <c r="L945">
        <v>22743.149999999998</v>
      </c>
      <c r="M945">
        <v>18796.77</v>
      </c>
      <c r="N945" s="21">
        <v>16917.093000000001</v>
      </c>
      <c r="Q945" s="39">
        <f t="shared" si="779"/>
        <v>29965.49625</v>
      </c>
      <c r="R945" s="39">
        <f t="shared" si="780"/>
        <v>19331.677499999998</v>
      </c>
      <c r="S945" s="39">
        <f t="shared" si="781"/>
        <v>15977.254499999999</v>
      </c>
      <c r="T945" s="39">
        <f t="shared" si="782"/>
        <v>14379.529050000001</v>
      </c>
    </row>
    <row r="946" spans="1:20" ht="14" hidden="1" x14ac:dyDescent="0.2">
      <c r="A946" s="25">
        <v>52</v>
      </c>
      <c r="B946" s="35"/>
      <c r="C946" s="55">
        <f t="shared" si="775"/>
        <v>30647.735999999997</v>
      </c>
      <c r="D946" s="55">
        <f t="shared" si="776"/>
        <v>19773.783749999999</v>
      </c>
      <c r="E946" s="55">
        <f t="shared" si="777"/>
        <v>16343.03925</v>
      </c>
      <c r="F946" s="55">
        <f t="shared" si="778"/>
        <v>14708.735324999998</v>
      </c>
      <c r="G946" s="56"/>
      <c r="K946">
        <v>36056.159999999996</v>
      </c>
      <c r="L946">
        <v>23263.274999999998</v>
      </c>
      <c r="M946">
        <v>19227.105</v>
      </c>
      <c r="N946" s="21">
        <v>17304.394499999999</v>
      </c>
      <c r="Q946" s="39">
        <f t="shared" si="779"/>
        <v>30647.735999999997</v>
      </c>
      <c r="R946" s="39">
        <f t="shared" si="780"/>
        <v>19773.783749999999</v>
      </c>
      <c r="S946" s="39">
        <f t="shared" si="781"/>
        <v>16343.03925</v>
      </c>
      <c r="T946" s="39">
        <f t="shared" si="782"/>
        <v>14708.735324999998</v>
      </c>
    </row>
    <row r="947" spans="1:20" ht="14" hidden="1" x14ac:dyDescent="0.2">
      <c r="A947" s="25">
        <v>53</v>
      </c>
      <c r="B947" s="35"/>
      <c r="C947" s="55">
        <f t="shared" si="775"/>
        <v>31345.798499999997</v>
      </c>
      <c r="D947" s="55">
        <f t="shared" si="776"/>
        <v>20222.40525</v>
      </c>
      <c r="E947" s="55">
        <f t="shared" si="777"/>
        <v>16718.1315</v>
      </c>
      <c r="F947" s="55">
        <f t="shared" si="778"/>
        <v>15046.31835</v>
      </c>
      <c r="G947" s="56"/>
      <c r="K947">
        <v>36877.409999999996</v>
      </c>
      <c r="L947">
        <v>23791.064999999999</v>
      </c>
      <c r="M947">
        <v>19668.39</v>
      </c>
      <c r="N947" s="21">
        <v>17701.550999999999</v>
      </c>
      <c r="Q947" s="39">
        <f t="shared" si="779"/>
        <v>31345.798499999997</v>
      </c>
      <c r="R947" s="39">
        <f t="shared" si="780"/>
        <v>20222.40525</v>
      </c>
      <c r="S947" s="39">
        <f t="shared" si="781"/>
        <v>16718.1315</v>
      </c>
      <c r="T947" s="39">
        <f t="shared" si="782"/>
        <v>15046.31835</v>
      </c>
    </row>
    <row r="948" spans="1:20" ht="14" hidden="1" x14ac:dyDescent="0.2">
      <c r="A948" s="25">
        <v>54</v>
      </c>
      <c r="B948" s="41"/>
      <c r="C948" s="55">
        <f t="shared" si="775"/>
        <v>32054.099249999999</v>
      </c>
      <c r="D948" s="55">
        <f t="shared" si="776"/>
        <v>20681.264999999999</v>
      </c>
      <c r="E948" s="55">
        <f t="shared" si="777"/>
        <v>17098.808249999998</v>
      </c>
      <c r="F948" s="55">
        <f t="shared" si="778"/>
        <v>15388.927425</v>
      </c>
      <c r="G948" s="56"/>
      <c r="K948">
        <v>37710.705000000002</v>
      </c>
      <c r="L948">
        <v>24330.899999999998</v>
      </c>
      <c r="M948">
        <v>20116.244999999999</v>
      </c>
      <c r="N948" s="21">
        <v>18104.620500000001</v>
      </c>
      <c r="Q948" s="39">
        <f t="shared" si="779"/>
        <v>32054.099249999999</v>
      </c>
      <c r="R948" s="39">
        <f t="shared" si="780"/>
        <v>20681.264999999999</v>
      </c>
      <c r="S948" s="39">
        <f t="shared" si="781"/>
        <v>17098.808249999998</v>
      </c>
      <c r="T948" s="39">
        <f t="shared" si="782"/>
        <v>15388.927425</v>
      </c>
    </row>
    <row r="949" spans="1:20" ht="14" hidden="1" x14ac:dyDescent="0.2">
      <c r="A949" s="25">
        <v>55</v>
      </c>
      <c r="B949" s="41"/>
      <c r="C949" s="55">
        <f t="shared" si="775"/>
        <v>32776.361249999994</v>
      </c>
      <c r="D949" s="55">
        <f t="shared" si="776"/>
        <v>21145.70925</v>
      </c>
      <c r="E949" s="55">
        <f t="shared" si="777"/>
        <v>17488.7925</v>
      </c>
      <c r="F949" s="55">
        <f t="shared" si="778"/>
        <v>15739.913249999998</v>
      </c>
      <c r="G949" s="56"/>
      <c r="K949">
        <v>38560.424999999996</v>
      </c>
      <c r="L949">
        <v>24877.305</v>
      </c>
      <c r="M949">
        <v>20575.05</v>
      </c>
      <c r="N949" s="21">
        <v>18517.544999999998</v>
      </c>
      <c r="Q949" s="39">
        <f t="shared" si="779"/>
        <v>32776.361249999994</v>
      </c>
      <c r="R949" s="39">
        <f t="shared" si="780"/>
        <v>21145.70925</v>
      </c>
      <c r="S949" s="39">
        <f t="shared" si="781"/>
        <v>17488.7925</v>
      </c>
      <c r="T949" s="39">
        <f t="shared" si="782"/>
        <v>15739.913249999998</v>
      </c>
    </row>
    <row r="950" spans="1:20" ht="14" hidden="1" x14ac:dyDescent="0.2">
      <c r="A950" s="25">
        <v>56</v>
      </c>
      <c r="B950" s="41"/>
      <c r="C950" s="55">
        <f t="shared" si="775"/>
        <v>33509.792249999999</v>
      </c>
      <c r="D950" s="55">
        <f t="shared" si="776"/>
        <v>21619.460999999999</v>
      </c>
      <c r="E950" s="55">
        <f t="shared" si="777"/>
        <v>17884.361249999998</v>
      </c>
      <c r="F950" s="55">
        <f t="shared" si="778"/>
        <v>16095.925125</v>
      </c>
      <c r="G950" s="56"/>
      <c r="K950">
        <v>39423.284999999996</v>
      </c>
      <c r="L950">
        <v>25434.66</v>
      </c>
      <c r="M950">
        <v>21040.424999999999</v>
      </c>
      <c r="N950" s="21">
        <v>18936.3825</v>
      </c>
      <c r="Q950" s="39">
        <f t="shared" si="779"/>
        <v>33509.792249999999</v>
      </c>
      <c r="R950" s="39">
        <f t="shared" si="780"/>
        <v>21619.460999999999</v>
      </c>
      <c r="S950" s="39">
        <f t="shared" si="781"/>
        <v>17884.361249999998</v>
      </c>
      <c r="T950" s="39">
        <f t="shared" si="782"/>
        <v>16095.925125</v>
      </c>
    </row>
    <row r="951" spans="1:20" ht="14" hidden="1" x14ac:dyDescent="0.2">
      <c r="A951" s="25">
        <v>57</v>
      </c>
      <c r="B951" s="41"/>
      <c r="C951" s="55">
        <f t="shared" si="775"/>
        <v>34259.046000000002</v>
      </c>
      <c r="D951" s="55">
        <f t="shared" si="776"/>
        <v>22102.520249999998</v>
      </c>
      <c r="E951" s="55">
        <f t="shared" si="777"/>
        <v>18286.445250000001</v>
      </c>
      <c r="F951" s="55">
        <f t="shared" si="778"/>
        <v>16457.800725000001</v>
      </c>
      <c r="G951" s="56"/>
      <c r="K951">
        <v>40304.76</v>
      </c>
      <c r="L951">
        <v>26002.965</v>
      </c>
      <c r="M951">
        <v>21513.465</v>
      </c>
      <c r="N951" s="21">
        <v>19362.1185</v>
      </c>
      <c r="Q951" s="39">
        <f t="shared" si="779"/>
        <v>34259.046000000002</v>
      </c>
      <c r="R951" s="39">
        <f t="shared" si="780"/>
        <v>22102.520249999998</v>
      </c>
      <c r="S951" s="39">
        <f t="shared" si="781"/>
        <v>18286.445250000001</v>
      </c>
      <c r="T951" s="39">
        <f t="shared" si="782"/>
        <v>16457.800725000001</v>
      </c>
    </row>
    <row r="952" spans="1:20" ht="14" hidden="1" x14ac:dyDescent="0.2">
      <c r="A952" s="25">
        <v>58</v>
      </c>
      <c r="B952" s="41"/>
      <c r="C952" s="55">
        <f t="shared" si="775"/>
        <v>35018.538</v>
      </c>
      <c r="D952" s="55">
        <f t="shared" si="776"/>
        <v>22593.956249999999</v>
      </c>
      <c r="E952" s="55">
        <f t="shared" si="777"/>
        <v>18696.905999999999</v>
      </c>
      <c r="F952" s="55">
        <f t="shared" si="778"/>
        <v>16827.215400000001</v>
      </c>
      <c r="G952" s="56"/>
      <c r="K952">
        <v>41198.28</v>
      </c>
      <c r="L952">
        <v>26581.125</v>
      </c>
      <c r="M952">
        <v>21996.36</v>
      </c>
      <c r="N952" s="21">
        <v>19796.724000000002</v>
      </c>
      <c r="Q952" s="39">
        <f t="shared" si="779"/>
        <v>35018.538</v>
      </c>
      <c r="R952" s="39">
        <f t="shared" si="780"/>
        <v>22593.956249999999</v>
      </c>
      <c r="S952" s="39">
        <f t="shared" si="781"/>
        <v>18696.905999999999</v>
      </c>
      <c r="T952" s="39">
        <f t="shared" si="782"/>
        <v>16827.215400000001</v>
      </c>
    </row>
    <row r="953" spans="1:20" ht="14" hidden="1" x14ac:dyDescent="0.2">
      <c r="A953" s="25">
        <v>59</v>
      </c>
      <c r="B953" s="41"/>
      <c r="C953" s="55">
        <f t="shared" si="775"/>
        <v>35792.921999999999</v>
      </c>
      <c r="D953" s="55">
        <f t="shared" si="776"/>
        <v>23090.976749999998</v>
      </c>
      <c r="E953" s="55">
        <f t="shared" si="777"/>
        <v>19116.674249999996</v>
      </c>
      <c r="F953" s="55">
        <f t="shared" si="778"/>
        <v>17205.006825</v>
      </c>
      <c r="G953" s="56"/>
      <c r="K953">
        <v>42109.32</v>
      </c>
      <c r="L953">
        <v>27165.855</v>
      </c>
      <c r="M953">
        <v>22490.204999999998</v>
      </c>
      <c r="N953" s="21">
        <v>20241.184499999999</v>
      </c>
      <c r="Q953" s="39">
        <f t="shared" si="779"/>
        <v>35792.921999999999</v>
      </c>
      <c r="R953" s="39">
        <f t="shared" si="780"/>
        <v>23090.976749999998</v>
      </c>
      <c r="S953" s="39">
        <f t="shared" si="781"/>
        <v>19116.674249999996</v>
      </c>
      <c r="T953" s="39">
        <f t="shared" si="782"/>
        <v>17205.006825</v>
      </c>
    </row>
    <row r="954" spans="1:20" ht="14" hidden="1" x14ac:dyDescent="0.2">
      <c r="A954" s="25">
        <v>60</v>
      </c>
      <c r="B954" s="41"/>
      <c r="C954" s="55">
        <f t="shared" si="775"/>
        <v>36578.474999999999</v>
      </c>
      <c r="D954" s="55">
        <f t="shared" si="776"/>
        <v>23600.096999999998</v>
      </c>
      <c r="E954" s="55">
        <f t="shared" si="777"/>
        <v>19540.165499999999</v>
      </c>
      <c r="F954" s="55">
        <f t="shared" si="778"/>
        <v>17586.148949999999</v>
      </c>
      <c r="G954" s="56"/>
      <c r="K954">
        <v>43033.5</v>
      </c>
      <c r="L954">
        <v>27764.82</v>
      </c>
      <c r="M954">
        <v>22988.43</v>
      </c>
      <c r="N954" s="21">
        <v>20689.587</v>
      </c>
      <c r="Q954" s="39">
        <f t="shared" si="779"/>
        <v>36578.474999999999</v>
      </c>
      <c r="R954" s="39">
        <f t="shared" si="780"/>
        <v>23600.096999999998</v>
      </c>
      <c r="S954" s="39">
        <f t="shared" si="781"/>
        <v>19540.165499999999</v>
      </c>
      <c r="T954" s="39">
        <f t="shared" si="782"/>
        <v>17586.148949999999</v>
      </c>
    </row>
    <row r="955" spans="1:20" ht="14" hidden="1" x14ac:dyDescent="0.2">
      <c r="A955" s="25">
        <v>61</v>
      </c>
      <c r="B955" s="41"/>
      <c r="C955" s="55">
        <f t="shared" si="775"/>
        <v>40707.281999999999</v>
      </c>
      <c r="D955" s="55">
        <f t="shared" si="776"/>
        <v>26261.111249999998</v>
      </c>
      <c r="E955" s="55">
        <f t="shared" si="777"/>
        <v>21776.757750000001</v>
      </c>
      <c r="F955" s="55">
        <f t="shared" si="778"/>
        <v>19599.081975000001</v>
      </c>
      <c r="G955" s="56"/>
      <c r="K955">
        <v>47890.92</v>
      </c>
      <c r="L955">
        <v>30895.424999999999</v>
      </c>
      <c r="M955">
        <v>25619.715</v>
      </c>
      <c r="N955" s="21">
        <v>23057.7435</v>
      </c>
      <c r="Q955" s="39">
        <f t="shared" si="779"/>
        <v>40707.281999999999</v>
      </c>
      <c r="R955" s="39">
        <f t="shared" si="780"/>
        <v>26261.111249999998</v>
      </c>
      <c r="S955" s="39">
        <f t="shared" si="781"/>
        <v>21776.757750000001</v>
      </c>
      <c r="T955" s="39">
        <f t="shared" si="782"/>
        <v>19599.081975000001</v>
      </c>
    </row>
    <row r="956" spans="1:20" ht="14" hidden="1" x14ac:dyDescent="0.2">
      <c r="A956" s="25">
        <v>62</v>
      </c>
      <c r="B956" s="41"/>
      <c r="C956" s="55">
        <f t="shared" si="775"/>
        <v>45155.336249999993</v>
      </c>
      <c r="D956" s="55">
        <f t="shared" si="776"/>
        <v>29134.336500000001</v>
      </c>
      <c r="E956" s="55">
        <f t="shared" si="777"/>
        <v>24194.846249999999</v>
      </c>
      <c r="F956" s="55">
        <f t="shared" si="778"/>
        <v>21775.361624999998</v>
      </c>
      <c r="G956" s="56"/>
      <c r="K956">
        <v>53123.924999999996</v>
      </c>
      <c r="L956">
        <v>34275.69</v>
      </c>
      <c r="M956">
        <v>28464.524999999998</v>
      </c>
      <c r="N956" s="21">
        <v>25618.072499999998</v>
      </c>
      <c r="Q956" s="39">
        <f t="shared" si="779"/>
        <v>45155.336249999993</v>
      </c>
      <c r="R956" s="39">
        <f t="shared" si="780"/>
        <v>29134.336500000001</v>
      </c>
      <c r="S956" s="39">
        <f t="shared" si="781"/>
        <v>24194.846249999999</v>
      </c>
      <c r="T956" s="39">
        <f t="shared" si="782"/>
        <v>21775.361624999998</v>
      </c>
    </row>
    <row r="957" spans="1:20" ht="14" hidden="1" x14ac:dyDescent="0.2">
      <c r="A957" s="25">
        <v>63</v>
      </c>
      <c r="B957" s="41"/>
      <c r="C957" s="55">
        <f t="shared" si="775"/>
        <v>49931.014499999997</v>
      </c>
      <c r="D957" s="55">
        <f t="shared" si="776"/>
        <v>32213.257499999996</v>
      </c>
      <c r="E957" s="55">
        <f t="shared" si="777"/>
        <v>26794.431</v>
      </c>
      <c r="F957" s="55">
        <f t="shared" si="778"/>
        <v>24114.9879</v>
      </c>
      <c r="G957" s="56"/>
      <c r="K957">
        <v>58742.369999999995</v>
      </c>
      <c r="L957">
        <v>37897.949999999997</v>
      </c>
      <c r="M957">
        <v>31522.86</v>
      </c>
      <c r="N957" s="21">
        <v>28370.574000000001</v>
      </c>
      <c r="Q957" s="39">
        <f t="shared" si="779"/>
        <v>49931.014499999997</v>
      </c>
      <c r="R957" s="39">
        <f t="shared" si="780"/>
        <v>32213.257499999996</v>
      </c>
      <c r="S957" s="39">
        <f t="shared" si="781"/>
        <v>26794.431</v>
      </c>
      <c r="T957" s="39">
        <f t="shared" si="782"/>
        <v>24114.9879</v>
      </c>
    </row>
    <row r="958" spans="1:20" ht="14" hidden="1" x14ac:dyDescent="0.2">
      <c r="A958" s="25">
        <v>64</v>
      </c>
      <c r="B958" s="41"/>
      <c r="C958" s="55">
        <f t="shared" si="775"/>
        <v>55028.732249999994</v>
      </c>
      <c r="D958" s="55">
        <f t="shared" si="776"/>
        <v>35504.389500000005</v>
      </c>
      <c r="E958" s="55">
        <f t="shared" si="777"/>
        <v>29578.304249999997</v>
      </c>
      <c r="F958" s="55">
        <f t="shared" si="778"/>
        <v>26620.473825000001</v>
      </c>
      <c r="G958" s="56"/>
      <c r="K958">
        <v>64739.684999999998</v>
      </c>
      <c r="L958">
        <v>41769.870000000003</v>
      </c>
      <c r="M958">
        <v>34798.004999999997</v>
      </c>
      <c r="N958" s="21">
        <v>31318.2045</v>
      </c>
      <c r="Q958" s="39">
        <f t="shared" si="779"/>
        <v>55028.732249999994</v>
      </c>
      <c r="R958" s="39">
        <f t="shared" si="780"/>
        <v>35504.389500000005</v>
      </c>
      <c r="S958" s="39">
        <f t="shared" si="781"/>
        <v>29578.304249999997</v>
      </c>
      <c r="T958" s="39">
        <f t="shared" si="782"/>
        <v>26620.473825000001</v>
      </c>
    </row>
    <row r="959" spans="1:20" ht="14" hidden="1" x14ac:dyDescent="0.2">
      <c r="A959" s="25">
        <v>65</v>
      </c>
      <c r="B959" s="41"/>
      <c r="C959" s="55">
        <f t="shared" si="775"/>
        <v>60453.143250000001</v>
      </c>
      <c r="D959" s="55">
        <f t="shared" si="776"/>
        <v>39000.286500000002</v>
      </c>
      <c r="E959" s="55">
        <f t="shared" si="777"/>
        <v>32543.673749999994</v>
      </c>
      <c r="F959" s="55">
        <f t="shared" si="778"/>
        <v>29289.306375</v>
      </c>
      <c r="G959" s="56"/>
      <c r="K959">
        <v>71121.345000000001</v>
      </c>
      <c r="L959">
        <v>45882.69</v>
      </c>
      <c r="M959">
        <v>38286.674999999996</v>
      </c>
      <c r="N959" s="21">
        <v>34458.0075</v>
      </c>
      <c r="Q959" s="39">
        <f t="shared" si="779"/>
        <v>60453.143250000001</v>
      </c>
      <c r="R959" s="39">
        <f t="shared" si="780"/>
        <v>39000.286500000002</v>
      </c>
      <c r="S959" s="39">
        <f t="shared" si="781"/>
        <v>32543.673749999994</v>
      </c>
      <c r="T959" s="39">
        <f t="shared" si="782"/>
        <v>29289.306375</v>
      </c>
    </row>
    <row r="960" spans="1:20" ht="14" hidden="1" x14ac:dyDescent="0.2">
      <c r="A960" s="25">
        <v>66</v>
      </c>
      <c r="B960" s="41"/>
      <c r="C960" s="55">
        <f t="shared" si="775"/>
        <v>66199.59375</v>
      </c>
      <c r="D960" s="55">
        <f t="shared" si="776"/>
        <v>42710.256000000001</v>
      </c>
      <c r="E960" s="55">
        <f t="shared" si="777"/>
        <v>35692.400999999998</v>
      </c>
      <c r="F960" s="55">
        <f t="shared" si="778"/>
        <v>32123.160899999999</v>
      </c>
      <c r="G960" s="56"/>
      <c r="K960">
        <v>77881.875</v>
      </c>
      <c r="L960">
        <v>50247.360000000001</v>
      </c>
      <c r="M960">
        <v>41991.06</v>
      </c>
      <c r="N960" s="21">
        <v>37791.953999999998</v>
      </c>
      <c r="Q960" s="39">
        <f t="shared" si="779"/>
        <v>66199.59375</v>
      </c>
      <c r="R960" s="39">
        <f t="shared" si="780"/>
        <v>42710.256000000001</v>
      </c>
      <c r="S960" s="39">
        <f t="shared" si="781"/>
        <v>35692.400999999998</v>
      </c>
      <c r="T960" s="39">
        <f t="shared" si="782"/>
        <v>32123.160899999999</v>
      </c>
    </row>
    <row r="961" spans="1:20" ht="14" hidden="1" x14ac:dyDescent="0.2">
      <c r="A961" s="25">
        <v>67</v>
      </c>
      <c r="B961" s="41"/>
      <c r="C961" s="55">
        <f t="shared" si="775"/>
        <v>72268.083749999991</v>
      </c>
      <c r="D961" s="55">
        <f t="shared" si="776"/>
        <v>46625.921249999999</v>
      </c>
      <c r="E961" s="55">
        <f t="shared" si="777"/>
        <v>39021.693749999999</v>
      </c>
      <c r="F961" s="55">
        <f t="shared" si="778"/>
        <v>35119.524375000001</v>
      </c>
      <c r="G961" s="56"/>
      <c r="K961">
        <v>85021.274999999994</v>
      </c>
      <c r="L961">
        <v>54854.025000000001</v>
      </c>
      <c r="M961">
        <v>45907.875</v>
      </c>
      <c r="N961" s="21">
        <v>41317.087500000001</v>
      </c>
      <c r="Q961" s="39">
        <f t="shared" si="779"/>
        <v>72268.083749999991</v>
      </c>
      <c r="R961" s="39">
        <f t="shared" si="780"/>
        <v>46625.921249999999</v>
      </c>
      <c r="S961" s="39">
        <f t="shared" si="781"/>
        <v>39021.693749999999</v>
      </c>
      <c r="T961" s="39">
        <f t="shared" si="782"/>
        <v>35119.524375000001</v>
      </c>
    </row>
    <row r="962" spans="1:20" ht="14" hidden="1" x14ac:dyDescent="0.2">
      <c r="A962" s="25">
        <v>68</v>
      </c>
      <c r="B962" s="41"/>
      <c r="C962" s="55">
        <f t="shared" si="775"/>
        <v>78662.336250000008</v>
      </c>
      <c r="D962" s="55">
        <f t="shared" si="776"/>
        <v>50750.074500000002</v>
      </c>
      <c r="E962" s="55">
        <f t="shared" si="777"/>
        <v>42535.275000000001</v>
      </c>
      <c r="F962" s="55">
        <f t="shared" si="778"/>
        <v>38281.747499999998</v>
      </c>
      <c r="G962" s="56"/>
      <c r="K962">
        <v>92543.925000000003</v>
      </c>
      <c r="L962">
        <v>59705.97</v>
      </c>
      <c r="M962">
        <v>50041.5</v>
      </c>
      <c r="N962" s="21">
        <v>45037.35</v>
      </c>
      <c r="Q962" s="39">
        <f t="shared" si="779"/>
        <v>78662.336250000008</v>
      </c>
      <c r="R962" s="39">
        <f t="shared" si="780"/>
        <v>50750.074500000002</v>
      </c>
      <c r="S962" s="39">
        <f t="shared" si="781"/>
        <v>42535.275000000001</v>
      </c>
      <c r="T962" s="39">
        <f t="shared" si="782"/>
        <v>38281.747499999998</v>
      </c>
    </row>
    <row r="963" spans="1:20" ht="14" hidden="1" x14ac:dyDescent="0.2">
      <c r="A963" s="25">
        <v>69</v>
      </c>
      <c r="B963" s="41"/>
      <c r="C963" s="55">
        <f t="shared" si="775"/>
        <v>85378.628249999994</v>
      </c>
      <c r="D963" s="55">
        <f t="shared" si="776"/>
        <v>55082.715749999996</v>
      </c>
      <c r="E963" s="55">
        <f t="shared" si="777"/>
        <v>46231.283249999993</v>
      </c>
      <c r="F963" s="55">
        <f t="shared" si="778"/>
        <v>41608.154924999995</v>
      </c>
      <c r="G963" s="56"/>
      <c r="K963">
        <v>100445.44499999999</v>
      </c>
      <c r="L963">
        <v>64803.195</v>
      </c>
      <c r="M963">
        <v>54389.744999999995</v>
      </c>
      <c r="N963" s="21">
        <v>48950.770499999999</v>
      </c>
      <c r="Q963" s="39">
        <f t="shared" si="779"/>
        <v>85378.628249999994</v>
      </c>
      <c r="R963" s="39">
        <f t="shared" si="780"/>
        <v>55082.715749999996</v>
      </c>
      <c r="S963" s="39">
        <f t="shared" si="781"/>
        <v>46231.283249999993</v>
      </c>
      <c r="T963" s="39">
        <f t="shared" si="782"/>
        <v>41608.154924999995</v>
      </c>
    </row>
    <row r="964" spans="1:20" ht="14" hidden="1" x14ac:dyDescent="0.2">
      <c r="A964" s="25">
        <v>70</v>
      </c>
      <c r="B964" s="41"/>
      <c r="C964" s="55">
        <f t="shared" si="775"/>
        <v>92419.751999999993</v>
      </c>
      <c r="D964" s="55">
        <f t="shared" si="776"/>
        <v>59624.775749999993</v>
      </c>
      <c r="E964" s="55">
        <f t="shared" si="777"/>
        <v>50109.718500000003</v>
      </c>
      <c r="F964" s="55">
        <f t="shared" si="778"/>
        <v>45098.746650000001</v>
      </c>
      <c r="G964" s="56"/>
      <c r="K964">
        <v>108729.12</v>
      </c>
      <c r="L964">
        <v>70146.794999999998</v>
      </c>
      <c r="M964">
        <v>58952.61</v>
      </c>
      <c r="N964" s="21">
        <v>53057.349000000002</v>
      </c>
      <c r="Q964" s="39">
        <f t="shared" si="779"/>
        <v>92419.751999999993</v>
      </c>
      <c r="R964" s="39">
        <f t="shared" si="780"/>
        <v>59624.775749999993</v>
      </c>
      <c r="S964" s="39">
        <f t="shared" si="781"/>
        <v>50109.718500000003</v>
      </c>
      <c r="T964" s="39">
        <f t="shared" si="782"/>
        <v>45098.746650000001</v>
      </c>
    </row>
    <row r="965" spans="1:20" ht="14" hidden="1" x14ac:dyDescent="0.2">
      <c r="A965" s="25">
        <v>71</v>
      </c>
      <c r="B965" s="41"/>
      <c r="C965" s="55">
        <f t="shared" si="775"/>
        <v>99785.70749999999</v>
      </c>
      <c r="D965" s="55">
        <f t="shared" si="776"/>
        <v>64379.046749999994</v>
      </c>
      <c r="E965" s="55">
        <f t="shared" si="777"/>
        <v>54169.65</v>
      </c>
      <c r="F965" s="55">
        <f t="shared" si="778"/>
        <v>48752.684999999998</v>
      </c>
      <c r="G965" s="56"/>
      <c r="K965">
        <v>117394.95</v>
      </c>
      <c r="L965">
        <v>75740.054999999993</v>
      </c>
      <c r="M965">
        <v>63729</v>
      </c>
      <c r="N965" s="21">
        <v>57356.1</v>
      </c>
      <c r="Q965" s="39">
        <f t="shared" si="779"/>
        <v>99785.70749999999</v>
      </c>
      <c r="R965" s="39">
        <f t="shared" si="780"/>
        <v>64379.046749999994</v>
      </c>
      <c r="S965" s="39">
        <f t="shared" si="781"/>
        <v>54169.65</v>
      </c>
      <c r="T965" s="39">
        <f t="shared" si="782"/>
        <v>48752.684999999998</v>
      </c>
    </row>
    <row r="966" spans="1:20" ht="14" hidden="1" x14ac:dyDescent="0.2">
      <c r="A966" s="25">
        <v>72</v>
      </c>
      <c r="B966" s="41"/>
      <c r="C966" s="55">
        <f t="shared" si="775"/>
        <v>107475.564</v>
      </c>
      <c r="D966" s="55">
        <f t="shared" si="776"/>
        <v>69339.94425</v>
      </c>
      <c r="E966" s="55">
        <f t="shared" si="777"/>
        <v>58412.939249999996</v>
      </c>
      <c r="F966" s="55">
        <f t="shared" si="778"/>
        <v>52571.645324999998</v>
      </c>
      <c r="G966" s="56"/>
      <c r="K966">
        <v>126441.84</v>
      </c>
      <c r="L966">
        <v>81576.404999999999</v>
      </c>
      <c r="M966">
        <v>68721.104999999996</v>
      </c>
      <c r="N966" s="21">
        <v>61848.994500000001</v>
      </c>
      <c r="Q966" s="39">
        <f t="shared" si="779"/>
        <v>107475.564</v>
      </c>
      <c r="R966" s="39">
        <f t="shared" si="780"/>
        <v>69339.94425</v>
      </c>
      <c r="S966" s="39">
        <f t="shared" si="781"/>
        <v>58412.939249999996</v>
      </c>
      <c r="T966" s="39">
        <f t="shared" si="782"/>
        <v>52571.645324999998</v>
      </c>
    </row>
    <row r="967" spans="1:20" ht="14" hidden="1" x14ac:dyDescent="0.2">
      <c r="A967" s="25">
        <v>73</v>
      </c>
      <c r="B967" s="41"/>
      <c r="C967" s="55">
        <f t="shared" si="775"/>
        <v>115486.52925000001</v>
      </c>
      <c r="D967" s="55">
        <f t="shared" si="776"/>
        <v>74509.329750000004</v>
      </c>
      <c r="E967" s="55">
        <f t="shared" si="777"/>
        <v>62840.517</v>
      </c>
      <c r="F967" s="55">
        <f t="shared" si="778"/>
        <v>56556.465300000011</v>
      </c>
      <c r="G967" s="56"/>
      <c r="K967">
        <v>135866.505</v>
      </c>
      <c r="L967">
        <v>87658.035000000003</v>
      </c>
      <c r="M967">
        <v>73930.02</v>
      </c>
      <c r="N967" s="21">
        <v>66537.018000000011</v>
      </c>
      <c r="Q967" s="39">
        <f t="shared" si="779"/>
        <v>115486.52925000001</v>
      </c>
      <c r="R967" s="39">
        <f t="shared" si="780"/>
        <v>74509.329750000004</v>
      </c>
      <c r="S967" s="39">
        <f t="shared" si="781"/>
        <v>62840.517</v>
      </c>
      <c r="T967" s="39">
        <f t="shared" si="782"/>
        <v>56556.465300000011</v>
      </c>
    </row>
    <row r="968" spans="1:20" ht="14" hidden="1" x14ac:dyDescent="0.2">
      <c r="A968" s="25">
        <v>74</v>
      </c>
      <c r="B968" s="41"/>
      <c r="C968" s="55">
        <f t="shared" si="775"/>
        <v>123823.25699999998</v>
      </c>
      <c r="D968" s="55">
        <f t="shared" si="776"/>
        <v>79887.203249999991</v>
      </c>
      <c r="E968" s="55">
        <f t="shared" si="777"/>
        <v>67448.660250000001</v>
      </c>
      <c r="F968" s="55">
        <f t="shared" si="778"/>
        <v>60703.794225000005</v>
      </c>
      <c r="G968" s="56"/>
      <c r="K968">
        <v>145674.41999999998</v>
      </c>
      <c r="L968">
        <v>93984.944999999992</v>
      </c>
      <c r="M968">
        <v>79351.365000000005</v>
      </c>
      <c r="N968" s="21">
        <v>71416.228500000012</v>
      </c>
      <c r="Q968" s="39">
        <f t="shared" si="779"/>
        <v>123823.25699999998</v>
      </c>
      <c r="R968" s="39">
        <f t="shared" si="780"/>
        <v>79887.203249999991</v>
      </c>
      <c r="S968" s="39">
        <f t="shared" si="781"/>
        <v>67448.660250000001</v>
      </c>
      <c r="T968" s="39">
        <f t="shared" si="782"/>
        <v>60703.794225000005</v>
      </c>
    </row>
    <row r="969" spans="1:20" ht="14" hidden="1" x14ac:dyDescent="0.2">
      <c r="A969" s="25">
        <v>75</v>
      </c>
      <c r="B969" s="41"/>
      <c r="C969" s="55">
        <f t="shared" si="775"/>
        <v>132483.88574999999</v>
      </c>
      <c r="D969" s="55">
        <f t="shared" si="776"/>
        <v>85474.49549999999</v>
      </c>
      <c r="E969" s="55">
        <f t="shared" si="777"/>
        <v>72239.230500000005</v>
      </c>
      <c r="F969" s="55">
        <f t="shared" si="778"/>
        <v>65015.307450000008</v>
      </c>
      <c r="G969" s="56"/>
      <c r="K969">
        <v>155863.39499999999</v>
      </c>
      <c r="L969">
        <v>100558.23</v>
      </c>
      <c r="M969">
        <v>84987.33</v>
      </c>
      <c r="N969" s="21">
        <v>76488.597000000009</v>
      </c>
      <c r="Q969" s="39">
        <f t="shared" si="779"/>
        <v>132483.88574999999</v>
      </c>
      <c r="R969" s="39">
        <f t="shared" si="780"/>
        <v>85474.49549999999</v>
      </c>
      <c r="S969" s="39">
        <f t="shared" si="781"/>
        <v>72239.230500000005</v>
      </c>
      <c r="T969" s="39">
        <f t="shared" si="782"/>
        <v>65015.307450000008</v>
      </c>
    </row>
    <row r="970" spans="1:20" ht="14" hidden="1" x14ac:dyDescent="0.2">
      <c r="A970" s="25">
        <v>76</v>
      </c>
      <c r="B970" s="41"/>
      <c r="C970" s="55">
        <f t="shared" si="775"/>
        <v>132483.88574999999</v>
      </c>
      <c r="D970" s="55">
        <f t="shared" si="776"/>
        <v>85474.49549999999</v>
      </c>
      <c r="E970" s="55">
        <f t="shared" si="777"/>
        <v>72239.230500000005</v>
      </c>
      <c r="F970" s="55">
        <f t="shared" si="778"/>
        <v>65015.307450000008</v>
      </c>
      <c r="G970" s="56"/>
      <c r="K970">
        <v>155863.39499999999</v>
      </c>
      <c r="L970">
        <v>100558.23</v>
      </c>
      <c r="M970">
        <v>84987.33</v>
      </c>
      <c r="N970" s="21">
        <v>76488.597000000009</v>
      </c>
      <c r="Q970" s="39">
        <f t="shared" si="779"/>
        <v>132483.88574999999</v>
      </c>
      <c r="R970" s="39">
        <f t="shared" si="780"/>
        <v>85474.49549999999</v>
      </c>
      <c r="S970" s="39">
        <f t="shared" si="781"/>
        <v>72239.230500000005</v>
      </c>
      <c r="T970" s="39">
        <f t="shared" si="782"/>
        <v>65015.307450000008</v>
      </c>
    </row>
    <row r="971" spans="1:20" ht="14" hidden="1" x14ac:dyDescent="0.2">
      <c r="A971" s="25">
        <v>77</v>
      </c>
      <c r="B971" s="41"/>
      <c r="C971" s="55">
        <f t="shared" si="775"/>
        <v>132483.88574999999</v>
      </c>
      <c r="D971" s="55">
        <f t="shared" si="776"/>
        <v>85474.49549999999</v>
      </c>
      <c r="E971" s="55">
        <f t="shared" si="777"/>
        <v>72239.230500000005</v>
      </c>
      <c r="F971" s="55">
        <f t="shared" si="778"/>
        <v>65015.307450000008</v>
      </c>
      <c r="G971" s="56"/>
      <c r="K971">
        <v>155863.39499999999</v>
      </c>
      <c r="L971">
        <v>100558.23</v>
      </c>
      <c r="M971">
        <v>84987.33</v>
      </c>
      <c r="N971" s="21">
        <v>76488.597000000009</v>
      </c>
      <c r="Q971" s="39">
        <f t="shared" si="779"/>
        <v>132483.88574999999</v>
      </c>
      <c r="R971" s="39">
        <f t="shared" si="780"/>
        <v>85474.49549999999</v>
      </c>
      <c r="S971" s="39">
        <f t="shared" si="781"/>
        <v>72239.230500000005</v>
      </c>
      <c r="T971" s="39">
        <f t="shared" si="782"/>
        <v>65015.307450000008</v>
      </c>
    </row>
    <row r="972" spans="1:20" ht="14" hidden="1" x14ac:dyDescent="0.2">
      <c r="A972" s="25">
        <v>78</v>
      </c>
      <c r="B972" s="41"/>
      <c r="C972" s="55">
        <f t="shared" si="775"/>
        <v>132483.88574999999</v>
      </c>
      <c r="D972" s="55">
        <f t="shared" si="776"/>
        <v>85474.49549999999</v>
      </c>
      <c r="E972" s="55">
        <f t="shared" si="777"/>
        <v>72239.230500000005</v>
      </c>
      <c r="F972" s="55">
        <f t="shared" si="778"/>
        <v>65015.307450000008</v>
      </c>
      <c r="G972" s="56"/>
      <c r="K972">
        <v>155863.39499999999</v>
      </c>
      <c r="L972">
        <v>100558.23</v>
      </c>
      <c r="M972">
        <v>84987.33</v>
      </c>
      <c r="N972" s="21">
        <v>76488.597000000009</v>
      </c>
      <c r="Q972" s="39">
        <f t="shared" si="779"/>
        <v>132483.88574999999</v>
      </c>
      <c r="R972" s="39">
        <f t="shared" si="780"/>
        <v>85474.49549999999</v>
      </c>
      <c r="S972" s="39">
        <f t="shared" si="781"/>
        <v>72239.230500000005</v>
      </c>
      <c r="T972" s="39">
        <f t="shared" si="782"/>
        <v>65015.307450000008</v>
      </c>
    </row>
    <row r="973" spans="1:20" ht="14" hidden="1" x14ac:dyDescent="0.2">
      <c r="A973" s="25">
        <v>79</v>
      </c>
      <c r="B973" s="41"/>
      <c r="C973" s="55">
        <f t="shared" si="775"/>
        <v>132483.88574999999</v>
      </c>
      <c r="D973" s="55">
        <f t="shared" si="776"/>
        <v>85474.49549999999</v>
      </c>
      <c r="E973" s="55">
        <f t="shared" si="777"/>
        <v>72239.230500000005</v>
      </c>
      <c r="F973" s="55">
        <f t="shared" si="778"/>
        <v>65015.307450000008</v>
      </c>
      <c r="G973" s="56"/>
      <c r="K973">
        <v>155863.39499999999</v>
      </c>
      <c r="L973">
        <v>100558.23</v>
      </c>
      <c r="M973">
        <v>84987.33</v>
      </c>
      <c r="N973" s="21">
        <v>76488.597000000009</v>
      </c>
      <c r="Q973" s="39">
        <f t="shared" si="779"/>
        <v>132483.88574999999</v>
      </c>
      <c r="R973" s="39">
        <f t="shared" si="780"/>
        <v>85474.49549999999</v>
      </c>
      <c r="S973" s="39">
        <f t="shared" si="781"/>
        <v>72239.230500000005</v>
      </c>
      <c r="T973" s="39">
        <f t="shared" si="782"/>
        <v>65015.307450000008</v>
      </c>
    </row>
    <row r="974" spans="1:20" ht="14" hidden="1" x14ac:dyDescent="0.2">
      <c r="A974" s="25">
        <v>80</v>
      </c>
      <c r="B974" s="41"/>
      <c r="C974" s="55">
        <f t="shared" si="775"/>
        <v>132483.88574999999</v>
      </c>
      <c r="D974" s="55">
        <f t="shared" si="776"/>
        <v>85474.49549999999</v>
      </c>
      <c r="E974" s="55">
        <f t="shared" si="777"/>
        <v>72239.230500000005</v>
      </c>
      <c r="F974" s="55">
        <f t="shared" si="778"/>
        <v>65015.307450000008</v>
      </c>
      <c r="G974" s="56"/>
      <c r="K974">
        <v>155863.39499999999</v>
      </c>
      <c r="L974">
        <v>100558.23</v>
      </c>
      <c r="M974">
        <v>84987.33</v>
      </c>
      <c r="N974" s="21">
        <v>76488.597000000009</v>
      </c>
      <c r="Q974" s="39">
        <f t="shared" si="779"/>
        <v>132483.88574999999</v>
      </c>
      <c r="R974" s="39">
        <f t="shared" si="780"/>
        <v>85474.49549999999</v>
      </c>
      <c r="S974" s="39">
        <f t="shared" si="781"/>
        <v>72239.230500000005</v>
      </c>
      <c r="T974" s="39">
        <f t="shared" si="782"/>
        <v>65015.307450000008</v>
      </c>
    </row>
    <row r="975" spans="1:20" ht="14" hidden="1" x14ac:dyDescent="0.2">
      <c r="A975" s="25">
        <v>81</v>
      </c>
      <c r="B975" s="41"/>
      <c r="C975" s="55">
        <f t="shared" si="775"/>
        <v>132483.88574999999</v>
      </c>
      <c r="D975" s="55">
        <f t="shared" si="776"/>
        <v>85474.49549999999</v>
      </c>
      <c r="E975" s="55">
        <f t="shared" si="777"/>
        <v>72239.230500000005</v>
      </c>
      <c r="F975" s="55">
        <f t="shared" si="778"/>
        <v>65015.307450000008</v>
      </c>
      <c r="G975" s="56"/>
      <c r="K975">
        <v>155863.39499999999</v>
      </c>
      <c r="L975">
        <v>100558.23</v>
      </c>
      <c r="M975">
        <v>84987.33</v>
      </c>
      <c r="N975" s="21">
        <v>76488.597000000009</v>
      </c>
      <c r="Q975" s="39">
        <f t="shared" si="779"/>
        <v>132483.88574999999</v>
      </c>
      <c r="R975" s="39">
        <f t="shared" si="780"/>
        <v>85474.49549999999</v>
      </c>
      <c r="S975" s="39">
        <f t="shared" si="781"/>
        <v>72239.230500000005</v>
      </c>
      <c r="T975" s="39">
        <f t="shared" si="782"/>
        <v>65015.307450000008</v>
      </c>
    </row>
    <row r="976" spans="1:20" ht="14" hidden="1" x14ac:dyDescent="0.2">
      <c r="A976" s="25">
        <v>82</v>
      </c>
      <c r="B976" s="41"/>
      <c r="C976" s="55">
        <f t="shared" si="775"/>
        <v>132483.88574999999</v>
      </c>
      <c r="D976" s="55">
        <f t="shared" si="776"/>
        <v>85474.49549999999</v>
      </c>
      <c r="E976" s="55">
        <f t="shared" si="777"/>
        <v>72239.230500000005</v>
      </c>
      <c r="F976" s="55">
        <f t="shared" si="778"/>
        <v>65015.307450000008</v>
      </c>
      <c r="G976" s="56"/>
      <c r="K976">
        <v>155863.39499999999</v>
      </c>
      <c r="L976">
        <v>100558.23</v>
      </c>
      <c r="M976">
        <v>84987.33</v>
      </c>
      <c r="N976" s="21">
        <v>76488.597000000009</v>
      </c>
      <c r="Q976" s="39">
        <f t="shared" si="779"/>
        <v>132483.88574999999</v>
      </c>
      <c r="R976" s="39">
        <f t="shared" si="780"/>
        <v>85474.49549999999</v>
      </c>
      <c r="S976" s="39">
        <f t="shared" si="781"/>
        <v>72239.230500000005</v>
      </c>
      <c r="T976" s="39">
        <f t="shared" si="782"/>
        <v>65015.307450000008</v>
      </c>
    </row>
    <row r="977" spans="1:20" ht="14" hidden="1" x14ac:dyDescent="0.2">
      <c r="A977" s="25">
        <v>83</v>
      </c>
      <c r="B977" s="41"/>
      <c r="C977" s="55">
        <f t="shared" ref="C977:C981" si="783">Q977</f>
        <v>132483.88574999999</v>
      </c>
      <c r="D977" s="55">
        <f t="shared" ref="D977:D981" si="784">R977</f>
        <v>85474.49549999999</v>
      </c>
      <c r="E977" s="55">
        <f t="shared" ref="E977:E981" si="785">S977</f>
        <v>72239.230500000005</v>
      </c>
      <c r="F977" s="55">
        <f t="shared" ref="F977:F981" si="786">T977</f>
        <v>65015.307450000008</v>
      </c>
      <c r="G977" s="56"/>
      <c r="K977">
        <v>155863.39499999999</v>
      </c>
      <c r="L977">
        <v>100558.23</v>
      </c>
      <c r="M977">
        <v>84987.33</v>
      </c>
      <c r="N977" s="21">
        <v>76488.597000000009</v>
      </c>
      <c r="Q977" s="39">
        <f t="shared" ref="Q977:Q981" si="787">K977*$S$4</f>
        <v>132483.88574999999</v>
      </c>
      <c r="R977" s="39">
        <f t="shared" ref="R977:R981" si="788">L977*$S$4</f>
        <v>85474.49549999999</v>
      </c>
      <c r="S977" s="39">
        <f t="shared" ref="S977:S981" si="789">M977*$S$4</f>
        <v>72239.230500000005</v>
      </c>
      <c r="T977" s="39">
        <f t="shared" ref="T977:T981" si="790">N977*$S$4</f>
        <v>65015.307450000008</v>
      </c>
    </row>
    <row r="978" spans="1:20" s="44" customFormat="1" ht="14" hidden="1" x14ac:dyDescent="0.2">
      <c r="A978" s="42">
        <v>84</v>
      </c>
      <c r="B978" s="43" t="s">
        <v>153</v>
      </c>
      <c r="C978" s="55">
        <f t="shared" si="783"/>
        <v>132483.88574999999</v>
      </c>
      <c r="D978" s="55">
        <f t="shared" si="784"/>
        <v>85474.49549999999</v>
      </c>
      <c r="E978" s="55">
        <f t="shared" si="785"/>
        <v>72239.230500000005</v>
      </c>
      <c r="F978" s="55">
        <f t="shared" si="786"/>
        <v>65015.307450000008</v>
      </c>
      <c r="G978" s="58"/>
      <c r="I978" s="39"/>
      <c r="J978" s="39"/>
      <c r="K978">
        <v>155863.39499999999</v>
      </c>
      <c r="L978">
        <v>100558.23</v>
      </c>
      <c r="M978">
        <v>84987.33</v>
      </c>
      <c r="N978" s="21">
        <v>76488.597000000009</v>
      </c>
      <c r="Q978" s="39">
        <f t="shared" si="787"/>
        <v>132483.88574999999</v>
      </c>
      <c r="R978" s="39">
        <f t="shared" si="788"/>
        <v>85474.49549999999</v>
      </c>
      <c r="S978" s="39">
        <f t="shared" si="789"/>
        <v>72239.230500000005</v>
      </c>
      <c r="T978" s="39">
        <f t="shared" si="790"/>
        <v>65015.307450000008</v>
      </c>
    </row>
    <row r="979" spans="1:20" ht="14" hidden="1" x14ac:dyDescent="0.2">
      <c r="A979" s="25">
        <v>1</v>
      </c>
      <c r="B979" s="41" t="s">
        <v>154</v>
      </c>
      <c r="C979" s="55">
        <f t="shared" si="783"/>
        <v>6847.5277500000002</v>
      </c>
      <c r="D979" s="55">
        <f t="shared" si="784"/>
        <v>4419.2009999999991</v>
      </c>
      <c r="E979" s="55">
        <f t="shared" si="785"/>
        <v>3703.4542499999998</v>
      </c>
      <c r="F979" s="55">
        <f t="shared" si="786"/>
        <v>3333.1088250000003</v>
      </c>
      <c r="G979" s="56"/>
      <c r="K979">
        <v>8055.915</v>
      </c>
      <c r="L979">
        <v>5199.0599999999995</v>
      </c>
      <c r="M979">
        <v>4357.0050000000001</v>
      </c>
      <c r="N979" s="21">
        <v>3921.3045000000002</v>
      </c>
      <c r="Q979" s="39">
        <f t="shared" si="787"/>
        <v>6847.5277500000002</v>
      </c>
      <c r="R979" s="39">
        <f t="shared" si="788"/>
        <v>4419.2009999999991</v>
      </c>
      <c r="S979" s="39">
        <f t="shared" si="789"/>
        <v>3703.4542499999998</v>
      </c>
      <c r="T979" s="39">
        <f t="shared" si="790"/>
        <v>3333.1088250000003</v>
      </c>
    </row>
    <row r="980" spans="1:20" ht="14" hidden="1" x14ac:dyDescent="0.2">
      <c r="A980" s="25">
        <v>2</v>
      </c>
      <c r="B980" s="41" t="s">
        <v>155</v>
      </c>
      <c r="C980" s="55">
        <f t="shared" si="783"/>
        <v>11643.682499999999</v>
      </c>
      <c r="D980" s="55">
        <f t="shared" si="784"/>
        <v>7512.0832499999988</v>
      </c>
      <c r="E980" s="55">
        <f t="shared" si="785"/>
        <v>6293.731499999999</v>
      </c>
      <c r="F980" s="55">
        <f t="shared" si="786"/>
        <v>5664.3583499999995</v>
      </c>
      <c r="G980" s="56"/>
      <c r="K980">
        <v>13698.449999999999</v>
      </c>
      <c r="L980">
        <v>8837.744999999999</v>
      </c>
      <c r="M980">
        <v>7404.3899999999994</v>
      </c>
      <c r="N980" s="21">
        <v>6663.951</v>
      </c>
      <c r="Q980" s="39">
        <f t="shared" si="787"/>
        <v>11643.682499999999</v>
      </c>
      <c r="R980" s="39">
        <f t="shared" si="788"/>
        <v>7512.0832499999988</v>
      </c>
      <c r="S980" s="39">
        <f t="shared" si="789"/>
        <v>6293.731499999999</v>
      </c>
      <c r="T980" s="39">
        <f t="shared" si="790"/>
        <v>5664.3583499999995</v>
      </c>
    </row>
    <row r="981" spans="1:20" ht="14" hidden="1" x14ac:dyDescent="0.2">
      <c r="A981" s="42">
        <v>3</v>
      </c>
      <c r="B981" s="43" t="s">
        <v>156</v>
      </c>
      <c r="C981" s="55">
        <f t="shared" si="783"/>
        <v>16434.25275</v>
      </c>
      <c r="D981" s="55">
        <f t="shared" si="784"/>
        <v>10604.9655</v>
      </c>
      <c r="E981" s="55">
        <f t="shared" si="785"/>
        <v>8885.8702499999999</v>
      </c>
      <c r="F981" s="55">
        <f t="shared" si="786"/>
        <v>7997.283225000001</v>
      </c>
      <c r="G981" s="58"/>
      <c r="K981">
        <v>19334.415000000001</v>
      </c>
      <c r="L981">
        <v>12476.43</v>
      </c>
      <c r="M981">
        <v>10453.965</v>
      </c>
      <c r="N981" s="21">
        <v>9408.5685000000012</v>
      </c>
      <c r="Q981" s="39">
        <f t="shared" si="787"/>
        <v>16434.25275</v>
      </c>
      <c r="R981" s="39">
        <f t="shared" si="788"/>
        <v>10604.9655</v>
      </c>
      <c r="S981" s="39">
        <f t="shared" si="789"/>
        <v>8885.8702499999999</v>
      </c>
      <c r="T981" s="39">
        <f t="shared" si="790"/>
        <v>7997.283225000001</v>
      </c>
    </row>
    <row r="983" spans="1:20" ht="18" hidden="1" x14ac:dyDescent="0.2">
      <c r="A983" s="456" t="s">
        <v>165</v>
      </c>
      <c r="B983" s="457"/>
      <c r="C983" s="457"/>
      <c r="D983" s="457"/>
      <c r="E983" s="457"/>
      <c r="F983" s="457"/>
      <c r="G983" s="458"/>
    </row>
    <row r="984" spans="1:20" hidden="1" x14ac:dyDescent="0.15">
      <c r="C984" s="35"/>
      <c r="D984" s="35"/>
      <c r="E984" s="35"/>
      <c r="F984" s="35"/>
      <c r="G984" s="464"/>
    </row>
    <row r="985" spans="1:20" hidden="1" x14ac:dyDescent="0.15">
      <c r="A985" s="477" t="s">
        <v>150</v>
      </c>
      <c r="B985" s="478"/>
      <c r="C985" s="34">
        <v>0</v>
      </c>
      <c r="D985" s="34">
        <v>1000</v>
      </c>
      <c r="E985" s="34">
        <v>2000</v>
      </c>
      <c r="F985" s="34">
        <v>5000</v>
      </c>
      <c r="G985" s="48"/>
    </row>
    <row r="986" spans="1:20" hidden="1" x14ac:dyDescent="0.15">
      <c r="A986" s="25">
        <v>18</v>
      </c>
      <c r="B986" s="41"/>
      <c r="C986" s="16">
        <f>C912*$M$2</f>
        <v>1420.3244999999999</v>
      </c>
      <c r="D986" s="16">
        <f t="shared" ref="D986:F986" si="791">D912*$M$2</f>
        <v>916.47850000000005</v>
      </c>
      <c r="E986" s="16">
        <f t="shared" si="791"/>
        <v>768.01766999999995</v>
      </c>
      <c r="F986" s="16">
        <f t="shared" si="791"/>
        <v>691.21590300000003</v>
      </c>
      <c r="G986" s="17">
        <v>0</v>
      </c>
    </row>
    <row r="987" spans="1:20" hidden="1" x14ac:dyDescent="0.15">
      <c r="A987" s="25">
        <v>19</v>
      </c>
      <c r="B987" s="41"/>
      <c r="C987" s="16">
        <f t="shared" ref="C987:F987" si="792">C913*$M$2</f>
        <v>1439.00155</v>
      </c>
      <c r="D987" s="16">
        <f t="shared" si="792"/>
        <v>928.55342999999993</v>
      </c>
      <c r="E987" s="16">
        <f t="shared" si="792"/>
        <v>777.0521500000001</v>
      </c>
      <c r="F987" s="16">
        <f t="shared" si="792"/>
        <v>699.34693500000003</v>
      </c>
      <c r="G987" s="17">
        <v>0</v>
      </c>
    </row>
    <row r="988" spans="1:20" hidden="1" x14ac:dyDescent="0.15">
      <c r="A988" s="25">
        <v>20</v>
      </c>
      <c r="B988" s="41"/>
      <c r="C988" s="16">
        <f t="shared" ref="C988:F988" si="793">C914*$M$2</f>
        <v>1458.2866899999999</v>
      </c>
      <c r="D988" s="16">
        <f t="shared" si="793"/>
        <v>940.80210000000011</v>
      </c>
      <c r="E988" s="16">
        <f t="shared" si="793"/>
        <v>786.86846000000003</v>
      </c>
      <c r="F988" s="16">
        <f t="shared" si="793"/>
        <v>708.18161399999997</v>
      </c>
      <c r="G988" s="17">
        <v>0</v>
      </c>
    </row>
    <row r="989" spans="1:20" hidden="1" x14ac:dyDescent="0.15">
      <c r="A989" s="25">
        <v>21</v>
      </c>
      <c r="B989" s="41"/>
      <c r="C989" s="16">
        <f t="shared" ref="C989:F989" si="794">C915*$M$2</f>
        <v>1478.0930499999999</v>
      </c>
      <c r="D989" s="16">
        <f t="shared" si="794"/>
        <v>953.74572999999998</v>
      </c>
      <c r="E989" s="16">
        <f t="shared" si="794"/>
        <v>796.94538000000011</v>
      </c>
      <c r="F989" s="16">
        <f t="shared" si="794"/>
        <v>717.25084200000003</v>
      </c>
      <c r="G989" s="17">
        <v>0</v>
      </c>
    </row>
    <row r="990" spans="1:20" hidden="1" x14ac:dyDescent="0.15">
      <c r="A990" s="25">
        <v>22</v>
      </c>
      <c r="B990" s="41"/>
      <c r="C990" s="16">
        <f t="shared" ref="C990:F990" si="795">C916*$M$2</f>
        <v>1498.5943700000003</v>
      </c>
      <c r="D990" s="16">
        <f t="shared" si="795"/>
        <v>966.94997000000001</v>
      </c>
      <c r="E990" s="16">
        <f t="shared" si="795"/>
        <v>807.19604000000004</v>
      </c>
      <c r="F990" s="16">
        <f t="shared" si="795"/>
        <v>726.47643600000004</v>
      </c>
      <c r="G990" s="17">
        <v>0</v>
      </c>
    </row>
    <row r="991" spans="1:20" hidden="1" x14ac:dyDescent="0.15">
      <c r="A991" s="25">
        <v>23</v>
      </c>
      <c r="B991" s="41"/>
      <c r="C991" s="16">
        <f t="shared" ref="C991:F991" si="796">C917*$M$2</f>
        <v>1519.7037800000001</v>
      </c>
      <c r="D991" s="16">
        <f t="shared" si="796"/>
        <v>980.41481999999996</v>
      </c>
      <c r="E991" s="16">
        <f t="shared" si="796"/>
        <v>817.88104999999996</v>
      </c>
      <c r="F991" s="16">
        <f t="shared" si="796"/>
        <v>736.09294499999999</v>
      </c>
      <c r="G991" s="17">
        <v>0</v>
      </c>
    </row>
    <row r="992" spans="1:20" hidden="1" x14ac:dyDescent="0.15">
      <c r="A992" s="25">
        <v>24</v>
      </c>
      <c r="B992" s="41"/>
      <c r="C992" s="16">
        <f t="shared" ref="C992:F992" si="797">C918*$M$2</f>
        <v>1541.42128</v>
      </c>
      <c r="D992" s="16">
        <f t="shared" si="797"/>
        <v>994.57462999999984</v>
      </c>
      <c r="E992" s="16">
        <f t="shared" si="797"/>
        <v>829.08727999999996</v>
      </c>
      <c r="F992" s="16">
        <f t="shared" si="797"/>
        <v>746.17855200000008</v>
      </c>
      <c r="G992" s="17">
        <v>0</v>
      </c>
    </row>
    <row r="993" spans="1:7" hidden="1" x14ac:dyDescent="0.15">
      <c r="A993" s="25">
        <v>25</v>
      </c>
      <c r="B993" s="41"/>
      <c r="C993" s="16">
        <f t="shared" ref="C993:F993" si="798">C919*$M$2</f>
        <v>1563.7468699999999</v>
      </c>
      <c r="D993" s="16">
        <f t="shared" si="798"/>
        <v>1008.90818</v>
      </c>
      <c r="E993" s="16">
        <f t="shared" si="798"/>
        <v>840.29350999999997</v>
      </c>
      <c r="F993" s="16">
        <f t="shared" si="798"/>
        <v>756.26415900000006</v>
      </c>
      <c r="G993" s="17">
        <v>0</v>
      </c>
    </row>
    <row r="994" spans="1:7" hidden="1" x14ac:dyDescent="0.15">
      <c r="A994" s="25">
        <v>26</v>
      </c>
      <c r="B994" s="41"/>
      <c r="C994" s="16">
        <f t="shared" ref="C994:F994" si="799">C920*$M$2</f>
        <v>1596.0625100000002</v>
      </c>
      <c r="D994" s="16">
        <f t="shared" si="799"/>
        <v>1029.9307200000001</v>
      </c>
      <c r="E994" s="16">
        <f t="shared" si="799"/>
        <v>856.79881</v>
      </c>
      <c r="F994" s="16">
        <f t="shared" si="799"/>
        <v>771.11892900000009</v>
      </c>
      <c r="G994" s="17">
        <v>0</v>
      </c>
    </row>
    <row r="995" spans="1:7" hidden="1" x14ac:dyDescent="0.15">
      <c r="A995" s="25">
        <v>27</v>
      </c>
      <c r="B995" s="41"/>
      <c r="C995" s="16">
        <f t="shared" ref="C995:F995" si="800">C921*$M$2</f>
        <v>1629.6812</v>
      </c>
      <c r="D995" s="16">
        <f t="shared" si="800"/>
        <v>1051.4744799999999</v>
      </c>
      <c r="E995" s="16">
        <f t="shared" si="800"/>
        <v>873.99907000000007</v>
      </c>
      <c r="F995" s="16">
        <f t="shared" si="800"/>
        <v>786.59916299999998</v>
      </c>
      <c r="G995" s="17">
        <v>0</v>
      </c>
    </row>
    <row r="996" spans="1:7" hidden="1" x14ac:dyDescent="0.15">
      <c r="A996" s="25">
        <v>28</v>
      </c>
      <c r="B996" s="41"/>
      <c r="C996" s="16">
        <f t="shared" ref="C996:F996" si="801">C922*$M$2</f>
        <v>1664.4292000000003</v>
      </c>
      <c r="D996" s="16">
        <f t="shared" si="801"/>
        <v>1074.06068</v>
      </c>
      <c r="E996" s="16">
        <f t="shared" si="801"/>
        <v>891.80741999999998</v>
      </c>
      <c r="F996" s="16">
        <f t="shared" si="801"/>
        <v>802.62667800000008</v>
      </c>
      <c r="G996" s="17">
        <v>0</v>
      </c>
    </row>
    <row r="997" spans="1:7" hidden="1" x14ac:dyDescent="0.15">
      <c r="A997" s="25">
        <v>29</v>
      </c>
      <c r="B997" s="41"/>
      <c r="C997" s="16">
        <f t="shared" ref="C997:F997" si="802">C923*$M$2</f>
        <v>1700.39338</v>
      </c>
      <c r="D997" s="16">
        <f t="shared" si="802"/>
        <v>1096.9943600000001</v>
      </c>
      <c r="E997" s="16">
        <f t="shared" si="802"/>
        <v>910.48446999999999</v>
      </c>
      <c r="F997" s="16">
        <f t="shared" si="802"/>
        <v>819.43602299999998</v>
      </c>
      <c r="G997" s="17">
        <v>0</v>
      </c>
    </row>
    <row r="998" spans="1:7" hidden="1" x14ac:dyDescent="0.15">
      <c r="A998" s="25">
        <v>30</v>
      </c>
      <c r="B998" s="41"/>
      <c r="C998" s="16">
        <f t="shared" ref="C998:F998" si="803">C924*$M$2</f>
        <v>1737.4</v>
      </c>
      <c r="D998" s="16">
        <f t="shared" si="803"/>
        <v>1120.8836100000001</v>
      </c>
      <c r="E998" s="16">
        <f t="shared" si="803"/>
        <v>929.85648000000003</v>
      </c>
      <c r="F998" s="16">
        <f t="shared" si="803"/>
        <v>836.87083199999995</v>
      </c>
      <c r="G998" s="17">
        <v>0</v>
      </c>
    </row>
    <row r="999" spans="1:7" hidden="1" x14ac:dyDescent="0.15">
      <c r="A999" s="25">
        <v>31</v>
      </c>
      <c r="B999" s="41"/>
      <c r="C999" s="16">
        <f t="shared" ref="C999:F999" si="804">C925*$M$2</f>
        <v>1775.7965399999998</v>
      </c>
      <c r="D999" s="16">
        <f t="shared" si="804"/>
        <v>1145.7284299999999</v>
      </c>
      <c r="E999" s="16">
        <f t="shared" si="804"/>
        <v>949.57596999999998</v>
      </c>
      <c r="F999" s="16">
        <f t="shared" si="804"/>
        <v>854.61837300000002</v>
      </c>
      <c r="G999" s="17">
        <v>0</v>
      </c>
    </row>
    <row r="1000" spans="1:7" hidden="1" x14ac:dyDescent="0.15">
      <c r="A1000" s="25">
        <v>32</v>
      </c>
      <c r="B1000" s="41"/>
      <c r="C1000" s="16">
        <f t="shared" ref="C1000:F1000" si="805">C926*$M$2</f>
        <v>1815.4092599999997</v>
      </c>
      <c r="D1000" s="16">
        <f t="shared" si="805"/>
        <v>1171.1813400000001</v>
      </c>
      <c r="E1000" s="16">
        <f t="shared" si="805"/>
        <v>970.25103000000001</v>
      </c>
      <c r="F1000" s="16">
        <f t="shared" si="805"/>
        <v>873.22592700000007</v>
      </c>
      <c r="G1000" s="17">
        <v>0</v>
      </c>
    </row>
    <row r="1001" spans="1:7" hidden="1" x14ac:dyDescent="0.15">
      <c r="A1001" s="25">
        <v>33</v>
      </c>
      <c r="B1001" s="41"/>
      <c r="C1001" s="16">
        <f t="shared" ref="C1001:F1001" si="806">C927*$M$2</f>
        <v>1856.32503</v>
      </c>
      <c r="D1001" s="16">
        <f t="shared" si="806"/>
        <v>1197.5029499999998</v>
      </c>
      <c r="E1001" s="16">
        <f t="shared" si="806"/>
        <v>991.44731000000013</v>
      </c>
      <c r="F1001" s="16">
        <f t="shared" si="806"/>
        <v>892.30257900000004</v>
      </c>
      <c r="G1001" s="17">
        <v>0</v>
      </c>
    </row>
    <row r="1002" spans="1:7" hidden="1" x14ac:dyDescent="0.15">
      <c r="A1002" s="25">
        <v>34</v>
      </c>
      <c r="B1002" s="41"/>
      <c r="C1002" s="16">
        <f t="shared" ref="C1002:F1002" si="807">C928*$M$2</f>
        <v>1898.1095000000003</v>
      </c>
      <c r="D1002" s="16">
        <f t="shared" si="807"/>
        <v>1224.69326</v>
      </c>
      <c r="E1002" s="16">
        <f t="shared" si="807"/>
        <v>1013.5991599999999</v>
      </c>
      <c r="F1002" s="16">
        <f t="shared" si="807"/>
        <v>912.2392440000001</v>
      </c>
      <c r="G1002" s="17">
        <v>0</v>
      </c>
    </row>
    <row r="1003" spans="1:7" hidden="1" x14ac:dyDescent="0.15">
      <c r="A1003" s="25">
        <v>35</v>
      </c>
      <c r="B1003" s="41"/>
      <c r="C1003" s="16">
        <f t="shared" ref="C1003:F1003" si="808">C929*$M$2</f>
        <v>1941.4576299999999</v>
      </c>
      <c r="D1003" s="16">
        <f t="shared" si="808"/>
        <v>1252.4916599999999</v>
      </c>
      <c r="E1003" s="16">
        <f t="shared" si="808"/>
        <v>1036.1853599999999</v>
      </c>
      <c r="F1003" s="16">
        <f t="shared" si="808"/>
        <v>932.566824</v>
      </c>
      <c r="G1003" s="17">
        <v>0</v>
      </c>
    </row>
    <row r="1004" spans="1:7" hidden="1" x14ac:dyDescent="0.15">
      <c r="A1004" s="25">
        <v>36</v>
      </c>
      <c r="B1004" s="41"/>
      <c r="C1004" s="16">
        <f t="shared" ref="C1004:F1004" si="809">C930*$M$2</f>
        <v>1985.6744599999997</v>
      </c>
      <c r="D1004" s="16">
        <f t="shared" si="809"/>
        <v>1281.15876</v>
      </c>
      <c r="E1004" s="16">
        <f t="shared" si="809"/>
        <v>1059.55339</v>
      </c>
      <c r="F1004" s="16">
        <f t="shared" si="809"/>
        <v>953.59805100000005</v>
      </c>
      <c r="G1004" s="17">
        <v>0</v>
      </c>
    </row>
    <row r="1005" spans="1:7" hidden="1" x14ac:dyDescent="0.15">
      <c r="A1005" s="25">
        <v>37</v>
      </c>
      <c r="B1005" s="41"/>
      <c r="C1005" s="16">
        <f t="shared" ref="C1005:F1005" si="810">C931*$M$2</f>
        <v>2031.2812099999996</v>
      </c>
      <c r="D1005" s="16">
        <f t="shared" si="810"/>
        <v>1310.60769</v>
      </c>
      <c r="E1005" s="16">
        <f t="shared" si="810"/>
        <v>1083.5295100000001</v>
      </c>
      <c r="F1005" s="16">
        <f t="shared" si="810"/>
        <v>975.176559</v>
      </c>
      <c r="G1005" s="17">
        <v>0</v>
      </c>
    </row>
    <row r="1006" spans="1:7" hidden="1" x14ac:dyDescent="0.15">
      <c r="A1006" s="25">
        <v>38</v>
      </c>
      <c r="B1006" s="41"/>
      <c r="C1006" s="16">
        <f t="shared" ref="C1006:F1006" si="811">C932*$M$2</f>
        <v>2078.1041399999999</v>
      </c>
      <c r="D1006" s="16">
        <f t="shared" si="811"/>
        <v>1340.83845</v>
      </c>
      <c r="E1006" s="16">
        <f t="shared" si="811"/>
        <v>1108.1137200000001</v>
      </c>
      <c r="F1006" s="16">
        <f t="shared" si="811"/>
        <v>997.30234799999994</v>
      </c>
      <c r="G1006" s="17">
        <v>0</v>
      </c>
    </row>
    <row r="1007" spans="1:7" hidden="1" x14ac:dyDescent="0.15">
      <c r="A1007" s="25">
        <v>39</v>
      </c>
      <c r="B1007" s="41"/>
      <c r="C1007" s="16">
        <f t="shared" ref="C1007:F1007" si="812">C933*$M$2</f>
        <v>2126.1432500000001</v>
      </c>
      <c r="D1007" s="16">
        <f t="shared" si="812"/>
        <v>1371.85104</v>
      </c>
      <c r="E1007" s="16">
        <f t="shared" si="812"/>
        <v>1133.4797599999999</v>
      </c>
      <c r="F1007" s="16">
        <f t="shared" si="812"/>
        <v>1020.1317839999999</v>
      </c>
      <c r="G1007" s="17">
        <v>0</v>
      </c>
    </row>
    <row r="1008" spans="1:7" hidden="1" x14ac:dyDescent="0.15">
      <c r="A1008" s="25">
        <v>40</v>
      </c>
      <c r="B1008" s="41"/>
      <c r="C1008" s="16">
        <f t="shared" ref="C1008:F1008" si="813">C934*$M$2</f>
        <v>2175.4854099999998</v>
      </c>
      <c r="D1008" s="16">
        <f t="shared" si="813"/>
        <v>1403.6454599999997</v>
      </c>
      <c r="E1008" s="16">
        <f t="shared" si="813"/>
        <v>1159.62763</v>
      </c>
      <c r="F1008" s="16">
        <f t="shared" si="813"/>
        <v>1043.6648669999997</v>
      </c>
      <c r="G1008" s="17">
        <v>0</v>
      </c>
    </row>
    <row r="1009" spans="1:7" hidden="1" x14ac:dyDescent="0.15">
      <c r="A1009" s="25">
        <v>41</v>
      </c>
      <c r="B1009" s="41"/>
      <c r="C1009" s="16">
        <f t="shared" ref="C1009:F1009" si="814">C935*$M$2</f>
        <v>2226.0437500000003</v>
      </c>
      <c r="D1009" s="16">
        <f t="shared" si="814"/>
        <v>1436.1348399999999</v>
      </c>
      <c r="E1009" s="16">
        <f t="shared" si="814"/>
        <v>1186.3835899999999</v>
      </c>
      <c r="F1009" s="16">
        <f t="shared" si="814"/>
        <v>1067.7452309999999</v>
      </c>
      <c r="G1009" s="17">
        <v>0</v>
      </c>
    </row>
    <row r="1010" spans="1:7" hidden="1" x14ac:dyDescent="0.15">
      <c r="A1010" s="25">
        <v>42</v>
      </c>
      <c r="B1010" s="41"/>
      <c r="C1010" s="16">
        <f t="shared" ref="C1010:F1010" si="815">C936*$M$2</f>
        <v>2277.5576599999999</v>
      </c>
      <c r="D1010" s="16">
        <f t="shared" si="815"/>
        <v>1469.57979</v>
      </c>
      <c r="E1010" s="16">
        <f t="shared" si="815"/>
        <v>1213.5739000000001</v>
      </c>
      <c r="F1010" s="16">
        <f t="shared" si="815"/>
        <v>1092.21651</v>
      </c>
      <c r="G1010" s="17">
        <v>0</v>
      </c>
    </row>
    <row r="1011" spans="1:7" hidden="1" x14ac:dyDescent="0.15">
      <c r="A1011" s="25">
        <v>43</v>
      </c>
      <c r="B1011" s="41"/>
      <c r="C1011" s="16">
        <f t="shared" ref="C1011:F1011" si="816">C937*$M$2</f>
        <v>2330.28775</v>
      </c>
      <c r="D1011" s="16">
        <f t="shared" si="816"/>
        <v>1503.5459599999999</v>
      </c>
      <c r="E1011" s="16">
        <f t="shared" si="816"/>
        <v>1241.8935199999999</v>
      </c>
      <c r="F1011" s="16">
        <f t="shared" si="816"/>
        <v>1117.7041679999998</v>
      </c>
      <c r="G1011" s="17">
        <v>0</v>
      </c>
    </row>
    <row r="1012" spans="1:7" hidden="1" x14ac:dyDescent="0.15">
      <c r="A1012" s="25">
        <v>44</v>
      </c>
      <c r="B1012" s="41"/>
      <c r="C1012" s="16">
        <f t="shared" ref="C1012:F1012" si="817">C938*$M$2</f>
        <v>2384.5814999999998</v>
      </c>
      <c r="D1012" s="16">
        <f t="shared" si="817"/>
        <v>1538.4677000000001</v>
      </c>
      <c r="E1012" s="16">
        <f t="shared" si="817"/>
        <v>1270.6474900000001</v>
      </c>
      <c r="F1012" s="16">
        <f t="shared" si="817"/>
        <v>1143.5827410000002</v>
      </c>
      <c r="G1012" s="17">
        <v>0</v>
      </c>
    </row>
    <row r="1013" spans="1:7" hidden="1" x14ac:dyDescent="0.15">
      <c r="A1013" s="25">
        <v>45</v>
      </c>
      <c r="B1013" s="41"/>
      <c r="C1013" s="16">
        <f t="shared" ref="C1013:F1013" si="818">C939*$M$2</f>
        <v>2439.74395</v>
      </c>
      <c r="D1013" s="16">
        <f t="shared" si="818"/>
        <v>1574.0844</v>
      </c>
      <c r="E1013" s="16">
        <f t="shared" si="818"/>
        <v>1300.1832899999997</v>
      </c>
      <c r="F1013" s="16">
        <f t="shared" si="818"/>
        <v>1170.1649609999999</v>
      </c>
      <c r="G1013" s="17">
        <v>0</v>
      </c>
    </row>
    <row r="1014" spans="1:7" hidden="1" x14ac:dyDescent="0.15">
      <c r="A1014" s="25">
        <v>46</v>
      </c>
      <c r="B1014" s="41"/>
      <c r="C1014" s="16">
        <f t="shared" ref="C1014:F1014" si="819">C940*$M$2</f>
        <v>2496.2094500000003</v>
      </c>
      <c r="D1014" s="16">
        <f t="shared" si="819"/>
        <v>1610.5698</v>
      </c>
      <c r="E1014" s="16">
        <f t="shared" si="819"/>
        <v>1330.1534399999998</v>
      </c>
      <c r="F1014" s="16">
        <f t="shared" si="819"/>
        <v>1197.1380960000001</v>
      </c>
      <c r="G1014" s="17">
        <v>0</v>
      </c>
    </row>
    <row r="1015" spans="1:7" hidden="1" x14ac:dyDescent="0.15">
      <c r="A1015" s="25">
        <v>47</v>
      </c>
      <c r="B1015" s="41"/>
      <c r="C1015" s="16">
        <f t="shared" ref="C1015:F1015" si="820">C941*$M$2</f>
        <v>2553.8042599999999</v>
      </c>
      <c r="D1015" s="16">
        <f t="shared" si="820"/>
        <v>1647.7501600000001</v>
      </c>
      <c r="E1015" s="16">
        <f t="shared" si="820"/>
        <v>1360.9922899999999</v>
      </c>
      <c r="F1015" s="16">
        <f t="shared" si="820"/>
        <v>1224.8930609999998</v>
      </c>
      <c r="G1015" s="17">
        <v>0</v>
      </c>
    </row>
    <row r="1016" spans="1:7" hidden="1" x14ac:dyDescent="0.15">
      <c r="A1016" s="25">
        <v>48</v>
      </c>
      <c r="B1016" s="41"/>
      <c r="C1016" s="16">
        <f t="shared" ref="C1016:F1016" si="821">C942*$M$2</f>
        <v>2612.78899</v>
      </c>
      <c r="D1016" s="16">
        <f t="shared" si="821"/>
        <v>1685.7123499999998</v>
      </c>
      <c r="E1016" s="16">
        <f t="shared" si="821"/>
        <v>1392.6129700000001</v>
      </c>
      <c r="F1016" s="16">
        <f t="shared" si="821"/>
        <v>1253.3516729999999</v>
      </c>
      <c r="G1016" s="17">
        <v>0</v>
      </c>
    </row>
    <row r="1017" spans="1:7" hidden="1" x14ac:dyDescent="0.15">
      <c r="A1017" s="25">
        <v>49</v>
      </c>
      <c r="B1017" s="41"/>
      <c r="C1017" s="16">
        <f t="shared" ref="C1017:F1017" si="822">C943*$M$2</f>
        <v>2672.9030299999999</v>
      </c>
      <c r="D1017" s="16">
        <f t="shared" si="822"/>
        <v>1724.3695000000002</v>
      </c>
      <c r="E1017" s="16">
        <f t="shared" si="822"/>
        <v>1424.7548700000002</v>
      </c>
      <c r="F1017" s="16">
        <f t="shared" si="822"/>
        <v>1282.2793830000003</v>
      </c>
      <c r="G1017" s="17">
        <v>0</v>
      </c>
    </row>
    <row r="1018" spans="1:7" hidden="1" x14ac:dyDescent="0.15">
      <c r="A1018" s="25">
        <v>50</v>
      </c>
      <c r="B1018" s="41"/>
      <c r="C1018" s="16">
        <f t="shared" ref="C1018:F1018" si="823">C944*$M$2</f>
        <v>2734.3201200000003</v>
      </c>
      <c r="D1018" s="16">
        <f t="shared" si="823"/>
        <v>1763.9822200000001</v>
      </c>
      <c r="E1018" s="16">
        <f t="shared" si="823"/>
        <v>1457.7654700000001</v>
      </c>
      <c r="F1018" s="16">
        <f t="shared" si="823"/>
        <v>1311.9889230000001</v>
      </c>
      <c r="G1018" s="17">
        <v>0</v>
      </c>
    </row>
    <row r="1019" spans="1:7" hidden="1" x14ac:dyDescent="0.15">
      <c r="A1019" s="25">
        <v>51</v>
      </c>
      <c r="B1019" s="41"/>
      <c r="C1019" s="16">
        <f t="shared" ref="C1019:F1019" si="824">C945*$M$2</f>
        <v>2796.7796499999999</v>
      </c>
      <c r="D1019" s="16">
        <f t="shared" si="824"/>
        <v>1804.2899</v>
      </c>
      <c r="E1019" s="16">
        <f t="shared" si="824"/>
        <v>1491.2104199999999</v>
      </c>
      <c r="F1019" s="16">
        <f t="shared" si="824"/>
        <v>1342.0893780000001</v>
      </c>
      <c r="G1019" s="17">
        <v>0</v>
      </c>
    </row>
    <row r="1020" spans="1:7" hidden="1" x14ac:dyDescent="0.15">
      <c r="A1020" s="25">
        <v>52</v>
      </c>
      <c r="B1020" s="41"/>
      <c r="C1020" s="16">
        <f t="shared" ref="C1020:F1020" si="825">C946*$M$2</f>
        <v>2860.4553599999999</v>
      </c>
      <c r="D1020" s="16">
        <f t="shared" si="825"/>
        <v>1845.55315</v>
      </c>
      <c r="E1020" s="16">
        <f t="shared" si="825"/>
        <v>1525.35033</v>
      </c>
      <c r="F1020" s="16">
        <f t="shared" si="825"/>
        <v>1372.8152969999999</v>
      </c>
      <c r="G1020" s="17">
        <v>0</v>
      </c>
    </row>
    <row r="1021" spans="1:7" hidden="1" x14ac:dyDescent="0.15">
      <c r="A1021" s="25">
        <v>53</v>
      </c>
      <c r="B1021" s="41"/>
      <c r="C1021" s="16">
        <f t="shared" ref="C1021:F1021" si="826">C947*$M$2</f>
        <v>2925.6078600000001</v>
      </c>
      <c r="D1021" s="16">
        <f t="shared" si="826"/>
        <v>1887.4244900000001</v>
      </c>
      <c r="E1021" s="16">
        <f t="shared" si="826"/>
        <v>1560.3589400000001</v>
      </c>
      <c r="F1021" s="16">
        <f t="shared" si="826"/>
        <v>1404.323046</v>
      </c>
      <c r="G1021" s="17">
        <v>0</v>
      </c>
    </row>
    <row r="1022" spans="1:7" hidden="1" x14ac:dyDescent="0.15">
      <c r="A1022" s="25">
        <v>54</v>
      </c>
      <c r="B1022" s="41"/>
      <c r="C1022" s="16">
        <f t="shared" ref="C1022:F1022" si="827">C948*$M$2</f>
        <v>2991.7159299999998</v>
      </c>
      <c r="D1022" s="16">
        <f t="shared" si="827"/>
        <v>1930.2514000000001</v>
      </c>
      <c r="E1022" s="16">
        <f t="shared" si="827"/>
        <v>1595.8887699999998</v>
      </c>
      <c r="F1022" s="16">
        <f t="shared" si="827"/>
        <v>1436.2998930000001</v>
      </c>
      <c r="G1022" s="17">
        <v>0</v>
      </c>
    </row>
    <row r="1023" spans="1:7" hidden="1" x14ac:dyDescent="0.15">
      <c r="A1023" s="25">
        <v>55</v>
      </c>
      <c r="B1023" s="41"/>
      <c r="C1023" s="16">
        <f t="shared" ref="C1023:F1023" si="828">C949*$M$2</f>
        <v>3059.1270499999996</v>
      </c>
      <c r="D1023" s="16">
        <f t="shared" si="828"/>
        <v>1973.5995300000002</v>
      </c>
      <c r="E1023" s="16">
        <f t="shared" si="828"/>
        <v>1632.2873</v>
      </c>
      <c r="F1023" s="16">
        <f t="shared" si="828"/>
        <v>1469.0585699999999</v>
      </c>
      <c r="G1023" s="17">
        <v>0</v>
      </c>
    </row>
    <row r="1024" spans="1:7" hidden="1" x14ac:dyDescent="0.15">
      <c r="A1024" s="25">
        <v>56</v>
      </c>
      <c r="B1024" s="41"/>
      <c r="C1024" s="16">
        <f t="shared" ref="C1024:F1024" si="829">C950*$M$2</f>
        <v>3127.58061</v>
      </c>
      <c r="D1024" s="16">
        <f t="shared" si="829"/>
        <v>2017.81636</v>
      </c>
      <c r="E1024" s="16">
        <f t="shared" si="829"/>
        <v>1669.20705</v>
      </c>
      <c r="F1024" s="16">
        <f t="shared" si="829"/>
        <v>1502.286345</v>
      </c>
      <c r="G1024" s="17">
        <v>0</v>
      </c>
    </row>
    <row r="1025" spans="1:7" hidden="1" x14ac:dyDescent="0.15">
      <c r="A1025" s="25">
        <v>57</v>
      </c>
      <c r="B1025" s="41"/>
      <c r="C1025" s="16">
        <f t="shared" ref="C1025:F1025" si="830">C951*$M$2</f>
        <v>3197.5109600000005</v>
      </c>
      <c r="D1025" s="16">
        <f t="shared" si="830"/>
        <v>2062.9018900000001</v>
      </c>
      <c r="E1025" s="16">
        <f t="shared" si="830"/>
        <v>1706.7348900000002</v>
      </c>
      <c r="F1025" s="16">
        <f t="shared" si="830"/>
        <v>1536.0614010000002</v>
      </c>
      <c r="G1025" s="17">
        <v>0</v>
      </c>
    </row>
    <row r="1026" spans="1:7" hidden="1" x14ac:dyDescent="0.15">
      <c r="A1026" s="25">
        <v>58</v>
      </c>
      <c r="B1026" s="41"/>
      <c r="C1026" s="16">
        <f t="shared" ref="C1026:F1026" si="831">C952*$M$2</f>
        <v>3268.3968800000002</v>
      </c>
      <c r="D1026" s="16">
        <f t="shared" si="831"/>
        <v>2108.7692499999998</v>
      </c>
      <c r="E1026" s="16">
        <f t="shared" si="831"/>
        <v>1745.04456</v>
      </c>
      <c r="F1026" s="16">
        <f t="shared" si="831"/>
        <v>1570.5401040000002</v>
      </c>
      <c r="G1026" s="17">
        <v>0</v>
      </c>
    </row>
    <row r="1027" spans="1:7" hidden="1" x14ac:dyDescent="0.15">
      <c r="A1027" s="25">
        <v>59</v>
      </c>
      <c r="B1027" s="41"/>
      <c r="C1027" s="16">
        <f t="shared" ref="C1027:F1027" si="832">C953*$M$2</f>
        <v>3340.67272</v>
      </c>
      <c r="D1027" s="16">
        <f t="shared" si="832"/>
        <v>2155.1578300000001</v>
      </c>
      <c r="E1027" s="16">
        <f t="shared" si="832"/>
        <v>1784.2229299999997</v>
      </c>
      <c r="F1027" s="16">
        <f t="shared" si="832"/>
        <v>1605.8006370000001</v>
      </c>
      <c r="G1027" s="17">
        <v>0</v>
      </c>
    </row>
    <row r="1028" spans="1:7" hidden="1" x14ac:dyDescent="0.15">
      <c r="A1028" s="25">
        <v>60</v>
      </c>
      <c r="B1028" s="41"/>
      <c r="C1028" s="16">
        <f t="shared" ref="C1028:F1028" si="833">C954*$M$2</f>
        <v>3413.991</v>
      </c>
      <c r="D1028" s="16">
        <f t="shared" si="833"/>
        <v>2202.6757199999997</v>
      </c>
      <c r="E1028" s="16">
        <f t="shared" si="833"/>
        <v>1823.7487799999999</v>
      </c>
      <c r="F1028" s="16">
        <f t="shared" si="833"/>
        <v>1641.373902</v>
      </c>
      <c r="G1028" s="17">
        <v>0</v>
      </c>
    </row>
    <row r="1029" spans="1:7" hidden="1" x14ac:dyDescent="0.15">
      <c r="A1029" s="25">
        <v>61</v>
      </c>
      <c r="B1029" s="41"/>
      <c r="C1029" s="16">
        <f t="shared" ref="C1029:F1029" si="834">C955*$M$2</f>
        <v>3799.3463200000001</v>
      </c>
      <c r="D1029" s="16">
        <f t="shared" si="834"/>
        <v>2451.0370499999999</v>
      </c>
      <c r="E1029" s="16">
        <f t="shared" si="834"/>
        <v>2032.4973900000002</v>
      </c>
      <c r="F1029" s="16">
        <f t="shared" si="834"/>
        <v>1829.2476510000001</v>
      </c>
      <c r="G1029" s="17">
        <v>0</v>
      </c>
    </row>
    <row r="1030" spans="1:7" hidden="1" x14ac:dyDescent="0.15">
      <c r="A1030" s="25">
        <v>62</v>
      </c>
      <c r="B1030" s="41"/>
      <c r="C1030" s="16">
        <f t="shared" ref="C1030:F1030" si="835">C956*$M$2</f>
        <v>4214.4980499999992</v>
      </c>
      <c r="D1030" s="16">
        <f t="shared" si="835"/>
        <v>2719.2047400000001</v>
      </c>
      <c r="E1030" s="16">
        <f t="shared" si="835"/>
        <v>2258.1856499999999</v>
      </c>
      <c r="F1030" s="16">
        <f t="shared" si="835"/>
        <v>2032.3670849999999</v>
      </c>
      <c r="G1030" s="17">
        <v>0</v>
      </c>
    </row>
    <row r="1031" spans="1:7" hidden="1" x14ac:dyDescent="0.15">
      <c r="A1031" s="25">
        <v>63</v>
      </c>
      <c r="B1031" s="41"/>
      <c r="C1031" s="16">
        <f t="shared" ref="C1031:F1031" si="836">C957*$M$2</f>
        <v>4660.2280199999996</v>
      </c>
      <c r="D1031" s="16">
        <f t="shared" si="836"/>
        <v>3006.5706999999998</v>
      </c>
      <c r="E1031" s="16">
        <f t="shared" si="836"/>
        <v>2500.8135600000001</v>
      </c>
      <c r="F1031" s="16">
        <f t="shared" si="836"/>
        <v>2250.7322039999999</v>
      </c>
      <c r="G1031" s="17">
        <v>0</v>
      </c>
    </row>
    <row r="1032" spans="1:7" hidden="1" x14ac:dyDescent="0.15">
      <c r="A1032" s="25">
        <v>64</v>
      </c>
      <c r="B1032" s="41"/>
      <c r="C1032" s="16">
        <f t="shared" ref="C1032:F1032" si="837">C958*$M$2</f>
        <v>5136.0150100000001</v>
      </c>
      <c r="D1032" s="16">
        <f t="shared" si="837"/>
        <v>3313.7430200000008</v>
      </c>
      <c r="E1032" s="16">
        <f t="shared" si="837"/>
        <v>2760.6417299999998</v>
      </c>
      <c r="F1032" s="16">
        <f t="shared" si="837"/>
        <v>2484.5775570000001</v>
      </c>
      <c r="G1032" s="17">
        <v>0</v>
      </c>
    </row>
    <row r="1033" spans="1:7" hidden="1" x14ac:dyDescent="0.15">
      <c r="A1033" s="25">
        <v>65</v>
      </c>
      <c r="B1033" s="41"/>
      <c r="C1033" s="16">
        <f t="shared" ref="C1033:F1033" si="838">C959*$M$2</f>
        <v>5642.2933700000003</v>
      </c>
      <c r="D1033" s="16">
        <f t="shared" si="838"/>
        <v>3640.0267400000002</v>
      </c>
      <c r="E1033" s="16">
        <f t="shared" si="838"/>
        <v>3037.4095499999994</v>
      </c>
      <c r="F1033" s="16">
        <f t="shared" si="838"/>
        <v>2733.6685950000001</v>
      </c>
      <c r="G1033" s="17">
        <v>0</v>
      </c>
    </row>
    <row r="1034" spans="1:7" hidden="1" x14ac:dyDescent="0.15">
      <c r="A1034" s="25">
        <v>66</v>
      </c>
      <c r="B1034" s="41"/>
      <c r="C1034" s="16">
        <f t="shared" ref="C1034:F1034" si="839">C960*$M$2</f>
        <v>6178.6287499999999</v>
      </c>
      <c r="D1034" s="16">
        <f t="shared" si="839"/>
        <v>3986.2905600000004</v>
      </c>
      <c r="E1034" s="16">
        <f t="shared" si="839"/>
        <v>3331.2907599999999</v>
      </c>
      <c r="F1034" s="16">
        <f t="shared" si="839"/>
        <v>2998.1616840000002</v>
      </c>
      <c r="G1034" s="17">
        <v>0</v>
      </c>
    </row>
    <row r="1035" spans="1:7" hidden="1" x14ac:dyDescent="0.15">
      <c r="A1035" s="25">
        <v>67</v>
      </c>
      <c r="B1035" s="41"/>
      <c r="C1035" s="16">
        <f t="shared" ref="C1035:F1035" si="840">C961*$M$2</f>
        <v>6745.0211499999996</v>
      </c>
      <c r="D1035" s="16">
        <f t="shared" si="840"/>
        <v>4351.7526500000004</v>
      </c>
      <c r="E1035" s="16">
        <f t="shared" si="840"/>
        <v>3642.02475</v>
      </c>
      <c r="F1035" s="16">
        <f t="shared" si="840"/>
        <v>3277.8222750000004</v>
      </c>
      <c r="G1035" s="17">
        <v>0</v>
      </c>
    </row>
    <row r="1036" spans="1:7" hidden="1" x14ac:dyDescent="0.15">
      <c r="A1036" s="25">
        <v>68</v>
      </c>
      <c r="B1036" s="41"/>
      <c r="C1036" s="16">
        <f t="shared" ref="C1036:F1036" si="841">C962*$M$2</f>
        <v>7341.8180500000008</v>
      </c>
      <c r="D1036" s="16">
        <f t="shared" si="841"/>
        <v>4736.6736200000005</v>
      </c>
      <c r="E1036" s="16">
        <f t="shared" si="841"/>
        <v>3969.9590000000003</v>
      </c>
      <c r="F1036" s="16">
        <f t="shared" si="841"/>
        <v>3572.9630999999999</v>
      </c>
      <c r="G1036" s="17">
        <v>0</v>
      </c>
    </row>
    <row r="1037" spans="1:7" hidden="1" x14ac:dyDescent="0.15">
      <c r="A1037" s="25">
        <v>69</v>
      </c>
      <c r="B1037" s="41"/>
      <c r="C1037" s="16">
        <f t="shared" ref="C1037:F1037" si="842">C963*$M$2</f>
        <v>7968.6719699999994</v>
      </c>
      <c r="D1037" s="16">
        <f t="shared" si="842"/>
        <v>5141.0534699999998</v>
      </c>
      <c r="E1037" s="16">
        <f t="shared" si="842"/>
        <v>4314.9197699999995</v>
      </c>
      <c r="F1037" s="16">
        <f t="shared" si="842"/>
        <v>3883.4277929999998</v>
      </c>
      <c r="G1037" s="17">
        <v>0</v>
      </c>
    </row>
    <row r="1038" spans="1:7" hidden="1" x14ac:dyDescent="0.15">
      <c r="A1038" s="25">
        <v>70</v>
      </c>
      <c r="B1038" s="41"/>
      <c r="C1038" s="16">
        <f t="shared" ref="C1038:F1038" si="843">C964*$M$2</f>
        <v>8625.8435200000004</v>
      </c>
      <c r="D1038" s="16">
        <f t="shared" si="843"/>
        <v>5564.9790699999994</v>
      </c>
      <c r="E1038" s="16">
        <f t="shared" si="843"/>
        <v>4676.9070600000005</v>
      </c>
      <c r="F1038" s="16">
        <f t="shared" si="843"/>
        <v>4209.2163540000001</v>
      </c>
      <c r="G1038" s="17">
        <v>0</v>
      </c>
    </row>
    <row r="1039" spans="1:7" hidden="1" x14ac:dyDescent="0.15">
      <c r="A1039" s="25">
        <v>71</v>
      </c>
      <c r="B1039" s="41"/>
      <c r="C1039" s="16">
        <f t="shared" ref="C1039:F1039" si="844">C965*$M$2</f>
        <v>9313.332699999999</v>
      </c>
      <c r="D1039" s="16">
        <f t="shared" si="844"/>
        <v>6008.7110299999995</v>
      </c>
      <c r="E1039" s="16">
        <f t="shared" si="844"/>
        <v>5055.8340000000007</v>
      </c>
      <c r="F1039" s="16">
        <f t="shared" si="844"/>
        <v>4550.2506000000003</v>
      </c>
      <c r="G1039" s="17">
        <v>0</v>
      </c>
    </row>
    <row r="1040" spans="1:7" hidden="1" x14ac:dyDescent="0.15">
      <c r="A1040" s="25">
        <v>72</v>
      </c>
      <c r="B1040" s="41"/>
      <c r="C1040" s="16">
        <f t="shared" ref="C1040:F1040" si="845">C966*$M$2</f>
        <v>10031.05264</v>
      </c>
      <c r="D1040" s="16">
        <f t="shared" si="845"/>
        <v>6471.7281300000004</v>
      </c>
      <c r="E1040" s="16">
        <f t="shared" si="845"/>
        <v>5451.8743299999996</v>
      </c>
      <c r="F1040" s="16">
        <f t="shared" si="845"/>
        <v>4906.6868969999996</v>
      </c>
      <c r="G1040" s="17">
        <v>0</v>
      </c>
    </row>
    <row r="1041" spans="1:7" hidden="1" x14ac:dyDescent="0.15">
      <c r="A1041" s="25">
        <v>73</v>
      </c>
      <c r="B1041" s="41"/>
      <c r="C1041" s="16">
        <f t="shared" ref="C1041:F1041" si="846">C967*$M$2</f>
        <v>10778.742730000002</v>
      </c>
      <c r="D1041" s="16">
        <f t="shared" si="846"/>
        <v>6954.2041100000006</v>
      </c>
      <c r="E1041" s="16">
        <f t="shared" si="846"/>
        <v>5865.11492</v>
      </c>
      <c r="F1041" s="16">
        <f t="shared" si="846"/>
        <v>5278.6034280000013</v>
      </c>
      <c r="G1041" s="17">
        <v>0</v>
      </c>
    </row>
    <row r="1042" spans="1:7" hidden="1" x14ac:dyDescent="0.15">
      <c r="A1042" s="25">
        <v>74</v>
      </c>
      <c r="B1042" s="41"/>
      <c r="C1042" s="16">
        <f t="shared" ref="C1042:F1042" si="847">C968*$M$2</f>
        <v>11556.837319999999</v>
      </c>
      <c r="D1042" s="16">
        <f t="shared" si="847"/>
        <v>7456.13897</v>
      </c>
      <c r="E1042" s="16">
        <f t="shared" si="847"/>
        <v>6295.2082900000005</v>
      </c>
      <c r="F1042" s="16">
        <f t="shared" si="847"/>
        <v>5665.6874610000004</v>
      </c>
      <c r="G1042" s="17">
        <v>0</v>
      </c>
    </row>
    <row r="1043" spans="1:7" hidden="1" x14ac:dyDescent="0.15">
      <c r="A1043" s="25">
        <v>75</v>
      </c>
      <c r="B1043" s="41"/>
      <c r="C1043" s="16">
        <f t="shared" ref="C1043:F1043" si="848">C969*$M$2</f>
        <v>12365.16267</v>
      </c>
      <c r="D1043" s="16">
        <f t="shared" si="848"/>
        <v>7977.6195799999996</v>
      </c>
      <c r="E1043" s="16">
        <f t="shared" si="848"/>
        <v>6742.3281800000004</v>
      </c>
      <c r="F1043" s="16">
        <f t="shared" si="848"/>
        <v>6068.0953620000009</v>
      </c>
      <c r="G1043" s="17">
        <v>0</v>
      </c>
    </row>
    <row r="1044" spans="1:7" hidden="1" x14ac:dyDescent="0.15">
      <c r="A1044" s="25">
        <v>76</v>
      </c>
      <c r="B1044" s="41"/>
      <c r="C1044" s="16">
        <f t="shared" ref="C1044:F1044" si="849">C970*$M$2</f>
        <v>12365.16267</v>
      </c>
      <c r="D1044" s="16">
        <f t="shared" si="849"/>
        <v>7977.6195799999996</v>
      </c>
      <c r="E1044" s="16">
        <f t="shared" si="849"/>
        <v>6742.3281800000004</v>
      </c>
      <c r="F1044" s="16">
        <f t="shared" si="849"/>
        <v>6068.0953620000009</v>
      </c>
      <c r="G1044" s="17">
        <v>0</v>
      </c>
    </row>
    <row r="1045" spans="1:7" hidden="1" x14ac:dyDescent="0.15">
      <c r="A1045" s="25">
        <v>77</v>
      </c>
      <c r="B1045" s="41"/>
      <c r="C1045" s="16">
        <f t="shared" ref="C1045:F1045" si="850">C971*$M$2</f>
        <v>12365.16267</v>
      </c>
      <c r="D1045" s="16">
        <f t="shared" si="850"/>
        <v>7977.6195799999996</v>
      </c>
      <c r="E1045" s="16">
        <f t="shared" si="850"/>
        <v>6742.3281800000004</v>
      </c>
      <c r="F1045" s="16">
        <f t="shared" si="850"/>
        <v>6068.0953620000009</v>
      </c>
      <c r="G1045" s="17">
        <v>0</v>
      </c>
    </row>
    <row r="1046" spans="1:7" hidden="1" x14ac:dyDescent="0.15">
      <c r="A1046" s="25">
        <v>78</v>
      </c>
      <c r="B1046" s="41"/>
      <c r="C1046" s="16">
        <f t="shared" ref="C1046:F1046" si="851">C972*$M$2</f>
        <v>12365.16267</v>
      </c>
      <c r="D1046" s="16">
        <f t="shared" si="851"/>
        <v>7977.6195799999996</v>
      </c>
      <c r="E1046" s="16">
        <f t="shared" si="851"/>
        <v>6742.3281800000004</v>
      </c>
      <c r="F1046" s="16">
        <f t="shared" si="851"/>
        <v>6068.0953620000009</v>
      </c>
      <c r="G1046" s="17">
        <v>0</v>
      </c>
    </row>
    <row r="1047" spans="1:7" hidden="1" x14ac:dyDescent="0.15">
      <c r="A1047" s="25">
        <v>79</v>
      </c>
      <c r="B1047" s="41"/>
      <c r="C1047" s="16">
        <f t="shared" ref="C1047:F1047" si="852">C973*$M$2</f>
        <v>12365.16267</v>
      </c>
      <c r="D1047" s="16">
        <f t="shared" si="852"/>
        <v>7977.6195799999996</v>
      </c>
      <c r="E1047" s="16">
        <f t="shared" si="852"/>
        <v>6742.3281800000004</v>
      </c>
      <c r="F1047" s="16">
        <f t="shared" si="852"/>
        <v>6068.0953620000009</v>
      </c>
      <c r="G1047" s="17">
        <v>0</v>
      </c>
    </row>
    <row r="1048" spans="1:7" hidden="1" x14ac:dyDescent="0.15">
      <c r="A1048" s="25">
        <v>80</v>
      </c>
      <c r="B1048" s="41"/>
      <c r="C1048" s="16">
        <f t="shared" ref="C1048:F1048" si="853">C974*$M$2</f>
        <v>12365.16267</v>
      </c>
      <c r="D1048" s="16">
        <f t="shared" si="853"/>
        <v>7977.6195799999996</v>
      </c>
      <c r="E1048" s="16">
        <f t="shared" si="853"/>
        <v>6742.3281800000004</v>
      </c>
      <c r="F1048" s="16">
        <f t="shared" si="853"/>
        <v>6068.0953620000009</v>
      </c>
      <c r="G1048" s="17"/>
    </row>
    <row r="1049" spans="1:7" hidden="1" x14ac:dyDescent="0.15">
      <c r="A1049" s="25">
        <v>81</v>
      </c>
      <c r="B1049" s="41"/>
      <c r="C1049" s="16">
        <f t="shared" ref="C1049:F1049" si="854">C975*$M$2</f>
        <v>12365.16267</v>
      </c>
      <c r="D1049" s="16">
        <f t="shared" si="854"/>
        <v>7977.6195799999996</v>
      </c>
      <c r="E1049" s="16">
        <f t="shared" si="854"/>
        <v>6742.3281800000004</v>
      </c>
      <c r="F1049" s="16">
        <f t="shared" si="854"/>
        <v>6068.0953620000009</v>
      </c>
      <c r="G1049" s="17"/>
    </row>
    <row r="1050" spans="1:7" hidden="1" x14ac:dyDescent="0.15">
      <c r="A1050" s="25">
        <v>82</v>
      </c>
      <c r="B1050" s="41"/>
      <c r="C1050" s="16">
        <f t="shared" ref="C1050:F1050" si="855">C976*$M$2</f>
        <v>12365.16267</v>
      </c>
      <c r="D1050" s="16">
        <f t="shared" si="855"/>
        <v>7977.6195799999996</v>
      </c>
      <c r="E1050" s="16">
        <f t="shared" si="855"/>
        <v>6742.3281800000004</v>
      </c>
      <c r="F1050" s="16">
        <f t="shared" si="855"/>
        <v>6068.0953620000009</v>
      </c>
      <c r="G1050" s="17"/>
    </row>
    <row r="1051" spans="1:7" hidden="1" x14ac:dyDescent="0.15">
      <c r="A1051" s="25">
        <v>83</v>
      </c>
      <c r="B1051" s="41"/>
      <c r="C1051" s="16">
        <f t="shared" ref="C1051:F1051" si="856">C977*$M$2</f>
        <v>12365.16267</v>
      </c>
      <c r="D1051" s="16">
        <f t="shared" si="856"/>
        <v>7977.6195799999996</v>
      </c>
      <c r="E1051" s="16">
        <f t="shared" si="856"/>
        <v>6742.3281800000004</v>
      </c>
      <c r="F1051" s="16">
        <f t="shared" si="856"/>
        <v>6068.0953620000009</v>
      </c>
      <c r="G1051" s="17"/>
    </row>
    <row r="1052" spans="1:7" hidden="1" x14ac:dyDescent="0.15">
      <c r="A1052" s="42">
        <v>84</v>
      </c>
      <c r="B1052" s="43" t="s">
        <v>153</v>
      </c>
      <c r="C1052" s="16">
        <f t="shared" ref="C1052:F1052" si="857">C978*$M$2</f>
        <v>12365.16267</v>
      </c>
      <c r="D1052" s="16">
        <f t="shared" si="857"/>
        <v>7977.6195799999996</v>
      </c>
      <c r="E1052" s="16">
        <f t="shared" si="857"/>
        <v>6742.3281800000004</v>
      </c>
      <c r="F1052" s="16">
        <f t="shared" si="857"/>
        <v>6068.0953620000009</v>
      </c>
      <c r="G1052" s="19">
        <v>0</v>
      </c>
    </row>
    <row r="1053" spans="1:7" hidden="1" x14ac:dyDescent="0.15">
      <c r="A1053" s="25">
        <v>1</v>
      </c>
      <c r="B1053" s="41" t="s">
        <v>154</v>
      </c>
      <c r="C1053" s="16">
        <f t="shared" ref="C1053:F1053" si="858">C979*$M$2</f>
        <v>639.10259000000008</v>
      </c>
      <c r="D1053" s="16">
        <f t="shared" si="858"/>
        <v>412.45875999999993</v>
      </c>
      <c r="E1053" s="16">
        <f t="shared" si="858"/>
        <v>345.65573000000001</v>
      </c>
      <c r="F1053" s="16">
        <f t="shared" si="858"/>
        <v>311.09015700000003</v>
      </c>
      <c r="G1053" s="17">
        <v>0</v>
      </c>
    </row>
    <row r="1054" spans="1:7" hidden="1" x14ac:dyDescent="0.15">
      <c r="A1054" s="25">
        <v>2</v>
      </c>
      <c r="B1054" s="41" t="s">
        <v>155</v>
      </c>
      <c r="C1054" s="16">
        <f t="shared" ref="C1054:F1054" si="859">C980*$M$2</f>
        <v>1086.7437</v>
      </c>
      <c r="D1054" s="16">
        <f t="shared" si="859"/>
        <v>701.12776999999994</v>
      </c>
      <c r="E1054" s="16">
        <f t="shared" si="859"/>
        <v>587.41493999999989</v>
      </c>
      <c r="F1054" s="16">
        <f t="shared" si="859"/>
        <v>528.67344600000001</v>
      </c>
      <c r="G1054" s="17">
        <v>0</v>
      </c>
    </row>
    <row r="1055" spans="1:7" hidden="1" x14ac:dyDescent="0.15">
      <c r="A1055" s="42">
        <v>3</v>
      </c>
      <c r="B1055" s="43" t="s">
        <v>156</v>
      </c>
      <c r="C1055" s="16">
        <f t="shared" ref="C1055:F1055" si="860">C981*$M$2</f>
        <v>1533.8635899999999</v>
      </c>
      <c r="D1055" s="16">
        <f t="shared" si="860"/>
        <v>989.79678000000001</v>
      </c>
      <c r="E1055" s="16">
        <f t="shared" si="860"/>
        <v>829.34789000000001</v>
      </c>
      <c r="F1055" s="16">
        <f t="shared" si="860"/>
        <v>746.4131010000001</v>
      </c>
      <c r="G1055" s="19">
        <v>0</v>
      </c>
    </row>
    <row r="1057" spans="1:7" ht="18" hidden="1" x14ac:dyDescent="0.2">
      <c r="A1057" s="456" t="s">
        <v>163</v>
      </c>
      <c r="B1057" s="457"/>
      <c r="C1057" s="457"/>
      <c r="D1057" s="457"/>
      <c r="E1057" s="457"/>
      <c r="F1057" s="457"/>
      <c r="G1057" s="458"/>
    </row>
    <row r="1058" spans="1:7" ht="18" hidden="1" x14ac:dyDescent="0.2">
      <c r="A1058" s="461" t="s">
        <v>107</v>
      </c>
      <c r="B1058" s="462"/>
      <c r="C1058" s="462"/>
      <c r="D1058" s="462"/>
      <c r="E1058" s="462"/>
      <c r="F1058" s="462"/>
      <c r="G1058" s="463"/>
    </row>
    <row r="1059" spans="1:7" hidden="1" x14ac:dyDescent="0.15">
      <c r="C1059" s="35"/>
      <c r="D1059" s="35"/>
      <c r="E1059" s="35"/>
      <c r="F1059" s="35"/>
      <c r="G1059" s="464"/>
    </row>
    <row r="1060" spans="1:7" hidden="1" x14ac:dyDescent="0.15">
      <c r="A1060" s="477" t="s">
        <v>150</v>
      </c>
      <c r="B1060" s="478"/>
      <c r="C1060" s="34">
        <v>0</v>
      </c>
      <c r="D1060" s="34">
        <v>1000</v>
      </c>
      <c r="E1060" s="34">
        <v>2000</v>
      </c>
      <c r="F1060" s="34">
        <v>5000</v>
      </c>
      <c r="G1060" s="48"/>
    </row>
    <row r="1061" spans="1:7" ht="14" hidden="1" x14ac:dyDescent="0.2">
      <c r="A1061" s="63">
        <v>18</v>
      </c>
      <c r="B1061" s="35"/>
      <c r="C1061" s="55">
        <f t="shared" ref="C1061:E1080" si="861">C912*$M$3</f>
        <v>4184.8846874999999</v>
      </c>
      <c r="D1061" s="55">
        <f t="shared" si="861"/>
        <v>2700.3384375000005</v>
      </c>
      <c r="E1061" s="55">
        <f t="shared" si="861"/>
        <v>2262.9092062499999</v>
      </c>
      <c r="F1061" s="55">
        <f t="shared" ref="F1061:F1092" si="862">F912*$M$4</f>
        <v>3925.1188777500001</v>
      </c>
      <c r="G1061" s="56">
        <v>0</v>
      </c>
    </row>
    <row r="1062" spans="1:7" ht="14" hidden="1" x14ac:dyDescent="0.2">
      <c r="A1062" s="63">
        <v>19</v>
      </c>
      <c r="B1062" s="35"/>
      <c r="C1062" s="55">
        <f t="shared" si="861"/>
        <v>4239.9152812499997</v>
      </c>
      <c r="D1062" s="55">
        <f t="shared" si="861"/>
        <v>2735.9163562499998</v>
      </c>
      <c r="E1062" s="55">
        <f t="shared" si="861"/>
        <v>2289.52865625</v>
      </c>
      <c r="F1062" s="55">
        <f t="shared" si="862"/>
        <v>3971.2915237500001</v>
      </c>
      <c r="G1062" s="56">
        <v>0</v>
      </c>
    </row>
    <row r="1063" spans="1:7" ht="14" hidden="1" x14ac:dyDescent="0.2">
      <c r="A1063" s="63">
        <v>20</v>
      </c>
      <c r="B1063" s="35"/>
      <c r="C1063" s="55">
        <f t="shared" si="861"/>
        <v>4296.7375687499998</v>
      </c>
      <c r="D1063" s="55">
        <f t="shared" si="861"/>
        <v>2772.0061875000006</v>
      </c>
      <c r="E1063" s="55">
        <f t="shared" si="861"/>
        <v>2318.4517125000002</v>
      </c>
      <c r="F1063" s="55">
        <f t="shared" si="862"/>
        <v>4021.4598795000002</v>
      </c>
      <c r="G1063" s="56">
        <v>0</v>
      </c>
    </row>
    <row r="1064" spans="1:7" ht="14" hidden="1" x14ac:dyDescent="0.2">
      <c r="A1064" s="63">
        <v>21</v>
      </c>
      <c r="B1064" s="35"/>
      <c r="C1064" s="55">
        <f t="shared" si="861"/>
        <v>4355.0955937500003</v>
      </c>
      <c r="D1064" s="55">
        <f t="shared" si="861"/>
        <v>2810.14366875</v>
      </c>
      <c r="E1064" s="55">
        <f t="shared" si="861"/>
        <v>2348.1426375000005</v>
      </c>
      <c r="F1064" s="55">
        <f t="shared" si="862"/>
        <v>4072.9601385000005</v>
      </c>
      <c r="G1064" s="56">
        <v>0</v>
      </c>
    </row>
    <row r="1065" spans="1:7" ht="14" hidden="1" x14ac:dyDescent="0.2">
      <c r="A1065" s="63">
        <v>22</v>
      </c>
      <c r="B1065" s="35"/>
      <c r="C1065" s="55">
        <f t="shared" si="861"/>
        <v>4415.5012687500011</v>
      </c>
      <c r="D1065" s="55">
        <f t="shared" si="861"/>
        <v>2849.04901875</v>
      </c>
      <c r="E1065" s="55">
        <f t="shared" si="861"/>
        <v>2378.3454750000005</v>
      </c>
      <c r="F1065" s="55">
        <f t="shared" si="862"/>
        <v>4125.3483329999999</v>
      </c>
      <c r="G1065" s="56">
        <v>0</v>
      </c>
    </row>
    <row r="1066" spans="1:7" ht="14" hidden="1" x14ac:dyDescent="0.2">
      <c r="A1066" s="63">
        <v>23</v>
      </c>
      <c r="B1066" s="35"/>
      <c r="C1066" s="55">
        <f t="shared" si="861"/>
        <v>4477.6986374999997</v>
      </c>
      <c r="D1066" s="55">
        <f t="shared" si="861"/>
        <v>2888.7222375000001</v>
      </c>
      <c r="E1066" s="55">
        <f t="shared" si="861"/>
        <v>2409.8280937499999</v>
      </c>
      <c r="F1066" s="55">
        <f t="shared" si="862"/>
        <v>4179.9563662500004</v>
      </c>
      <c r="G1066" s="56">
        <v>0</v>
      </c>
    </row>
    <row r="1067" spans="1:7" ht="14" hidden="1" x14ac:dyDescent="0.2">
      <c r="A1067" s="63">
        <v>24</v>
      </c>
      <c r="B1067" s="35"/>
      <c r="C1067" s="55">
        <f t="shared" si="861"/>
        <v>4541.6877000000004</v>
      </c>
      <c r="D1067" s="55">
        <f t="shared" si="861"/>
        <v>2930.4431062499998</v>
      </c>
      <c r="E1067" s="55">
        <f t="shared" si="861"/>
        <v>2442.84645</v>
      </c>
      <c r="F1067" s="55">
        <f t="shared" si="862"/>
        <v>4237.2282060000007</v>
      </c>
      <c r="G1067" s="56">
        <v>0</v>
      </c>
    </row>
    <row r="1068" spans="1:7" ht="14" hidden="1" x14ac:dyDescent="0.2">
      <c r="A1068" s="63">
        <v>25</v>
      </c>
      <c r="B1068" s="35"/>
      <c r="C1068" s="55">
        <f t="shared" si="861"/>
        <v>4607.4684562500006</v>
      </c>
      <c r="D1068" s="55">
        <f t="shared" si="861"/>
        <v>2972.6758875</v>
      </c>
      <c r="E1068" s="55">
        <f t="shared" si="861"/>
        <v>2475.8648062500001</v>
      </c>
      <c r="F1068" s="55">
        <f t="shared" si="862"/>
        <v>4294.50004575</v>
      </c>
      <c r="G1068" s="56">
        <v>0</v>
      </c>
    </row>
    <row r="1069" spans="1:7" ht="14" hidden="1" x14ac:dyDescent="0.2">
      <c r="A1069" s="63">
        <v>26</v>
      </c>
      <c r="B1069" s="35"/>
      <c r="C1069" s="55">
        <f t="shared" si="861"/>
        <v>4702.6841812500006</v>
      </c>
      <c r="D1069" s="55">
        <f t="shared" si="861"/>
        <v>3034.6173000000003</v>
      </c>
      <c r="E1069" s="55">
        <f t="shared" si="861"/>
        <v>2524.4964937500004</v>
      </c>
      <c r="F1069" s="55">
        <f t="shared" si="862"/>
        <v>4378.8539182500008</v>
      </c>
      <c r="G1069" s="56">
        <v>0</v>
      </c>
    </row>
    <row r="1070" spans="1:7" ht="14" hidden="1" x14ac:dyDescent="0.2">
      <c r="A1070" s="63">
        <v>27</v>
      </c>
      <c r="B1070" s="35"/>
      <c r="C1070" s="55">
        <f t="shared" si="861"/>
        <v>4801.7392500000005</v>
      </c>
      <c r="D1070" s="55">
        <f t="shared" si="861"/>
        <v>3098.0944500000001</v>
      </c>
      <c r="E1070" s="55">
        <f t="shared" si="861"/>
        <v>2575.1758312500006</v>
      </c>
      <c r="F1070" s="55">
        <f t="shared" si="862"/>
        <v>4466.7595327499994</v>
      </c>
      <c r="G1070" s="56">
        <v>0</v>
      </c>
    </row>
    <row r="1071" spans="1:7" ht="14" hidden="1" x14ac:dyDescent="0.2">
      <c r="A1071" s="63">
        <v>28</v>
      </c>
      <c r="B1071" s="35"/>
      <c r="C1071" s="55">
        <f t="shared" si="861"/>
        <v>4904.1217500000012</v>
      </c>
      <c r="D1071" s="55">
        <f t="shared" si="861"/>
        <v>3164.643075</v>
      </c>
      <c r="E1071" s="55">
        <f t="shared" si="861"/>
        <v>2627.6468625000002</v>
      </c>
      <c r="F1071" s="55">
        <f t="shared" si="862"/>
        <v>4557.7729215000008</v>
      </c>
      <c r="G1071" s="56">
        <v>0</v>
      </c>
    </row>
    <row r="1072" spans="1:7" ht="14" hidden="1" x14ac:dyDescent="0.2">
      <c r="A1072" s="63">
        <v>29</v>
      </c>
      <c r="B1072" s="35"/>
      <c r="C1072" s="55">
        <f t="shared" si="861"/>
        <v>5010.0876374999998</v>
      </c>
      <c r="D1072" s="55">
        <f t="shared" si="861"/>
        <v>3232.2155250000005</v>
      </c>
      <c r="E1072" s="55">
        <f t="shared" si="861"/>
        <v>2682.67745625</v>
      </c>
      <c r="F1072" s="55">
        <f t="shared" si="862"/>
        <v>4653.2259877500001</v>
      </c>
      <c r="G1072" s="56">
        <v>0</v>
      </c>
    </row>
    <row r="1073" spans="1:7" ht="14" hidden="1" x14ac:dyDescent="0.2">
      <c r="A1073" s="63">
        <v>30</v>
      </c>
      <c r="B1073" s="35"/>
      <c r="C1073" s="55">
        <f t="shared" si="861"/>
        <v>5119.125</v>
      </c>
      <c r="D1073" s="55">
        <f t="shared" si="861"/>
        <v>3302.6034937500003</v>
      </c>
      <c r="E1073" s="55">
        <f t="shared" si="861"/>
        <v>2739.7557000000002</v>
      </c>
      <c r="F1073" s="55">
        <f t="shared" si="862"/>
        <v>4752.2307959999998</v>
      </c>
      <c r="G1073" s="56">
        <v>0</v>
      </c>
    </row>
    <row r="1074" spans="1:7" ht="14" hidden="1" x14ac:dyDescent="0.2">
      <c r="A1074" s="63">
        <v>31</v>
      </c>
      <c r="B1074" s="35"/>
      <c r="C1074" s="55">
        <f t="shared" si="861"/>
        <v>5232.2576625000002</v>
      </c>
      <c r="D1074" s="55">
        <f t="shared" si="861"/>
        <v>3375.8069812500003</v>
      </c>
      <c r="E1074" s="55">
        <f t="shared" si="861"/>
        <v>2797.8577687500001</v>
      </c>
      <c r="F1074" s="55">
        <f t="shared" si="862"/>
        <v>4853.0114752500003</v>
      </c>
      <c r="G1074" s="56">
        <v>0</v>
      </c>
    </row>
    <row r="1075" spans="1:7" ht="14" hidden="1" x14ac:dyDescent="0.2">
      <c r="A1075" s="63">
        <v>32</v>
      </c>
      <c r="B1075" s="35"/>
      <c r="C1075" s="55">
        <f t="shared" si="861"/>
        <v>5348.9737124999992</v>
      </c>
      <c r="D1075" s="55">
        <f t="shared" si="861"/>
        <v>3450.8021625000001</v>
      </c>
      <c r="E1075" s="55">
        <f t="shared" si="861"/>
        <v>2858.7753562500002</v>
      </c>
      <c r="F1075" s="55">
        <f t="shared" si="862"/>
        <v>4958.6757997499999</v>
      </c>
      <c r="G1075" s="56">
        <v>0</v>
      </c>
    </row>
    <row r="1076" spans="1:7" ht="14" hidden="1" x14ac:dyDescent="0.2">
      <c r="A1076" s="63">
        <v>33</v>
      </c>
      <c r="B1076" s="35"/>
      <c r="C1076" s="55">
        <f t="shared" si="861"/>
        <v>5469.52910625</v>
      </c>
      <c r="D1076" s="55">
        <f t="shared" si="861"/>
        <v>3528.3569062499996</v>
      </c>
      <c r="E1076" s="55">
        <f t="shared" si="861"/>
        <v>2921.2286812500006</v>
      </c>
      <c r="F1076" s="55">
        <f t="shared" si="862"/>
        <v>5067.0039307500001</v>
      </c>
      <c r="G1076" s="56">
        <v>0</v>
      </c>
    </row>
    <row r="1077" spans="1:7" ht="14" hidden="1" x14ac:dyDescent="0.2">
      <c r="A1077" s="63">
        <v>34</v>
      </c>
      <c r="B1077" s="35"/>
      <c r="C1077" s="55">
        <f t="shared" si="861"/>
        <v>5592.6440625000005</v>
      </c>
      <c r="D1077" s="55">
        <f t="shared" si="861"/>
        <v>3608.4712125000001</v>
      </c>
      <c r="E1077" s="55">
        <f t="shared" si="861"/>
        <v>2986.4975249999998</v>
      </c>
      <c r="F1077" s="55">
        <f t="shared" si="862"/>
        <v>5180.2157070000003</v>
      </c>
      <c r="G1077" s="56">
        <v>0</v>
      </c>
    </row>
    <row r="1078" spans="1:7" ht="14" hidden="1" x14ac:dyDescent="0.2">
      <c r="A1078" s="63">
        <v>35</v>
      </c>
      <c r="B1078" s="35"/>
      <c r="C1078" s="55">
        <f t="shared" si="861"/>
        <v>5720.3662312500001</v>
      </c>
      <c r="D1078" s="55">
        <f t="shared" si="861"/>
        <v>3690.3772124999996</v>
      </c>
      <c r="E1078" s="55">
        <f t="shared" si="861"/>
        <v>3053.0461500000001</v>
      </c>
      <c r="F1078" s="55">
        <f t="shared" si="862"/>
        <v>5295.6473219999998</v>
      </c>
      <c r="G1078" s="56">
        <v>0</v>
      </c>
    </row>
    <row r="1079" spans="1:7" ht="14" hidden="1" x14ac:dyDescent="0.2">
      <c r="A1079" s="63">
        <v>36</v>
      </c>
      <c r="B1079" s="35"/>
      <c r="C1079" s="55">
        <f t="shared" si="861"/>
        <v>5850.6479624999993</v>
      </c>
      <c r="D1079" s="55">
        <f t="shared" si="861"/>
        <v>3774.8427750000001</v>
      </c>
      <c r="E1079" s="55">
        <f t="shared" si="861"/>
        <v>3121.8983812500001</v>
      </c>
      <c r="F1079" s="55">
        <f t="shared" si="862"/>
        <v>5415.0746467500003</v>
      </c>
      <c r="G1079" s="56">
        <v>0</v>
      </c>
    </row>
    <row r="1080" spans="1:7" ht="14" hidden="1" x14ac:dyDescent="0.2">
      <c r="A1080" s="63">
        <v>37</v>
      </c>
      <c r="B1080" s="35"/>
      <c r="C1080" s="55">
        <f t="shared" si="861"/>
        <v>5985.0249937499993</v>
      </c>
      <c r="D1080" s="55">
        <f t="shared" si="861"/>
        <v>3861.6119437500001</v>
      </c>
      <c r="E1080" s="55">
        <f t="shared" si="861"/>
        <v>3192.5423062500004</v>
      </c>
      <c r="F1080" s="55">
        <f t="shared" si="862"/>
        <v>5537.60974575</v>
      </c>
      <c r="G1080" s="56">
        <v>0</v>
      </c>
    </row>
    <row r="1081" spans="1:7" ht="14" hidden="1" x14ac:dyDescent="0.2">
      <c r="A1081" s="63">
        <v>38</v>
      </c>
      <c r="B1081" s="35"/>
      <c r="C1081" s="55">
        <f t="shared" ref="C1081:E1100" si="863">C932*$M$3</f>
        <v>6122.9854125000002</v>
      </c>
      <c r="D1081" s="55">
        <f t="shared" si="863"/>
        <v>3950.6847187500002</v>
      </c>
      <c r="E1081" s="55">
        <f t="shared" si="863"/>
        <v>3264.9779250000001</v>
      </c>
      <c r="F1081" s="55">
        <f t="shared" si="862"/>
        <v>5663.2526189999999</v>
      </c>
      <c r="G1081" s="56">
        <v>0</v>
      </c>
    </row>
    <row r="1082" spans="1:7" ht="14" hidden="1" x14ac:dyDescent="0.2">
      <c r="A1082" s="63">
        <v>39</v>
      </c>
      <c r="B1082" s="35"/>
      <c r="C1082" s="55">
        <f t="shared" si="863"/>
        <v>6264.5292187500008</v>
      </c>
      <c r="D1082" s="55">
        <f t="shared" si="863"/>
        <v>4042.0610999999999</v>
      </c>
      <c r="E1082" s="55">
        <f t="shared" si="863"/>
        <v>3339.7171499999999</v>
      </c>
      <c r="F1082" s="55">
        <f t="shared" si="862"/>
        <v>5792.8912019999998</v>
      </c>
      <c r="G1082" s="56">
        <v>0</v>
      </c>
    </row>
    <row r="1083" spans="1:7" ht="14" hidden="1" x14ac:dyDescent="0.2">
      <c r="A1083" s="63">
        <v>40</v>
      </c>
      <c r="B1083" s="35"/>
      <c r="C1083" s="55">
        <f t="shared" si="863"/>
        <v>6409.9123687499996</v>
      </c>
      <c r="D1083" s="55">
        <f t="shared" si="863"/>
        <v>4135.7410874999996</v>
      </c>
      <c r="E1083" s="55">
        <f t="shared" si="863"/>
        <v>3416.7599812500002</v>
      </c>
      <c r="F1083" s="55">
        <f t="shared" si="862"/>
        <v>5926.5254947499989</v>
      </c>
      <c r="G1083" s="56">
        <v>0</v>
      </c>
    </row>
    <row r="1084" spans="1:7" ht="14" hidden="1" x14ac:dyDescent="0.2">
      <c r="A1084" s="63">
        <v>41</v>
      </c>
      <c r="B1084" s="35"/>
      <c r="C1084" s="55">
        <f t="shared" si="863"/>
        <v>6558.8789062500009</v>
      </c>
      <c r="D1084" s="55">
        <f t="shared" si="863"/>
        <v>4231.4687250000006</v>
      </c>
      <c r="E1084" s="55">
        <f t="shared" si="863"/>
        <v>3495.59450625</v>
      </c>
      <c r="F1084" s="55">
        <f t="shared" si="862"/>
        <v>6063.2675617499999</v>
      </c>
      <c r="G1084" s="56">
        <v>0</v>
      </c>
    </row>
    <row r="1085" spans="1:7" ht="14" hidden="1" x14ac:dyDescent="0.2">
      <c r="A1085" s="63">
        <v>42</v>
      </c>
      <c r="B1085" s="35"/>
      <c r="C1085" s="55">
        <f t="shared" si="863"/>
        <v>6710.660962500001</v>
      </c>
      <c r="D1085" s="55">
        <f t="shared" si="863"/>
        <v>4330.0118812499995</v>
      </c>
      <c r="E1085" s="55">
        <f t="shared" si="863"/>
        <v>3575.7088125</v>
      </c>
      <c r="F1085" s="55">
        <f t="shared" si="862"/>
        <v>6202.2294674999994</v>
      </c>
      <c r="G1085" s="56">
        <v>0</v>
      </c>
    </row>
    <row r="1086" spans="1:7" ht="14" hidden="1" x14ac:dyDescent="0.2">
      <c r="A1086" s="63">
        <v>43</v>
      </c>
      <c r="B1086" s="35"/>
      <c r="C1086" s="55">
        <f t="shared" si="863"/>
        <v>6866.02640625</v>
      </c>
      <c r="D1086" s="55">
        <f t="shared" si="863"/>
        <v>4430.0907749999997</v>
      </c>
      <c r="E1086" s="55">
        <f t="shared" si="863"/>
        <v>3659.1505499999998</v>
      </c>
      <c r="F1086" s="55">
        <f t="shared" si="862"/>
        <v>6346.9629539999987</v>
      </c>
      <c r="G1086" s="56">
        <v>0</v>
      </c>
    </row>
    <row r="1087" spans="1:7" ht="14" hidden="1" x14ac:dyDescent="0.2">
      <c r="A1087" s="63">
        <v>44</v>
      </c>
      <c r="B1087" s="35"/>
      <c r="C1087" s="55">
        <f t="shared" si="863"/>
        <v>7025.9990625</v>
      </c>
      <c r="D1087" s="55">
        <f t="shared" si="863"/>
        <v>4532.9851875000004</v>
      </c>
      <c r="E1087" s="55">
        <f t="shared" si="863"/>
        <v>3743.8720687500004</v>
      </c>
      <c r="F1087" s="55">
        <f t="shared" si="862"/>
        <v>6493.9162792500001</v>
      </c>
      <c r="G1087" s="56">
        <v>0</v>
      </c>
    </row>
    <row r="1088" spans="1:7" ht="14" hidden="1" x14ac:dyDescent="0.2">
      <c r="A1088" s="63">
        <v>45</v>
      </c>
      <c r="B1088" s="35"/>
      <c r="C1088" s="55">
        <f t="shared" si="863"/>
        <v>7188.5312812500006</v>
      </c>
      <c r="D1088" s="55">
        <f t="shared" si="863"/>
        <v>4637.9272499999997</v>
      </c>
      <c r="E1088" s="55">
        <f t="shared" si="863"/>
        <v>3830.8971937499996</v>
      </c>
      <c r="F1088" s="55">
        <f t="shared" si="862"/>
        <v>6644.8653142499998</v>
      </c>
      <c r="G1088" s="56">
        <v>0</v>
      </c>
    </row>
    <row r="1089" spans="1:7" ht="14" hidden="1" x14ac:dyDescent="0.2">
      <c r="A1089" s="63">
        <v>46</v>
      </c>
      <c r="B1089" s="35"/>
      <c r="C1089" s="55">
        <f t="shared" si="863"/>
        <v>7354.9028437500001</v>
      </c>
      <c r="D1089" s="55">
        <f t="shared" si="863"/>
        <v>4745.4288750000005</v>
      </c>
      <c r="E1089" s="55">
        <f t="shared" si="863"/>
        <v>3919.2021</v>
      </c>
      <c r="F1089" s="55">
        <f t="shared" si="862"/>
        <v>6798.0341880000005</v>
      </c>
      <c r="G1089" s="56">
        <v>0</v>
      </c>
    </row>
    <row r="1090" spans="1:7" ht="14" hidden="1" x14ac:dyDescent="0.2">
      <c r="A1090" s="63">
        <v>47</v>
      </c>
      <c r="B1090" s="35"/>
      <c r="C1090" s="55">
        <f t="shared" si="863"/>
        <v>7524.6018374999994</v>
      </c>
      <c r="D1090" s="55">
        <f t="shared" si="863"/>
        <v>4854.9781500000008</v>
      </c>
      <c r="E1090" s="55">
        <f t="shared" si="863"/>
        <v>4010.06656875</v>
      </c>
      <c r="F1090" s="55">
        <f t="shared" si="862"/>
        <v>6955.6427392499991</v>
      </c>
      <c r="G1090" s="56">
        <v>0</v>
      </c>
    </row>
    <row r="1091" spans="1:7" ht="14" hidden="1" x14ac:dyDescent="0.2">
      <c r="A1091" s="63">
        <v>48</v>
      </c>
      <c r="B1091" s="35"/>
      <c r="C1091" s="55">
        <f t="shared" si="863"/>
        <v>7698.3961312500005</v>
      </c>
      <c r="D1091" s="55">
        <f t="shared" si="863"/>
        <v>4966.8310312499998</v>
      </c>
      <c r="E1091" s="55">
        <f t="shared" si="863"/>
        <v>4103.23464375</v>
      </c>
      <c r="F1091" s="55">
        <f t="shared" si="862"/>
        <v>7117.2470002499995</v>
      </c>
      <c r="G1091" s="56">
        <v>0</v>
      </c>
    </row>
    <row r="1092" spans="1:7" ht="14" hidden="1" x14ac:dyDescent="0.2">
      <c r="A1092" s="63">
        <v>49</v>
      </c>
      <c r="B1092" s="35"/>
      <c r="C1092" s="55">
        <f t="shared" si="863"/>
        <v>7875.5178562500005</v>
      </c>
      <c r="D1092" s="55">
        <f t="shared" si="863"/>
        <v>5080.731562500001</v>
      </c>
      <c r="E1092" s="55">
        <f t="shared" si="863"/>
        <v>4197.9384562500009</v>
      </c>
      <c r="F1092" s="55">
        <f t="shared" si="862"/>
        <v>7281.5150677500014</v>
      </c>
      <c r="G1092" s="56">
        <v>0</v>
      </c>
    </row>
    <row r="1093" spans="1:7" ht="14" hidden="1" x14ac:dyDescent="0.2">
      <c r="A1093" s="63">
        <v>50</v>
      </c>
      <c r="B1093" s="35"/>
      <c r="C1093" s="55">
        <f t="shared" si="863"/>
        <v>8056.4789250000003</v>
      </c>
      <c r="D1093" s="55">
        <f t="shared" si="863"/>
        <v>5197.4476125000001</v>
      </c>
      <c r="E1093" s="55">
        <f t="shared" si="863"/>
        <v>4295.2018312500004</v>
      </c>
      <c r="F1093" s="55">
        <f t="shared" ref="F1093:F1124" si="864">F944*$M$4</f>
        <v>7450.2228127500002</v>
      </c>
      <c r="G1093" s="56">
        <v>0</v>
      </c>
    </row>
    <row r="1094" spans="1:7" ht="14" hidden="1" x14ac:dyDescent="0.2">
      <c r="A1094" s="63">
        <v>51</v>
      </c>
      <c r="B1094" s="35"/>
      <c r="C1094" s="55">
        <f t="shared" si="863"/>
        <v>8240.5114687500009</v>
      </c>
      <c r="D1094" s="55">
        <f t="shared" si="863"/>
        <v>5316.2113124999996</v>
      </c>
      <c r="E1094" s="55">
        <f t="shared" si="863"/>
        <v>4393.7449875000002</v>
      </c>
      <c r="F1094" s="55">
        <f t="shared" si="864"/>
        <v>7621.1503965000011</v>
      </c>
      <c r="G1094" s="56">
        <v>0</v>
      </c>
    </row>
    <row r="1095" spans="1:7" ht="14" hidden="1" x14ac:dyDescent="0.2">
      <c r="A1095" s="63">
        <v>52</v>
      </c>
      <c r="B1095" s="35"/>
      <c r="C1095" s="55">
        <f t="shared" si="863"/>
        <v>8428.1273999999994</v>
      </c>
      <c r="D1095" s="55">
        <f t="shared" si="863"/>
        <v>5437.7905312499997</v>
      </c>
      <c r="E1095" s="55">
        <f t="shared" si="863"/>
        <v>4494.3357937500004</v>
      </c>
      <c r="F1095" s="55">
        <f t="shared" si="864"/>
        <v>7795.6297222499988</v>
      </c>
      <c r="G1095" s="56">
        <v>0</v>
      </c>
    </row>
    <row r="1096" spans="1:7" ht="14" hidden="1" x14ac:dyDescent="0.2">
      <c r="A1096" s="63">
        <v>53</v>
      </c>
      <c r="B1096" s="35"/>
      <c r="C1096" s="55">
        <f t="shared" si="863"/>
        <v>8620.0945874999998</v>
      </c>
      <c r="D1096" s="55">
        <f t="shared" si="863"/>
        <v>5561.1614437500002</v>
      </c>
      <c r="E1096" s="55">
        <f t="shared" si="863"/>
        <v>4597.4861625000003</v>
      </c>
      <c r="F1096" s="55">
        <f t="shared" si="864"/>
        <v>7974.5487254999998</v>
      </c>
      <c r="G1096" s="56">
        <v>0</v>
      </c>
    </row>
    <row r="1097" spans="1:7" ht="14" hidden="1" x14ac:dyDescent="0.2">
      <c r="A1097" s="63">
        <v>54</v>
      </c>
      <c r="B1097" s="64"/>
      <c r="C1097" s="55">
        <f t="shared" si="863"/>
        <v>8814.8772937499998</v>
      </c>
      <c r="D1097" s="55">
        <f t="shared" si="863"/>
        <v>5687.3478750000004</v>
      </c>
      <c r="E1097" s="55">
        <f t="shared" si="863"/>
        <v>4702.1722687499996</v>
      </c>
      <c r="F1097" s="55">
        <f t="shared" si="864"/>
        <v>8156.1315352500005</v>
      </c>
      <c r="G1097" s="56">
        <v>0</v>
      </c>
    </row>
    <row r="1098" spans="1:7" ht="14" hidden="1" x14ac:dyDescent="0.2">
      <c r="A1098" s="63">
        <v>55</v>
      </c>
      <c r="B1098" s="64"/>
      <c r="C1098" s="55">
        <f t="shared" si="863"/>
        <v>9013.4993437499998</v>
      </c>
      <c r="D1098" s="55">
        <f t="shared" si="863"/>
        <v>5815.0700437500009</v>
      </c>
      <c r="E1098" s="55">
        <f t="shared" si="863"/>
        <v>4809.4179375000003</v>
      </c>
      <c r="F1098" s="55">
        <f t="shared" si="864"/>
        <v>8342.154022499999</v>
      </c>
      <c r="G1098" s="56">
        <v>0</v>
      </c>
    </row>
    <row r="1099" spans="1:7" ht="14" hidden="1" x14ac:dyDescent="0.2">
      <c r="A1099" s="63">
        <v>56</v>
      </c>
      <c r="B1099" s="64"/>
      <c r="C1099" s="55">
        <f t="shared" si="863"/>
        <v>9215.1928687500003</v>
      </c>
      <c r="D1099" s="55">
        <f t="shared" si="863"/>
        <v>5945.3517750000001</v>
      </c>
      <c r="E1099" s="55">
        <f t="shared" si="863"/>
        <v>4918.1993437499996</v>
      </c>
      <c r="F1099" s="55">
        <f t="shared" si="864"/>
        <v>8530.8403162499999</v>
      </c>
      <c r="G1099" s="56">
        <v>0</v>
      </c>
    </row>
    <row r="1100" spans="1:7" ht="14" hidden="1" x14ac:dyDescent="0.2">
      <c r="A1100" s="63">
        <v>57</v>
      </c>
      <c r="B1100" s="64"/>
      <c r="C1100" s="55">
        <f t="shared" si="863"/>
        <v>9421.2376500000009</v>
      </c>
      <c r="D1100" s="55">
        <f t="shared" si="863"/>
        <v>6078.1930687499998</v>
      </c>
      <c r="E1100" s="55">
        <f t="shared" si="863"/>
        <v>5028.772443750001</v>
      </c>
      <c r="F1100" s="55">
        <f t="shared" si="864"/>
        <v>8722.6343842500009</v>
      </c>
      <c r="G1100" s="56">
        <v>0</v>
      </c>
    </row>
    <row r="1101" spans="1:7" ht="14" hidden="1" x14ac:dyDescent="0.2">
      <c r="A1101" s="63">
        <v>58</v>
      </c>
      <c r="B1101" s="64"/>
      <c r="C1101" s="55">
        <f t="shared" ref="C1101:E1120" si="865">C952*$M$3</f>
        <v>9630.0979500000012</v>
      </c>
      <c r="D1101" s="55">
        <f t="shared" si="865"/>
        <v>6213.3379687500001</v>
      </c>
      <c r="E1101" s="55">
        <f t="shared" si="865"/>
        <v>5141.6491500000002</v>
      </c>
      <c r="F1101" s="55">
        <f t="shared" si="864"/>
        <v>8918.4241620000012</v>
      </c>
      <c r="G1101" s="56">
        <v>0</v>
      </c>
    </row>
    <row r="1102" spans="1:7" ht="14" hidden="1" x14ac:dyDescent="0.2">
      <c r="A1102" s="63">
        <v>59</v>
      </c>
      <c r="B1102" s="64"/>
      <c r="C1102" s="55">
        <f t="shared" si="865"/>
        <v>9843.0535500000005</v>
      </c>
      <c r="D1102" s="55">
        <f t="shared" si="865"/>
        <v>6350.0186062499997</v>
      </c>
      <c r="E1102" s="55">
        <f t="shared" si="865"/>
        <v>5257.085418749999</v>
      </c>
      <c r="F1102" s="55">
        <f t="shared" si="864"/>
        <v>9118.65361725</v>
      </c>
      <c r="G1102" s="56">
        <v>0</v>
      </c>
    </row>
    <row r="1103" spans="1:7" ht="14" hidden="1" x14ac:dyDescent="0.2">
      <c r="A1103" s="63">
        <v>60</v>
      </c>
      <c r="B1103" s="64"/>
      <c r="C1103" s="55">
        <f t="shared" si="865"/>
        <v>10059.080625000001</v>
      </c>
      <c r="D1103" s="55">
        <f t="shared" si="865"/>
        <v>6490.0266750000001</v>
      </c>
      <c r="E1103" s="55">
        <f t="shared" si="865"/>
        <v>5373.5455124999999</v>
      </c>
      <c r="F1103" s="55">
        <f t="shared" si="864"/>
        <v>9320.6589435000005</v>
      </c>
      <c r="G1103" s="56">
        <v>0</v>
      </c>
    </row>
    <row r="1104" spans="1:7" ht="14" hidden="1" x14ac:dyDescent="0.2">
      <c r="A1104" s="63">
        <v>61</v>
      </c>
      <c r="B1104" s="64"/>
      <c r="C1104" s="55">
        <f t="shared" si="865"/>
        <v>11194.502550000001</v>
      </c>
      <c r="D1104" s="55">
        <f t="shared" si="865"/>
        <v>7221.8055937500003</v>
      </c>
      <c r="E1104" s="55">
        <f t="shared" si="865"/>
        <v>5988.608381250001</v>
      </c>
      <c r="F1104" s="55">
        <f t="shared" si="864"/>
        <v>10387.513446750001</v>
      </c>
      <c r="G1104" s="56">
        <v>0</v>
      </c>
    </row>
    <row r="1105" spans="1:7" ht="14" hidden="1" x14ac:dyDescent="0.2">
      <c r="A1105" s="63">
        <v>62</v>
      </c>
      <c r="B1105" s="64"/>
      <c r="C1105" s="55">
        <f t="shared" si="865"/>
        <v>12417.717468749999</v>
      </c>
      <c r="D1105" s="55">
        <f t="shared" si="865"/>
        <v>8011.942537500001</v>
      </c>
      <c r="E1105" s="55">
        <f t="shared" si="865"/>
        <v>6653.5827187499999</v>
      </c>
      <c r="F1105" s="55">
        <f t="shared" si="864"/>
        <v>11540.941661249999</v>
      </c>
      <c r="G1105" s="56">
        <v>0</v>
      </c>
    </row>
    <row r="1106" spans="1:7" ht="14" hidden="1" x14ac:dyDescent="0.2">
      <c r="A1106" s="63">
        <v>63</v>
      </c>
      <c r="B1106" s="64"/>
      <c r="C1106" s="55">
        <f t="shared" si="865"/>
        <v>13731.0289875</v>
      </c>
      <c r="D1106" s="55">
        <f t="shared" si="865"/>
        <v>8858.645812499999</v>
      </c>
      <c r="E1106" s="55">
        <f t="shared" si="865"/>
        <v>7368.4685250000011</v>
      </c>
      <c r="F1106" s="55">
        <f t="shared" si="864"/>
        <v>12780.943587000002</v>
      </c>
      <c r="G1106" s="56">
        <v>0</v>
      </c>
    </row>
    <row r="1107" spans="1:7" ht="14" hidden="1" x14ac:dyDescent="0.2">
      <c r="A1107" s="63">
        <v>64</v>
      </c>
      <c r="B1107" s="64"/>
      <c r="C1107" s="55">
        <f t="shared" si="865"/>
        <v>15132.901368749999</v>
      </c>
      <c r="D1107" s="55">
        <f t="shared" si="865"/>
        <v>9763.707112500002</v>
      </c>
      <c r="E1107" s="55">
        <f t="shared" si="865"/>
        <v>8134.0336687500003</v>
      </c>
      <c r="F1107" s="55">
        <f t="shared" si="864"/>
        <v>14108.851127250002</v>
      </c>
      <c r="G1107" s="56">
        <v>0</v>
      </c>
    </row>
    <row r="1108" spans="1:7" ht="14" hidden="1" x14ac:dyDescent="0.2">
      <c r="A1108" s="63">
        <v>65</v>
      </c>
      <c r="B1108" s="64"/>
      <c r="C1108" s="55">
        <f t="shared" si="865"/>
        <v>16624.614393750002</v>
      </c>
      <c r="D1108" s="55">
        <f t="shared" si="865"/>
        <v>10725.078787500001</v>
      </c>
      <c r="E1108" s="55">
        <f t="shared" si="865"/>
        <v>8949.510281249999</v>
      </c>
      <c r="F1108" s="55">
        <f t="shared" si="864"/>
        <v>15523.332378750001</v>
      </c>
      <c r="G1108" s="56">
        <v>0</v>
      </c>
    </row>
    <row r="1109" spans="1:7" ht="14" hidden="1" x14ac:dyDescent="0.2">
      <c r="A1109" s="63">
        <v>66</v>
      </c>
      <c r="B1109" s="64"/>
      <c r="C1109" s="55">
        <f t="shared" si="865"/>
        <v>18204.888281250001</v>
      </c>
      <c r="D1109" s="55">
        <f t="shared" si="865"/>
        <v>11745.320400000001</v>
      </c>
      <c r="E1109" s="55">
        <f t="shared" si="865"/>
        <v>9815.4102750000002</v>
      </c>
      <c r="F1109" s="55">
        <f t="shared" si="864"/>
        <v>17025.275277000001</v>
      </c>
      <c r="G1109" s="56">
        <v>0</v>
      </c>
    </row>
    <row r="1110" spans="1:7" ht="14" hidden="1" x14ac:dyDescent="0.2">
      <c r="A1110" s="63">
        <v>67</v>
      </c>
      <c r="B1110" s="64"/>
      <c r="C1110" s="55">
        <f t="shared" si="865"/>
        <v>19873.72303125</v>
      </c>
      <c r="D1110" s="55">
        <f t="shared" si="865"/>
        <v>12822.128343750001</v>
      </c>
      <c r="E1110" s="55">
        <f t="shared" si="865"/>
        <v>10730.965781250001</v>
      </c>
      <c r="F1110" s="55">
        <f t="shared" si="864"/>
        <v>18613.347918750002</v>
      </c>
      <c r="G1110" s="56">
        <v>0</v>
      </c>
    </row>
    <row r="1111" spans="1:7" ht="14" hidden="1" x14ac:dyDescent="0.2">
      <c r="A1111" s="63">
        <v>68</v>
      </c>
      <c r="B1111" s="64"/>
      <c r="C1111" s="55">
        <f t="shared" si="865"/>
        <v>21632.142468750004</v>
      </c>
      <c r="D1111" s="55">
        <f t="shared" si="865"/>
        <v>13956.270487500002</v>
      </c>
      <c r="E1111" s="55">
        <f t="shared" si="865"/>
        <v>11697.200625000001</v>
      </c>
      <c r="F1111" s="55">
        <f t="shared" si="864"/>
        <v>20289.326174999998</v>
      </c>
      <c r="G1111" s="56">
        <v>0</v>
      </c>
    </row>
    <row r="1112" spans="1:7" ht="14" hidden="1" x14ac:dyDescent="0.2">
      <c r="A1112" s="63">
        <v>69</v>
      </c>
      <c r="B1112" s="64"/>
      <c r="C1112" s="55">
        <f t="shared" si="865"/>
        <v>23479.12276875</v>
      </c>
      <c r="D1112" s="55">
        <f t="shared" si="865"/>
        <v>15147.74683125</v>
      </c>
      <c r="E1112" s="55">
        <f t="shared" si="865"/>
        <v>12713.60289375</v>
      </c>
      <c r="F1112" s="55">
        <f t="shared" si="864"/>
        <v>22052.322110249999</v>
      </c>
      <c r="G1112" s="56">
        <v>0</v>
      </c>
    </row>
    <row r="1113" spans="1:7" ht="14" hidden="1" x14ac:dyDescent="0.2">
      <c r="A1113" s="63">
        <v>70</v>
      </c>
      <c r="B1113" s="64"/>
      <c r="C1113" s="55">
        <f t="shared" si="865"/>
        <v>25415.431799999998</v>
      </c>
      <c r="D1113" s="55">
        <f t="shared" si="865"/>
        <v>16396.813331249999</v>
      </c>
      <c r="E1113" s="55">
        <f t="shared" si="865"/>
        <v>13780.172587500001</v>
      </c>
      <c r="F1113" s="55">
        <f t="shared" si="864"/>
        <v>23902.335724500001</v>
      </c>
      <c r="G1113" s="56">
        <v>0</v>
      </c>
    </row>
    <row r="1114" spans="1:7" ht="14" hidden="1" x14ac:dyDescent="0.2">
      <c r="A1114" s="63">
        <v>71</v>
      </c>
      <c r="B1114" s="64"/>
      <c r="C1114" s="55">
        <f t="shared" si="865"/>
        <v>27441.069562500001</v>
      </c>
      <c r="D1114" s="55">
        <f t="shared" si="865"/>
        <v>17704.237856249998</v>
      </c>
      <c r="E1114" s="55">
        <f t="shared" si="865"/>
        <v>14896.653750000001</v>
      </c>
      <c r="F1114" s="55">
        <f t="shared" si="864"/>
        <v>25838.923050000001</v>
      </c>
      <c r="G1114" s="56">
        <v>0</v>
      </c>
    </row>
    <row r="1115" spans="1:7" ht="14" hidden="1" x14ac:dyDescent="0.2">
      <c r="A1115" s="63">
        <v>72</v>
      </c>
      <c r="B1115" s="64"/>
      <c r="C1115" s="55">
        <f t="shared" si="865"/>
        <v>29555.780100000004</v>
      </c>
      <c r="D1115" s="55">
        <f t="shared" si="865"/>
        <v>19068.484668750003</v>
      </c>
      <c r="E1115" s="55">
        <f t="shared" si="865"/>
        <v>16063.55829375</v>
      </c>
      <c r="F1115" s="55">
        <f t="shared" si="864"/>
        <v>27862.97202225</v>
      </c>
      <c r="G1115" s="56">
        <v>0</v>
      </c>
    </row>
    <row r="1116" spans="1:7" ht="14" hidden="1" x14ac:dyDescent="0.2">
      <c r="A1116" s="63">
        <v>73</v>
      </c>
      <c r="B1116" s="64"/>
      <c r="C1116" s="55">
        <f t="shared" si="865"/>
        <v>31758.795543750006</v>
      </c>
      <c r="D1116" s="55">
        <f t="shared" si="865"/>
        <v>20490.065681250002</v>
      </c>
      <c r="E1116" s="55">
        <f t="shared" si="865"/>
        <v>17281.142175000001</v>
      </c>
      <c r="F1116" s="55">
        <f t="shared" si="864"/>
        <v>29974.926609000006</v>
      </c>
      <c r="G1116" s="56">
        <v>0</v>
      </c>
    </row>
    <row r="1117" spans="1:7" ht="14" hidden="1" x14ac:dyDescent="0.2">
      <c r="A1117" s="63">
        <v>74</v>
      </c>
      <c r="B1117" s="64"/>
      <c r="C1117" s="55">
        <f t="shared" si="865"/>
        <v>34051.395675</v>
      </c>
      <c r="D1117" s="55">
        <f t="shared" si="865"/>
        <v>21968.980893749998</v>
      </c>
      <c r="E1117" s="55">
        <f t="shared" si="865"/>
        <v>18548.381568750003</v>
      </c>
      <c r="F1117" s="55">
        <f t="shared" si="864"/>
        <v>32173.010939250005</v>
      </c>
      <c r="G1117" s="56">
        <v>0</v>
      </c>
    </row>
    <row r="1118" spans="1:7" ht="14" hidden="1" x14ac:dyDescent="0.2">
      <c r="A1118" s="63">
        <v>75</v>
      </c>
      <c r="B1118" s="64"/>
      <c r="C1118" s="55">
        <f t="shared" si="865"/>
        <v>36433.068581250001</v>
      </c>
      <c r="D1118" s="55">
        <f t="shared" si="865"/>
        <v>23505.486262499999</v>
      </c>
      <c r="E1118" s="55">
        <f t="shared" si="865"/>
        <v>19865.788387500004</v>
      </c>
      <c r="F1118" s="55">
        <f t="shared" si="864"/>
        <v>34458.112948500006</v>
      </c>
      <c r="G1118" s="56">
        <v>0</v>
      </c>
    </row>
    <row r="1119" spans="1:7" ht="14" hidden="1" x14ac:dyDescent="0.2">
      <c r="A1119" s="63">
        <v>76</v>
      </c>
      <c r="B1119" s="64"/>
      <c r="C1119" s="55">
        <f t="shared" si="865"/>
        <v>36433.068581250001</v>
      </c>
      <c r="D1119" s="55">
        <f t="shared" si="865"/>
        <v>23505.486262499999</v>
      </c>
      <c r="E1119" s="55">
        <f t="shared" si="865"/>
        <v>19865.788387500004</v>
      </c>
      <c r="F1119" s="55">
        <f t="shared" si="864"/>
        <v>34458.112948500006</v>
      </c>
      <c r="G1119" s="56">
        <v>0</v>
      </c>
    </row>
    <row r="1120" spans="1:7" ht="14" hidden="1" x14ac:dyDescent="0.2">
      <c r="A1120" s="63">
        <v>77</v>
      </c>
      <c r="B1120" s="64"/>
      <c r="C1120" s="55">
        <f t="shared" si="865"/>
        <v>36433.068581250001</v>
      </c>
      <c r="D1120" s="55">
        <f t="shared" si="865"/>
        <v>23505.486262499999</v>
      </c>
      <c r="E1120" s="55">
        <f t="shared" si="865"/>
        <v>19865.788387500004</v>
      </c>
      <c r="F1120" s="55">
        <f t="shared" si="864"/>
        <v>34458.112948500006</v>
      </c>
      <c r="G1120" s="56">
        <v>0</v>
      </c>
    </row>
    <row r="1121" spans="1:7" ht="14" hidden="1" x14ac:dyDescent="0.2">
      <c r="A1121" s="63">
        <v>78</v>
      </c>
      <c r="B1121" s="64"/>
      <c r="C1121" s="55">
        <f t="shared" ref="C1121:E1130" si="866">C972*$M$3</f>
        <v>36433.068581250001</v>
      </c>
      <c r="D1121" s="55">
        <f t="shared" si="866"/>
        <v>23505.486262499999</v>
      </c>
      <c r="E1121" s="55">
        <f t="shared" si="866"/>
        <v>19865.788387500004</v>
      </c>
      <c r="F1121" s="55">
        <f t="shared" si="864"/>
        <v>34458.112948500006</v>
      </c>
      <c r="G1121" s="56">
        <v>0</v>
      </c>
    </row>
    <row r="1122" spans="1:7" ht="14" hidden="1" x14ac:dyDescent="0.2">
      <c r="A1122" s="63">
        <v>79</v>
      </c>
      <c r="B1122" s="64"/>
      <c r="C1122" s="55">
        <f t="shared" si="866"/>
        <v>36433.068581250001</v>
      </c>
      <c r="D1122" s="55">
        <f t="shared" si="866"/>
        <v>23505.486262499999</v>
      </c>
      <c r="E1122" s="55">
        <f t="shared" si="866"/>
        <v>19865.788387500004</v>
      </c>
      <c r="F1122" s="55">
        <f t="shared" si="864"/>
        <v>34458.112948500006</v>
      </c>
      <c r="G1122" s="56">
        <v>0</v>
      </c>
    </row>
    <row r="1123" spans="1:7" ht="14" hidden="1" x14ac:dyDescent="0.2">
      <c r="A1123" s="63">
        <v>80</v>
      </c>
      <c r="B1123" s="64"/>
      <c r="C1123" s="55">
        <f t="shared" si="866"/>
        <v>36433.068581250001</v>
      </c>
      <c r="D1123" s="55">
        <f t="shared" si="866"/>
        <v>23505.486262499999</v>
      </c>
      <c r="E1123" s="55">
        <f t="shared" si="866"/>
        <v>19865.788387500004</v>
      </c>
      <c r="F1123" s="55">
        <f t="shared" si="864"/>
        <v>34458.112948500006</v>
      </c>
      <c r="G1123" s="56">
        <v>0</v>
      </c>
    </row>
    <row r="1124" spans="1:7" ht="14" hidden="1" x14ac:dyDescent="0.2">
      <c r="A1124" s="63">
        <v>81</v>
      </c>
      <c r="B1124" s="64"/>
      <c r="C1124" s="55">
        <f t="shared" si="866"/>
        <v>36433.068581250001</v>
      </c>
      <c r="D1124" s="55">
        <f t="shared" si="866"/>
        <v>23505.486262499999</v>
      </c>
      <c r="E1124" s="55">
        <f t="shared" si="866"/>
        <v>19865.788387500004</v>
      </c>
      <c r="F1124" s="55">
        <f t="shared" si="864"/>
        <v>34458.112948500006</v>
      </c>
      <c r="G1124" s="56">
        <v>0</v>
      </c>
    </row>
    <row r="1125" spans="1:7" ht="14" hidden="1" x14ac:dyDescent="0.2">
      <c r="A1125" s="63">
        <v>82</v>
      </c>
      <c r="B1125" s="64"/>
      <c r="C1125" s="55">
        <f t="shared" si="866"/>
        <v>36433.068581250001</v>
      </c>
      <c r="D1125" s="55">
        <f t="shared" si="866"/>
        <v>23505.486262499999</v>
      </c>
      <c r="E1125" s="55">
        <f t="shared" si="866"/>
        <v>19865.788387500004</v>
      </c>
      <c r="F1125" s="55">
        <f t="shared" ref="F1125:F1130" si="867">F976*$M$4</f>
        <v>34458.112948500006</v>
      </c>
      <c r="G1125" s="56">
        <v>0</v>
      </c>
    </row>
    <row r="1126" spans="1:7" ht="14" hidden="1" x14ac:dyDescent="0.2">
      <c r="A1126" s="63">
        <v>83</v>
      </c>
      <c r="B1126" s="64"/>
      <c r="C1126" s="55">
        <f t="shared" si="866"/>
        <v>36433.068581250001</v>
      </c>
      <c r="D1126" s="55">
        <f t="shared" si="866"/>
        <v>23505.486262499999</v>
      </c>
      <c r="E1126" s="55">
        <f t="shared" si="866"/>
        <v>19865.788387500004</v>
      </c>
      <c r="F1126" s="55">
        <f t="shared" si="867"/>
        <v>34458.112948500006</v>
      </c>
      <c r="G1126" s="56">
        <v>0</v>
      </c>
    </row>
    <row r="1127" spans="1:7" ht="14" hidden="1" x14ac:dyDescent="0.2">
      <c r="A1127" s="65">
        <v>84</v>
      </c>
      <c r="B1127" s="66" t="s">
        <v>153</v>
      </c>
      <c r="C1127" s="57">
        <f t="shared" si="866"/>
        <v>36433.068581250001</v>
      </c>
      <c r="D1127" s="57">
        <f t="shared" si="866"/>
        <v>23505.486262499999</v>
      </c>
      <c r="E1127" s="57">
        <f t="shared" si="866"/>
        <v>19865.788387500004</v>
      </c>
      <c r="F1127" s="57">
        <f t="shared" si="867"/>
        <v>34458.112948500006</v>
      </c>
      <c r="G1127" s="58">
        <v>0</v>
      </c>
    </row>
    <row r="1128" spans="1:7" ht="14" hidden="1" x14ac:dyDescent="0.2">
      <c r="A1128" s="63">
        <v>1</v>
      </c>
      <c r="B1128" s="64" t="s">
        <v>154</v>
      </c>
      <c r="C1128" s="55">
        <f t="shared" si="866"/>
        <v>1883.0701312500003</v>
      </c>
      <c r="D1128" s="55">
        <f t="shared" si="866"/>
        <v>1215.2802749999998</v>
      </c>
      <c r="E1128" s="55">
        <f t="shared" si="866"/>
        <v>1018.4499187500001</v>
      </c>
      <c r="F1128" s="55">
        <f t="shared" si="867"/>
        <v>1766.5476772500003</v>
      </c>
      <c r="G1128" s="56">
        <v>0</v>
      </c>
    </row>
    <row r="1129" spans="1:7" ht="14" hidden="1" x14ac:dyDescent="0.2">
      <c r="A1129" s="63">
        <v>2</v>
      </c>
      <c r="B1129" s="64" t="s">
        <v>155</v>
      </c>
      <c r="C1129" s="55">
        <f t="shared" si="866"/>
        <v>3202.0126875000001</v>
      </c>
      <c r="D1129" s="55">
        <f t="shared" si="866"/>
        <v>2065.8228937499998</v>
      </c>
      <c r="E1129" s="55">
        <f t="shared" si="866"/>
        <v>1730.7761624999998</v>
      </c>
      <c r="F1129" s="55">
        <f t="shared" si="867"/>
        <v>3002.1099254999999</v>
      </c>
      <c r="G1129" s="56">
        <v>0</v>
      </c>
    </row>
    <row r="1130" spans="1:7" ht="14" hidden="1" x14ac:dyDescent="0.2">
      <c r="A1130" s="65">
        <v>3</v>
      </c>
      <c r="B1130" s="66" t="s">
        <v>156</v>
      </c>
      <c r="C1130" s="57">
        <f t="shared" si="866"/>
        <v>4519.4195062500003</v>
      </c>
      <c r="D1130" s="57">
        <f t="shared" si="866"/>
        <v>2916.3655125000005</v>
      </c>
      <c r="E1130" s="57">
        <f t="shared" si="866"/>
        <v>2443.6143187500002</v>
      </c>
      <c r="F1130" s="57">
        <f t="shared" si="867"/>
        <v>4238.560109250001</v>
      </c>
      <c r="G1130" s="58">
        <v>0</v>
      </c>
    </row>
    <row r="1131" spans="1:7" ht="14" hidden="1" x14ac:dyDescent="0.2">
      <c r="A1131" s="67"/>
      <c r="B1131" s="64"/>
      <c r="C1131" s="55"/>
      <c r="D1131" s="55"/>
      <c r="E1131" s="55"/>
      <c r="F1131" s="55"/>
      <c r="G1131" s="55"/>
    </row>
    <row r="1132" spans="1:7" s="53" customFormat="1" ht="15" hidden="1" thickBot="1" x14ac:dyDescent="0.25">
      <c r="A1132" s="70"/>
      <c r="B1132" s="71"/>
      <c r="C1132" s="69"/>
      <c r="D1132" s="69"/>
      <c r="E1132" s="69"/>
      <c r="F1132" s="69"/>
      <c r="G1132" s="69"/>
    </row>
    <row r="1134" spans="1:7" ht="18" hidden="1" x14ac:dyDescent="0.2">
      <c r="A1134" s="456" t="s">
        <v>166</v>
      </c>
      <c r="B1134" s="457"/>
      <c r="C1134" s="457"/>
      <c r="D1134" s="457"/>
      <c r="E1134" s="457"/>
      <c r="F1134" s="457"/>
      <c r="G1134" s="458"/>
    </row>
    <row r="1135" spans="1:7" ht="18" hidden="1" x14ac:dyDescent="0.2">
      <c r="A1135" s="461" t="s">
        <v>94</v>
      </c>
      <c r="B1135" s="462"/>
      <c r="C1135" s="462"/>
      <c r="D1135" s="462"/>
      <c r="E1135" s="462"/>
      <c r="F1135" s="462"/>
      <c r="G1135" s="463"/>
    </row>
    <row r="1136" spans="1:7" hidden="1" x14ac:dyDescent="0.15">
      <c r="C1136" s="35"/>
      <c r="D1136" s="35"/>
      <c r="E1136" s="35"/>
      <c r="F1136" s="35"/>
      <c r="G1136" s="464"/>
    </row>
    <row r="1137" spans="1:16" hidden="1" x14ac:dyDescent="0.15">
      <c r="A1137" s="477" t="s">
        <v>150</v>
      </c>
      <c r="B1137" s="478"/>
      <c r="C1137" s="34">
        <v>10000</v>
      </c>
      <c r="D1137" s="34">
        <v>20000</v>
      </c>
      <c r="E1137" s="34"/>
      <c r="F1137" s="34"/>
      <c r="G1137" s="48"/>
      <c r="K1137" s="452" t="s">
        <v>151</v>
      </c>
      <c r="L1137" s="452"/>
      <c r="O1137" s="453" t="s">
        <v>167</v>
      </c>
      <c r="P1137" s="453"/>
    </row>
    <row r="1138" spans="1:16" ht="15" hidden="1" x14ac:dyDescent="0.2">
      <c r="A1138" s="25">
        <v>18</v>
      </c>
      <c r="B1138" s="35"/>
      <c r="C1138" s="55">
        <f t="shared" ref="C1138:C1169" si="868">O1138</f>
        <v>1679.0729999999999</v>
      </c>
      <c r="D1138" s="55">
        <f t="shared" ref="D1138:D1169" si="869">P1138</f>
        <v>1318.87275</v>
      </c>
      <c r="E1138" s="72"/>
      <c r="F1138" s="55"/>
      <c r="G1138" s="56"/>
      <c r="K1138">
        <v>1975.3799999999999</v>
      </c>
      <c r="L1138">
        <v>1551.615</v>
      </c>
      <c r="O1138" s="36">
        <f t="shared" ref="O1138:O1169" si="870">K1138*$W$4</f>
        <v>1679.0729999999999</v>
      </c>
      <c r="P1138" s="37">
        <f t="shared" ref="P1138:P1169" si="871">L1138*$W$4</f>
        <v>1318.87275</v>
      </c>
    </row>
    <row r="1139" spans="1:16" ht="15" hidden="1" x14ac:dyDescent="0.2">
      <c r="A1139" s="25">
        <v>19</v>
      </c>
      <c r="B1139" s="35"/>
      <c r="C1139" s="55">
        <f t="shared" si="868"/>
        <v>1699.5495000000001</v>
      </c>
      <c r="D1139" s="55">
        <f t="shared" si="869"/>
        <v>1330.0417499999999</v>
      </c>
      <c r="E1139" s="72"/>
      <c r="F1139" s="55"/>
      <c r="G1139" s="56"/>
      <c r="K1139">
        <v>1999.47</v>
      </c>
      <c r="L1139">
        <v>1564.7549999999999</v>
      </c>
      <c r="O1139" s="38">
        <f t="shared" si="870"/>
        <v>1699.5495000000001</v>
      </c>
      <c r="P1139" s="40">
        <f t="shared" si="871"/>
        <v>1330.0417499999999</v>
      </c>
    </row>
    <row r="1140" spans="1:16" ht="15" hidden="1" x14ac:dyDescent="0.2">
      <c r="A1140" s="25">
        <v>20</v>
      </c>
      <c r="B1140" s="35"/>
      <c r="C1140" s="55">
        <f t="shared" si="868"/>
        <v>1723.749</v>
      </c>
      <c r="D1140" s="55">
        <f t="shared" si="869"/>
        <v>1344.0029999999999</v>
      </c>
      <c r="E1140" s="72"/>
      <c r="F1140" s="55"/>
      <c r="G1140" s="56"/>
      <c r="K1140">
        <v>2027.94</v>
      </c>
      <c r="L1140">
        <v>1581.18</v>
      </c>
      <c r="O1140" s="38">
        <f t="shared" si="870"/>
        <v>1723.749</v>
      </c>
      <c r="P1140" s="40">
        <f t="shared" si="871"/>
        <v>1344.0029999999999</v>
      </c>
    </row>
    <row r="1141" spans="1:16" ht="15" hidden="1" x14ac:dyDescent="0.2">
      <c r="A1141" s="25">
        <v>21</v>
      </c>
      <c r="B1141" s="35"/>
      <c r="C1141" s="55">
        <f t="shared" si="868"/>
        <v>1745.15625</v>
      </c>
      <c r="D1141" s="55">
        <f t="shared" si="869"/>
        <v>1358.895</v>
      </c>
      <c r="E1141" s="72"/>
      <c r="F1141" s="55"/>
      <c r="G1141" s="56"/>
      <c r="K1141">
        <v>2053.125</v>
      </c>
      <c r="L1141">
        <v>1598.7</v>
      </c>
      <c r="O1141" s="38">
        <f t="shared" si="870"/>
        <v>1745.15625</v>
      </c>
      <c r="P1141" s="40">
        <f t="shared" si="871"/>
        <v>1358.895</v>
      </c>
    </row>
    <row r="1142" spans="1:16" ht="15" hidden="1" x14ac:dyDescent="0.2">
      <c r="A1142" s="25">
        <v>22</v>
      </c>
      <c r="B1142" s="35"/>
      <c r="C1142" s="55">
        <f t="shared" si="868"/>
        <v>1768.425</v>
      </c>
      <c r="D1142" s="55">
        <f t="shared" si="869"/>
        <v>1373.787</v>
      </c>
      <c r="E1142" s="72"/>
      <c r="F1142" s="55"/>
      <c r="G1142" s="56"/>
      <c r="K1142">
        <v>2080.5</v>
      </c>
      <c r="L1142">
        <v>1616.22</v>
      </c>
      <c r="O1142" s="38">
        <f t="shared" si="870"/>
        <v>1768.425</v>
      </c>
      <c r="P1142" s="40">
        <f t="shared" si="871"/>
        <v>1373.787</v>
      </c>
    </row>
    <row r="1143" spans="1:16" ht="15" hidden="1" x14ac:dyDescent="0.2">
      <c r="A1143" s="25">
        <v>23</v>
      </c>
      <c r="B1143" s="35"/>
      <c r="C1143" s="55">
        <f t="shared" si="868"/>
        <v>1795.4167500000001</v>
      </c>
      <c r="D1143" s="55">
        <f t="shared" si="869"/>
        <v>1389.6097500000001</v>
      </c>
      <c r="E1143" s="72"/>
      <c r="F1143" s="55"/>
      <c r="G1143" s="56"/>
      <c r="K1143">
        <v>2112.2550000000001</v>
      </c>
      <c r="L1143">
        <v>1634.835</v>
      </c>
      <c r="O1143" s="38">
        <f t="shared" si="870"/>
        <v>1795.4167500000001</v>
      </c>
      <c r="P1143" s="40">
        <f t="shared" si="871"/>
        <v>1389.6097500000001</v>
      </c>
    </row>
    <row r="1144" spans="1:16" ht="15" hidden="1" x14ac:dyDescent="0.2">
      <c r="A1144" s="25">
        <v>24</v>
      </c>
      <c r="B1144" s="35"/>
      <c r="C1144" s="55">
        <f t="shared" si="868"/>
        <v>1818.6855</v>
      </c>
      <c r="D1144" s="55">
        <f t="shared" si="869"/>
        <v>1407.2939999999999</v>
      </c>
      <c r="E1144" s="72"/>
      <c r="F1144" s="55"/>
      <c r="G1144" s="56"/>
      <c r="K1144">
        <v>2139.63</v>
      </c>
      <c r="L1144">
        <v>1655.6399999999999</v>
      </c>
      <c r="O1144" s="38">
        <f t="shared" si="870"/>
        <v>1818.6855</v>
      </c>
      <c r="P1144" s="40">
        <f t="shared" si="871"/>
        <v>1407.2939999999999</v>
      </c>
    </row>
    <row r="1145" spans="1:16" ht="15" hidden="1" x14ac:dyDescent="0.2">
      <c r="A1145" s="25">
        <v>25</v>
      </c>
      <c r="B1145" s="35"/>
      <c r="C1145" s="55">
        <f t="shared" si="868"/>
        <v>1842.8849999999998</v>
      </c>
      <c r="D1145" s="55">
        <f t="shared" si="869"/>
        <v>1424.9782499999999</v>
      </c>
      <c r="E1145" s="72"/>
      <c r="F1145" s="55"/>
      <c r="G1145" s="56"/>
      <c r="K1145">
        <v>2168.1</v>
      </c>
      <c r="L1145">
        <v>1676.4449999999999</v>
      </c>
      <c r="O1145" s="38">
        <f t="shared" si="870"/>
        <v>1842.8849999999998</v>
      </c>
      <c r="P1145" s="40">
        <f t="shared" si="871"/>
        <v>1424.9782499999999</v>
      </c>
    </row>
    <row r="1146" spans="1:16" ht="15" hidden="1" x14ac:dyDescent="0.2">
      <c r="A1146" s="25">
        <v>26</v>
      </c>
      <c r="B1146" s="35"/>
      <c r="C1146" s="55">
        <f t="shared" si="868"/>
        <v>1881.9765</v>
      </c>
      <c r="D1146" s="55">
        <f t="shared" si="869"/>
        <v>1449.1777499999998</v>
      </c>
      <c r="E1146" s="72"/>
      <c r="F1146" s="55"/>
      <c r="G1146" s="56"/>
      <c r="K1146">
        <v>2214.09</v>
      </c>
      <c r="L1146">
        <v>1704.915</v>
      </c>
      <c r="O1146" s="38">
        <f t="shared" si="870"/>
        <v>1881.9765</v>
      </c>
      <c r="P1146" s="40">
        <f t="shared" si="871"/>
        <v>1449.1777499999998</v>
      </c>
    </row>
    <row r="1147" spans="1:16" ht="15" hidden="1" x14ac:dyDescent="0.2">
      <c r="A1147" s="25">
        <v>27</v>
      </c>
      <c r="B1147" s="35"/>
      <c r="C1147" s="55">
        <f t="shared" si="868"/>
        <v>1920.13725</v>
      </c>
      <c r="D1147" s="55">
        <f t="shared" si="869"/>
        <v>1474.308</v>
      </c>
      <c r="E1147" s="72"/>
      <c r="F1147" s="55"/>
      <c r="G1147" s="56"/>
      <c r="K1147">
        <v>2258.9850000000001</v>
      </c>
      <c r="L1147">
        <v>1734.48</v>
      </c>
      <c r="O1147" s="38">
        <f t="shared" si="870"/>
        <v>1920.13725</v>
      </c>
      <c r="P1147" s="40">
        <f t="shared" si="871"/>
        <v>1474.308</v>
      </c>
    </row>
    <row r="1148" spans="1:16" ht="15" hidden="1" x14ac:dyDescent="0.2">
      <c r="A1148" s="25">
        <v>28</v>
      </c>
      <c r="B1148" s="35"/>
      <c r="C1148" s="55">
        <f t="shared" si="868"/>
        <v>1961.09025</v>
      </c>
      <c r="D1148" s="55">
        <f t="shared" si="869"/>
        <v>1503.1612499999999</v>
      </c>
      <c r="E1148" s="72"/>
      <c r="F1148" s="55"/>
      <c r="G1148" s="56"/>
      <c r="K1148">
        <v>2307.165</v>
      </c>
      <c r="L1148">
        <v>1768.425</v>
      </c>
      <c r="O1148" s="38">
        <f t="shared" si="870"/>
        <v>1961.09025</v>
      </c>
      <c r="P1148" s="40">
        <f t="shared" si="871"/>
        <v>1503.1612499999999</v>
      </c>
    </row>
    <row r="1149" spans="1:16" ht="15" hidden="1" x14ac:dyDescent="0.2">
      <c r="A1149" s="25">
        <v>29</v>
      </c>
      <c r="B1149" s="35"/>
      <c r="C1149" s="55">
        <f t="shared" si="868"/>
        <v>2002.0432499999997</v>
      </c>
      <c r="D1149" s="55">
        <f t="shared" si="869"/>
        <v>1532.0144999999998</v>
      </c>
      <c r="E1149" s="72"/>
      <c r="F1149" s="55"/>
      <c r="G1149" s="56"/>
      <c r="K1149">
        <v>2355.3449999999998</v>
      </c>
      <c r="L1149">
        <v>1802.37</v>
      </c>
      <c r="O1149" s="38">
        <f t="shared" si="870"/>
        <v>2002.0432499999997</v>
      </c>
      <c r="P1149" s="40">
        <f t="shared" si="871"/>
        <v>1532.0144999999998</v>
      </c>
    </row>
    <row r="1150" spans="1:16" ht="15" hidden="1" x14ac:dyDescent="0.2">
      <c r="A1150" s="25">
        <v>30</v>
      </c>
      <c r="B1150" s="35"/>
      <c r="C1150" s="55">
        <f t="shared" si="868"/>
        <v>2046.7192499999996</v>
      </c>
      <c r="D1150" s="55">
        <f t="shared" si="869"/>
        <v>1562.7292499999999</v>
      </c>
      <c r="E1150" s="72"/>
      <c r="F1150" s="55"/>
      <c r="G1150" s="56"/>
      <c r="K1150">
        <v>2407.9049999999997</v>
      </c>
      <c r="L1150">
        <v>1838.5049999999999</v>
      </c>
      <c r="O1150" s="38">
        <f t="shared" si="870"/>
        <v>2046.7192499999996</v>
      </c>
      <c r="P1150" s="40">
        <f t="shared" si="871"/>
        <v>1562.7292499999999</v>
      </c>
    </row>
    <row r="1151" spans="1:16" ht="15" hidden="1" x14ac:dyDescent="0.2">
      <c r="A1151" s="25">
        <v>31</v>
      </c>
      <c r="B1151" s="35"/>
      <c r="C1151" s="55">
        <f t="shared" si="868"/>
        <v>2091.39525</v>
      </c>
      <c r="D1151" s="55">
        <f t="shared" si="869"/>
        <v>1593.444</v>
      </c>
      <c r="E1151" s="72"/>
      <c r="F1151" s="55"/>
      <c r="G1151" s="56"/>
      <c r="K1151">
        <v>2460.4650000000001</v>
      </c>
      <c r="L1151">
        <v>1874.6399999999999</v>
      </c>
      <c r="O1151" s="38">
        <f t="shared" si="870"/>
        <v>2091.39525</v>
      </c>
      <c r="P1151" s="40">
        <f t="shared" si="871"/>
        <v>1593.444</v>
      </c>
    </row>
    <row r="1152" spans="1:16" ht="15" hidden="1" x14ac:dyDescent="0.2">
      <c r="A1152" s="25">
        <v>32</v>
      </c>
      <c r="B1152" s="35"/>
      <c r="C1152" s="55">
        <f t="shared" si="868"/>
        <v>2136.07125</v>
      </c>
      <c r="D1152" s="55">
        <f t="shared" si="869"/>
        <v>1626.951</v>
      </c>
      <c r="E1152" s="72"/>
      <c r="F1152" s="55"/>
      <c r="G1152" s="56"/>
      <c r="K1152">
        <v>2513.0250000000001</v>
      </c>
      <c r="L1152">
        <v>1914.06</v>
      </c>
      <c r="O1152" s="38">
        <f t="shared" si="870"/>
        <v>2136.07125</v>
      </c>
      <c r="P1152" s="40">
        <f t="shared" si="871"/>
        <v>1626.951</v>
      </c>
    </row>
    <row r="1153" spans="1:16" ht="15" hidden="1" x14ac:dyDescent="0.2">
      <c r="A1153" s="25">
        <v>33</v>
      </c>
      <c r="B1153" s="35"/>
      <c r="C1153" s="55">
        <f t="shared" si="868"/>
        <v>2183.5394999999999</v>
      </c>
      <c r="D1153" s="55">
        <f t="shared" si="869"/>
        <v>1662.3194999999998</v>
      </c>
      <c r="E1153" s="72"/>
      <c r="F1153" s="55"/>
      <c r="G1153" s="56"/>
      <c r="K1153">
        <v>2568.87</v>
      </c>
      <c r="L1153">
        <v>1955.6699999999998</v>
      </c>
      <c r="O1153" s="38">
        <f t="shared" si="870"/>
        <v>2183.5394999999999</v>
      </c>
      <c r="P1153" s="40">
        <f t="shared" si="871"/>
        <v>1662.3194999999998</v>
      </c>
    </row>
    <row r="1154" spans="1:16" ht="15" hidden="1" x14ac:dyDescent="0.2">
      <c r="A1154" s="25">
        <v>34</v>
      </c>
      <c r="B1154" s="35"/>
      <c r="C1154" s="55">
        <f t="shared" si="868"/>
        <v>2231.9384999999997</v>
      </c>
      <c r="D1154" s="55">
        <f t="shared" si="869"/>
        <v>1696.7572499999999</v>
      </c>
      <c r="E1154" s="72"/>
      <c r="F1154" s="55"/>
      <c r="G1154" s="56"/>
      <c r="K1154">
        <v>2625.81</v>
      </c>
      <c r="L1154">
        <v>1996.1849999999999</v>
      </c>
      <c r="O1154" s="38">
        <f t="shared" si="870"/>
        <v>2231.9384999999997</v>
      </c>
      <c r="P1154" s="40">
        <f t="shared" si="871"/>
        <v>1696.7572499999999</v>
      </c>
    </row>
    <row r="1155" spans="1:16" ht="15" hidden="1" x14ac:dyDescent="0.2">
      <c r="A1155" s="25">
        <v>35</v>
      </c>
      <c r="B1155" s="35"/>
      <c r="C1155" s="55">
        <f t="shared" si="868"/>
        <v>2284.99125</v>
      </c>
      <c r="D1155" s="55">
        <f t="shared" si="869"/>
        <v>1734.9179999999999</v>
      </c>
      <c r="E1155" s="72"/>
      <c r="F1155" s="55"/>
      <c r="G1155" s="56"/>
      <c r="K1155">
        <v>2688.2249999999999</v>
      </c>
      <c r="L1155">
        <v>2041.08</v>
      </c>
      <c r="O1155" s="38">
        <f t="shared" si="870"/>
        <v>2284.99125</v>
      </c>
      <c r="P1155" s="40">
        <f t="shared" si="871"/>
        <v>1734.9179999999999</v>
      </c>
    </row>
    <row r="1156" spans="1:16" ht="15" hidden="1" x14ac:dyDescent="0.2">
      <c r="A1156" s="25">
        <v>36</v>
      </c>
      <c r="B1156" s="35"/>
      <c r="C1156" s="55">
        <f t="shared" si="868"/>
        <v>2336.1824999999999</v>
      </c>
      <c r="D1156" s="55">
        <f t="shared" si="869"/>
        <v>1773.0787499999999</v>
      </c>
      <c r="E1156" s="72"/>
      <c r="F1156" s="55"/>
      <c r="G1156" s="56"/>
      <c r="K1156">
        <v>2748.45</v>
      </c>
      <c r="L1156">
        <v>2085.9749999999999</v>
      </c>
      <c r="O1156" s="38">
        <f t="shared" si="870"/>
        <v>2336.1824999999999</v>
      </c>
      <c r="P1156" s="40">
        <f t="shared" si="871"/>
        <v>1773.0787499999999</v>
      </c>
    </row>
    <row r="1157" spans="1:16" ht="15" hidden="1" x14ac:dyDescent="0.2">
      <c r="A1157" s="25">
        <v>37</v>
      </c>
      <c r="B1157" s="35"/>
      <c r="C1157" s="55">
        <f t="shared" si="868"/>
        <v>2388.3044999999997</v>
      </c>
      <c r="D1157" s="55">
        <f t="shared" si="869"/>
        <v>1812.1702500000001</v>
      </c>
      <c r="E1157" s="72"/>
      <c r="F1157" s="55"/>
      <c r="G1157" s="56"/>
      <c r="K1157">
        <v>2809.77</v>
      </c>
      <c r="L1157">
        <v>2131.9650000000001</v>
      </c>
      <c r="O1157" s="38">
        <f t="shared" si="870"/>
        <v>2388.3044999999997</v>
      </c>
      <c r="P1157" s="40">
        <f t="shared" si="871"/>
        <v>1812.1702500000001</v>
      </c>
    </row>
    <row r="1158" spans="1:16" ht="15" hidden="1" x14ac:dyDescent="0.2">
      <c r="A1158" s="25">
        <v>38</v>
      </c>
      <c r="B1158" s="35"/>
      <c r="C1158" s="55">
        <f t="shared" si="868"/>
        <v>2444.1495</v>
      </c>
      <c r="D1158" s="55">
        <f t="shared" si="869"/>
        <v>1854.0539999999999</v>
      </c>
      <c r="E1158" s="72"/>
      <c r="F1158" s="55"/>
      <c r="G1158" s="56"/>
      <c r="K1158">
        <v>2875.47</v>
      </c>
      <c r="L1158">
        <v>2181.2399999999998</v>
      </c>
      <c r="O1158" s="38">
        <f t="shared" si="870"/>
        <v>2444.1495</v>
      </c>
      <c r="P1158" s="40">
        <f t="shared" si="871"/>
        <v>1854.0539999999999</v>
      </c>
    </row>
    <row r="1159" spans="1:16" ht="15" hidden="1" x14ac:dyDescent="0.2">
      <c r="A1159" s="25">
        <v>39</v>
      </c>
      <c r="B1159" s="35"/>
      <c r="C1159" s="55">
        <f t="shared" si="868"/>
        <v>2499.9944999999998</v>
      </c>
      <c r="D1159" s="55">
        <f t="shared" si="869"/>
        <v>1895.9377499999998</v>
      </c>
      <c r="E1159" s="72"/>
      <c r="F1159" s="55"/>
      <c r="G1159" s="56"/>
      <c r="K1159">
        <v>2941.17</v>
      </c>
      <c r="L1159">
        <v>2230.5149999999999</v>
      </c>
      <c r="O1159" s="38">
        <f t="shared" si="870"/>
        <v>2499.9944999999998</v>
      </c>
      <c r="P1159" s="40">
        <f t="shared" si="871"/>
        <v>1895.9377499999998</v>
      </c>
    </row>
    <row r="1160" spans="1:16" ht="15" hidden="1" x14ac:dyDescent="0.2">
      <c r="A1160" s="25">
        <v>40</v>
      </c>
      <c r="B1160" s="35"/>
      <c r="C1160" s="55">
        <f t="shared" si="868"/>
        <v>2557.701</v>
      </c>
      <c r="D1160" s="55">
        <f t="shared" si="869"/>
        <v>1937.8215</v>
      </c>
      <c r="E1160" s="72"/>
      <c r="F1160" s="55"/>
      <c r="G1160" s="56"/>
      <c r="K1160">
        <v>3009.06</v>
      </c>
      <c r="L1160">
        <v>2279.79</v>
      </c>
      <c r="O1160" s="38">
        <f t="shared" si="870"/>
        <v>2557.701</v>
      </c>
      <c r="P1160" s="40">
        <f t="shared" si="871"/>
        <v>1937.8215</v>
      </c>
    </row>
    <row r="1161" spans="1:16" ht="15" hidden="1" x14ac:dyDescent="0.2">
      <c r="A1161" s="25">
        <v>41</v>
      </c>
      <c r="B1161" s="35"/>
      <c r="C1161" s="55">
        <f t="shared" si="868"/>
        <v>2617.2689999999998</v>
      </c>
      <c r="D1161" s="55">
        <f t="shared" si="869"/>
        <v>1982.4974999999999</v>
      </c>
      <c r="E1161" s="72"/>
      <c r="F1161" s="55"/>
      <c r="G1161" s="56"/>
      <c r="K1161">
        <v>3079.14</v>
      </c>
      <c r="L1161">
        <v>2332.35</v>
      </c>
      <c r="O1161" s="38">
        <f t="shared" si="870"/>
        <v>2617.2689999999998</v>
      </c>
      <c r="P1161" s="40">
        <f t="shared" si="871"/>
        <v>1982.4974999999999</v>
      </c>
    </row>
    <row r="1162" spans="1:16" ht="15" hidden="1" x14ac:dyDescent="0.2">
      <c r="A1162" s="25">
        <v>42</v>
      </c>
      <c r="B1162" s="35"/>
      <c r="C1162" s="55">
        <f t="shared" si="868"/>
        <v>2677.76775</v>
      </c>
      <c r="D1162" s="55">
        <f t="shared" si="869"/>
        <v>2030.8964999999998</v>
      </c>
      <c r="E1162" s="72"/>
      <c r="F1162" s="55"/>
      <c r="G1162" s="56"/>
      <c r="K1162">
        <v>3150.3150000000001</v>
      </c>
      <c r="L1162">
        <v>2389.29</v>
      </c>
      <c r="O1162" s="38">
        <f t="shared" si="870"/>
        <v>2677.76775</v>
      </c>
      <c r="P1162" s="40">
        <f t="shared" si="871"/>
        <v>2030.8964999999998</v>
      </c>
    </row>
    <row r="1163" spans="1:16" ht="15" hidden="1" x14ac:dyDescent="0.2">
      <c r="A1163" s="25">
        <v>43</v>
      </c>
      <c r="B1163" s="35"/>
      <c r="C1163" s="55">
        <f t="shared" si="868"/>
        <v>2741.0587500000001</v>
      </c>
      <c r="D1163" s="55">
        <f t="shared" si="869"/>
        <v>2078.3647499999997</v>
      </c>
      <c r="E1163" s="72"/>
      <c r="F1163" s="55"/>
      <c r="G1163" s="56"/>
      <c r="K1163">
        <v>3224.7750000000001</v>
      </c>
      <c r="L1163">
        <v>2445.1349999999998</v>
      </c>
      <c r="O1163" s="38">
        <f t="shared" si="870"/>
        <v>2741.0587500000001</v>
      </c>
      <c r="P1163" s="40">
        <f t="shared" si="871"/>
        <v>2078.3647499999997</v>
      </c>
    </row>
    <row r="1164" spans="1:16" ht="15" hidden="1" x14ac:dyDescent="0.2">
      <c r="A1164" s="25">
        <v>44</v>
      </c>
      <c r="B1164" s="35"/>
      <c r="C1164" s="55">
        <f t="shared" si="868"/>
        <v>2805.2804999999998</v>
      </c>
      <c r="D1164" s="55">
        <f t="shared" si="869"/>
        <v>2125.8330000000001</v>
      </c>
      <c r="E1164" s="72"/>
      <c r="F1164" s="55"/>
      <c r="G1164" s="56"/>
      <c r="K1164">
        <v>3300.33</v>
      </c>
      <c r="L1164">
        <v>2500.98</v>
      </c>
      <c r="O1164" s="38">
        <f t="shared" si="870"/>
        <v>2805.2804999999998</v>
      </c>
      <c r="P1164" s="40">
        <f t="shared" si="871"/>
        <v>2125.8330000000001</v>
      </c>
    </row>
    <row r="1165" spans="1:16" ht="15" hidden="1" x14ac:dyDescent="0.2">
      <c r="A1165" s="25">
        <v>45</v>
      </c>
      <c r="B1165" s="35"/>
      <c r="C1165" s="55">
        <f t="shared" si="868"/>
        <v>2870.433</v>
      </c>
      <c r="D1165" s="55">
        <f t="shared" si="869"/>
        <v>2177.0242499999999</v>
      </c>
      <c r="E1165" s="72"/>
      <c r="F1165" s="55"/>
      <c r="G1165" s="56"/>
      <c r="K1165">
        <v>3376.98</v>
      </c>
      <c r="L1165">
        <v>2561.2049999999999</v>
      </c>
      <c r="O1165" s="38">
        <f t="shared" si="870"/>
        <v>2870.433</v>
      </c>
      <c r="P1165" s="40">
        <f t="shared" si="871"/>
        <v>2177.0242499999999</v>
      </c>
    </row>
    <row r="1166" spans="1:16" ht="15" hidden="1" x14ac:dyDescent="0.2">
      <c r="A1166" s="25">
        <v>46</v>
      </c>
      <c r="B1166" s="35"/>
      <c r="C1166" s="55">
        <f t="shared" si="868"/>
        <v>2936.5162499999997</v>
      </c>
      <c r="D1166" s="55">
        <f t="shared" si="869"/>
        <v>2228.2154999999998</v>
      </c>
      <c r="E1166" s="72"/>
      <c r="F1166" s="55"/>
      <c r="G1166" s="56"/>
      <c r="K1166">
        <v>3454.7249999999999</v>
      </c>
      <c r="L1166">
        <v>2621.4299999999998</v>
      </c>
      <c r="O1166" s="38">
        <f t="shared" si="870"/>
        <v>2936.5162499999997</v>
      </c>
      <c r="P1166" s="40">
        <f t="shared" si="871"/>
        <v>2228.2154999999998</v>
      </c>
    </row>
    <row r="1167" spans="1:16" ht="15" hidden="1" x14ac:dyDescent="0.2">
      <c r="A1167" s="25">
        <v>47</v>
      </c>
      <c r="B1167" s="35"/>
      <c r="C1167" s="55">
        <f t="shared" si="868"/>
        <v>3004.4609999999998</v>
      </c>
      <c r="D1167" s="55">
        <f t="shared" si="869"/>
        <v>2280.3375000000001</v>
      </c>
      <c r="E1167" s="72"/>
      <c r="F1167" s="55"/>
      <c r="G1167" s="56"/>
      <c r="K1167">
        <v>3534.66</v>
      </c>
      <c r="L1167">
        <v>2682.75</v>
      </c>
      <c r="O1167" s="38">
        <f t="shared" si="870"/>
        <v>3004.4609999999998</v>
      </c>
      <c r="P1167" s="40">
        <f t="shared" si="871"/>
        <v>2280.3375000000001</v>
      </c>
    </row>
    <row r="1168" spans="1:16" ht="15" hidden="1" x14ac:dyDescent="0.2">
      <c r="A1168" s="25">
        <v>48</v>
      </c>
      <c r="B1168" s="35"/>
      <c r="C1168" s="55">
        <f t="shared" si="868"/>
        <v>3075.1979999999999</v>
      </c>
      <c r="D1168" s="55">
        <f t="shared" si="869"/>
        <v>2336.1824999999999</v>
      </c>
      <c r="E1168" s="72"/>
      <c r="F1168" s="55"/>
      <c r="G1168" s="56"/>
      <c r="K1168">
        <v>3617.88</v>
      </c>
      <c r="L1168">
        <v>2748.45</v>
      </c>
      <c r="O1168" s="38">
        <f t="shared" si="870"/>
        <v>3075.1979999999999</v>
      </c>
      <c r="P1168" s="40">
        <f t="shared" si="871"/>
        <v>2336.1824999999999</v>
      </c>
    </row>
    <row r="1169" spans="1:16" ht="15" hidden="1" x14ac:dyDescent="0.2">
      <c r="A1169" s="25">
        <v>49</v>
      </c>
      <c r="B1169" s="35"/>
      <c r="C1169" s="55">
        <f t="shared" si="868"/>
        <v>3146.8657499999995</v>
      </c>
      <c r="D1169" s="55">
        <f t="shared" si="869"/>
        <v>2391.0967499999997</v>
      </c>
      <c r="E1169" s="72"/>
      <c r="F1169" s="55"/>
      <c r="G1169" s="56"/>
      <c r="K1169">
        <v>3702.1949999999997</v>
      </c>
      <c r="L1169">
        <v>2813.0549999999998</v>
      </c>
      <c r="O1169" s="38">
        <f t="shared" si="870"/>
        <v>3146.8657499999995</v>
      </c>
      <c r="P1169" s="40">
        <f t="shared" si="871"/>
        <v>2391.0967499999997</v>
      </c>
    </row>
    <row r="1170" spans="1:16" ht="15" hidden="1" x14ac:dyDescent="0.2">
      <c r="A1170" s="25">
        <v>50</v>
      </c>
      <c r="B1170" s="35"/>
      <c r="C1170" s="55">
        <f t="shared" ref="C1170:C1201" si="872">O1170</f>
        <v>3219.46425</v>
      </c>
      <c r="D1170" s="55">
        <f t="shared" ref="D1170:D1201" si="873">P1170</f>
        <v>2447.8724999999999</v>
      </c>
      <c r="E1170" s="72"/>
      <c r="F1170" s="55"/>
      <c r="G1170" s="56"/>
      <c r="K1170">
        <v>3787.605</v>
      </c>
      <c r="L1170">
        <v>2879.85</v>
      </c>
      <c r="O1170" s="38">
        <f t="shared" ref="O1170:O1201" si="874">K1170*$W$4</f>
        <v>3219.46425</v>
      </c>
      <c r="P1170" s="40">
        <f t="shared" ref="P1170:P1201" si="875">L1170*$W$4</f>
        <v>2447.8724999999999</v>
      </c>
    </row>
    <row r="1171" spans="1:16" ht="15" hidden="1" x14ac:dyDescent="0.2">
      <c r="A1171" s="25">
        <v>51</v>
      </c>
      <c r="B1171" s="35"/>
      <c r="C1171" s="55">
        <f t="shared" si="872"/>
        <v>3293.92425</v>
      </c>
      <c r="D1171" s="55">
        <f t="shared" si="873"/>
        <v>2503.7174999999997</v>
      </c>
      <c r="E1171" s="72"/>
      <c r="F1171" s="55"/>
      <c r="G1171" s="56"/>
      <c r="K1171">
        <v>3875.2049999999999</v>
      </c>
      <c r="L1171">
        <v>2945.5499999999997</v>
      </c>
      <c r="O1171" s="38">
        <f t="shared" si="874"/>
        <v>3293.92425</v>
      </c>
      <c r="P1171" s="40">
        <f t="shared" si="875"/>
        <v>2503.7174999999997</v>
      </c>
    </row>
    <row r="1172" spans="1:16" ht="15" hidden="1" x14ac:dyDescent="0.2">
      <c r="A1172" s="25">
        <v>52</v>
      </c>
      <c r="B1172" s="35"/>
      <c r="C1172" s="55">
        <f t="shared" si="872"/>
        <v>3368.3842499999996</v>
      </c>
      <c r="D1172" s="55">
        <f t="shared" si="873"/>
        <v>2563.2855</v>
      </c>
      <c r="E1172" s="72"/>
      <c r="F1172" s="55"/>
      <c r="G1172" s="56"/>
      <c r="K1172">
        <v>3962.8049999999998</v>
      </c>
      <c r="L1172">
        <v>3015.63</v>
      </c>
      <c r="O1172" s="38">
        <f t="shared" si="874"/>
        <v>3368.3842499999996</v>
      </c>
      <c r="P1172" s="40">
        <f t="shared" si="875"/>
        <v>2563.2855</v>
      </c>
    </row>
    <row r="1173" spans="1:16" ht="15" hidden="1" x14ac:dyDescent="0.2">
      <c r="A1173" s="25">
        <v>53</v>
      </c>
      <c r="B1173" s="35"/>
      <c r="C1173" s="55">
        <f t="shared" si="872"/>
        <v>3446.5672499999996</v>
      </c>
      <c r="D1173" s="55">
        <f t="shared" si="873"/>
        <v>2624.7150000000001</v>
      </c>
      <c r="E1173" s="72"/>
      <c r="F1173" s="55"/>
      <c r="G1173" s="56"/>
      <c r="K1173">
        <v>4054.7849999999999</v>
      </c>
      <c r="L1173">
        <v>3087.9</v>
      </c>
      <c r="O1173" s="38">
        <f t="shared" si="874"/>
        <v>3446.5672499999996</v>
      </c>
      <c r="P1173" s="40">
        <f t="shared" si="875"/>
        <v>2624.7150000000001</v>
      </c>
    </row>
    <row r="1174" spans="1:16" ht="15" hidden="1" x14ac:dyDescent="0.2">
      <c r="A1174" s="25">
        <v>54</v>
      </c>
      <c r="B1174" s="41"/>
      <c r="C1174" s="55">
        <f t="shared" si="872"/>
        <v>3524.7502500000001</v>
      </c>
      <c r="D1174" s="55">
        <f t="shared" si="873"/>
        <v>2687.0752499999999</v>
      </c>
      <c r="E1174" s="72"/>
      <c r="F1174" s="55"/>
      <c r="G1174" s="56"/>
      <c r="K1174">
        <v>4146.7650000000003</v>
      </c>
      <c r="L1174">
        <v>3161.2649999999999</v>
      </c>
      <c r="O1174" s="38">
        <f t="shared" si="874"/>
        <v>3524.7502500000001</v>
      </c>
      <c r="P1174" s="40">
        <f t="shared" si="875"/>
        <v>2687.0752499999999</v>
      </c>
    </row>
    <row r="1175" spans="1:16" ht="15" hidden="1" x14ac:dyDescent="0.2">
      <c r="A1175" s="25">
        <v>55</v>
      </c>
      <c r="B1175" s="41"/>
      <c r="C1175" s="55">
        <f t="shared" si="872"/>
        <v>3602.9332499999996</v>
      </c>
      <c r="D1175" s="55">
        <f t="shared" si="873"/>
        <v>2750.36625</v>
      </c>
      <c r="E1175" s="72"/>
      <c r="F1175" s="55"/>
      <c r="G1175" s="56"/>
      <c r="K1175">
        <v>4238.7449999999999</v>
      </c>
      <c r="L1175">
        <v>3235.7249999999999</v>
      </c>
      <c r="O1175" s="38">
        <f t="shared" si="874"/>
        <v>3602.9332499999996</v>
      </c>
      <c r="P1175" s="40">
        <f t="shared" si="875"/>
        <v>2750.36625</v>
      </c>
    </row>
    <row r="1176" spans="1:16" ht="15" hidden="1" x14ac:dyDescent="0.2">
      <c r="A1176" s="25">
        <v>56</v>
      </c>
      <c r="B1176" s="41"/>
      <c r="C1176" s="55">
        <f t="shared" si="872"/>
        <v>3685.7699999999995</v>
      </c>
      <c r="D1176" s="55">
        <f t="shared" si="873"/>
        <v>2815.5187499999997</v>
      </c>
      <c r="E1176" s="72"/>
      <c r="F1176" s="55"/>
      <c r="G1176" s="56"/>
      <c r="K1176">
        <v>4336.2</v>
      </c>
      <c r="L1176">
        <v>3312.375</v>
      </c>
      <c r="O1176" s="38">
        <f t="shared" si="874"/>
        <v>3685.7699999999995</v>
      </c>
      <c r="P1176" s="40">
        <f t="shared" si="875"/>
        <v>2815.5187499999997</v>
      </c>
    </row>
    <row r="1177" spans="1:16" ht="15" hidden="1" x14ac:dyDescent="0.2">
      <c r="A1177" s="25">
        <v>57</v>
      </c>
      <c r="B1177" s="41"/>
      <c r="C1177" s="55">
        <f t="shared" si="872"/>
        <v>3770.4682499999999</v>
      </c>
      <c r="D1177" s="55">
        <f t="shared" si="873"/>
        <v>2881.6019999999999</v>
      </c>
      <c r="E1177" s="72"/>
      <c r="F1177" s="55"/>
      <c r="G1177" s="56"/>
      <c r="K1177">
        <v>4435.8450000000003</v>
      </c>
      <c r="L1177">
        <v>3390.12</v>
      </c>
      <c r="O1177" s="38">
        <f t="shared" si="874"/>
        <v>3770.4682499999999</v>
      </c>
      <c r="P1177" s="40">
        <f t="shared" si="875"/>
        <v>2881.6019999999999</v>
      </c>
    </row>
    <row r="1178" spans="1:16" ht="15" hidden="1" x14ac:dyDescent="0.2">
      <c r="A1178" s="25">
        <v>58</v>
      </c>
      <c r="B1178" s="41"/>
      <c r="C1178" s="55">
        <f t="shared" si="872"/>
        <v>3852.3742499999998</v>
      </c>
      <c r="D1178" s="55">
        <f t="shared" si="873"/>
        <v>2947.6852499999995</v>
      </c>
      <c r="E1178" s="72"/>
      <c r="F1178" s="55"/>
      <c r="G1178" s="56"/>
      <c r="K1178">
        <v>4532.2049999999999</v>
      </c>
      <c r="L1178">
        <v>3467.8649999999998</v>
      </c>
      <c r="O1178" s="38">
        <f t="shared" si="874"/>
        <v>3852.3742499999998</v>
      </c>
      <c r="P1178" s="40">
        <f t="shared" si="875"/>
        <v>2947.6852499999995</v>
      </c>
    </row>
    <row r="1179" spans="1:16" ht="15" hidden="1" x14ac:dyDescent="0.2">
      <c r="A1179" s="25">
        <v>59</v>
      </c>
      <c r="B1179" s="41"/>
      <c r="C1179" s="55">
        <f t="shared" si="872"/>
        <v>3938.9339999999997</v>
      </c>
      <c r="D1179" s="55">
        <f t="shared" si="873"/>
        <v>3016.5607500000001</v>
      </c>
      <c r="E1179" s="72"/>
      <c r="F1179" s="55"/>
      <c r="G1179" s="56"/>
      <c r="K1179">
        <v>4634.04</v>
      </c>
      <c r="L1179">
        <v>3548.895</v>
      </c>
      <c r="O1179" s="38">
        <f t="shared" si="874"/>
        <v>3938.9339999999997</v>
      </c>
      <c r="P1179" s="40">
        <f t="shared" si="875"/>
        <v>3016.5607500000001</v>
      </c>
    </row>
    <row r="1180" spans="1:16" ht="15" hidden="1" x14ac:dyDescent="0.2">
      <c r="A1180" s="25">
        <v>60</v>
      </c>
      <c r="B1180" s="41"/>
      <c r="C1180" s="55">
        <f t="shared" si="872"/>
        <v>4028.2859999999996</v>
      </c>
      <c r="D1180" s="55">
        <f t="shared" si="873"/>
        <v>3086.3669999999997</v>
      </c>
      <c r="E1180" s="72"/>
      <c r="F1180" s="55"/>
      <c r="G1180" s="56"/>
      <c r="K1180">
        <v>4739.16</v>
      </c>
      <c r="L1180">
        <v>3631.02</v>
      </c>
      <c r="O1180" s="38">
        <f t="shared" si="874"/>
        <v>4028.2859999999996</v>
      </c>
      <c r="P1180" s="40">
        <f t="shared" si="875"/>
        <v>3086.3669999999997</v>
      </c>
    </row>
    <row r="1181" spans="1:16" ht="15" hidden="1" x14ac:dyDescent="0.2">
      <c r="A1181" s="25">
        <v>61</v>
      </c>
      <c r="B1181" s="41"/>
      <c r="C1181" s="55">
        <f t="shared" si="872"/>
        <v>4486.2149999999992</v>
      </c>
      <c r="D1181" s="55">
        <f t="shared" si="873"/>
        <v>3454.944</v>
      </c>
      <c r="E1181" s="72"/>
      <c r="F1181" s="55"/>
      <c r="G1181" s="56"/>
      <c r="K1181">
        <v>5277.9</v>
      </c>
      <c r="L1181">
        <v>4064.64</v>
      </c>
      <c r="O1181" s="38">
        <f t="shared" si="874"/>
        <v>4486.2149999999992</v>
      </c>
      <c r="P1181" s="40">
        <f t="shared" si="875"/>
        <v>3454.944</v>
      </c>
    </row>
    <row r="1182" spans="1:16" ht="15" hidden="1" x14ac:dyDescent="0.2">
      <c r="A1182" s="25">
        <v>62</v>
      </c>
      <c r="B1182" s="41"/>
      <c r="C1182" s="55">
        <f t="shared" si="872"/>
        <v>4982.3047499999993</v>
      </c>
      <c r="D1182" s="55">
        <f t="shared" si="873"/>
        <v>3858.8894999999998</v>
      </c>
      <c r="E1182" s="72"/>
      <c r="F1182" s="55"/>
      <c r="G1182" s="56"/>
      <c r="K1182">
        <v>5861.5349999999999</v>
      </c>
      <c r="L1182">
        <v>4539.87</v>
      </c>
      <c r="O1182" s="38">
        <f t="shared" si="874"/>
        <v>4982.3047499999993</v>
      </c>
      <c r="P1182" s="40">
        <f t="shared" si="875"/>
        <v>3858.8894999999998</v>
      </c>
    </row>
    <row r="1183" spans="1:16" ht="15" hidden="1" x14ac:dyDescent="0.2">
      <c r="A1183" s="25">
        <v>63</v>
      </c>
      <c r="B1183" s="41"/>
      <c r="C1183" s="55">
        <f t="shared" si="872"/>
        <v>5515.6244999999999</v>
      </c>
      <c r="D1183" s="55">
        <f t="shared" si="873"/>
        <v>4292.6190000000006</v>
      </c>
      <c r="E1183" s="72"/>
      <c r="F1183" s="55"/>
      <c r="G1183" s="56"/>
      <c r="K1183">
        <v>6488.97</v>
      </c>
      <c r="L1183">
        <v>5050.1400000000003</v>
      </c>
      <c r="O1183" s="38">
        <f t="shared" si="874"/>
        <v>5515.6244999999999</v>
      </c>
      <c r="P1183" s="40">
        <f t="shared" si="875"/>
        <v>4292.6190000000006</v>
      </c>
    </row>
    <row r="1184" spans="1:16" ht="15" hidden="1" x14ac:dyDescent="0.2">
      <c r="A1184" s="25">
        <v>64</v>
      </c>
      <c r="B1184" s="41"/>
      <c r="C1184" s="55">
        <f t="shared" si="872"/>
        <v>6085.2434999999996</v>
      </c>
      <c r="D1184" s="55">
        <f t="shared" si="873"/>
        <v>4760.7862500000001</v>
      </c>
      <c r="E1184" s="72"/>
      <c r="F1184" s="55"/>
      <c r="G1184" s="56"/>
      <c r="K1184">
        <v>7159.11</v>
      </c>
      <c r="L1184">
        <v>5600.9250000000002</v>
      </c>
      <c r="O1184" s="38">
        <f t="shared" si="874"/>
        <v>6085.2434999999996</v>
      </c>
      <c r="P1184" s="40">
        <f t="shared" si="875"/>
        <v>4760.7862500000001</v>
      </c>
    </row>
    <row r="1185" spans="1:16" ht="15" hidden="1" x14ac:dyDescent="0.2">
      <c r="A1185" s="25">
        <v>65</v>
      </c>
      <c r="B1185" s="41"/>
      <c r="C1185" s="55">
        <f t="shared" si="872"/>
        <v>6692.0924999999997</v>
      </c>
      <c r="D1185" s="55">
        <f t="shared" si="873"/>
        <v>5261.5297499999997</v>
      </c>
      <c r="E1185" s="72"/>
      <c r="F1185" s="55"/>
      <c r="G1185" s="56"/>
      <c r="K1185">
        <v>7873.05</v>
      </c>
      <c r="L1185">
        <v>6190.0349999999999</v>
      </c>
      <c r="O1185" s="38">
        <f t="shared" si="874"/>
        <v>6692.0924999999997</v>
      </c>
      <c r="P1185" s="40">
        <f t="shared" si="875"/>
        <v>5261.5297499999997</v>
      </c>
    </row>
    <row r="1186" spans="1:16" ht="15" hidden="1" x14ac:dyDescent="0.2">
      <c r="A1186" s="25">
        <v>66</v>
      </c>
      <c r="B1186" s="41"/>
      <c r="C1186" s="55">
        <f t="shared" si="872"/>
        <v>7336.1714999999986</v>
      </c>
      <c r="D1186" s="55">
        <f t="shared" si="873"/>
        <v>5797.6417499999998</v>
      </c>
      <c r="E1186" s="72"/>
      <c r="F1186" s="55"/>
      <c r="G1186" s="56"/>
      <c r="K1186">
        <v>8630.7899999999991</v>
      </c>
      <c r="L1186">
        <v>6820.7550000000001</v>
      </c>
      <c r="O1186" s="38">
        <f t="shared" si="874"/>
        <v>7336.1714999999986</v>
      </c>
      <c r="P1186" s="40">
        <f t="shared" si="875"/>
        <v>5797.6417499999998</v>
      </c>
    </row>
    <row r="1187" spans="1:16" ht="15" hidden="1" x14ac:dyDescent="0.2">
      <c r="A1187" s="25">
        <v>67</v>
      </c>
      <c r="B1187" s="41"/>
      <c r="C1187" s="55">
        <f t="shared" si="872"/>
        <v>8019.3420000000006</v>
      </c>
      <c r="D1187" s="55">
        <f t="shared" si="873"/>
        <v>6364.4684999999999</v>
      </c>
      <c r="E1187" s="72"/>
      <c r="F1187" s="55"/>
      <c r="G1187" s="56"/>
      <c r="K1187">
        <v>9434.52</v>
      </c>
      <c r="L1187">
        <v>7487.61</v>
      </c>
      <c r="O1187" s="38">
        <f t="shared" si="874"/>
        <v>8019.3420000000006</v>
      </c>
      <c r="P1187" s="40">
        <f t="shared" si="875"/>
        <v>6364.4684999999999</v>
      </c>
    </row>
    <row r="1188" spans="1:16" ht="15" hidden="1" x14ac:dyDescent="0.2">
      <c r="A1188" s="25">
        <v>68</v>
      </c>
      <c r="B1188" s="41"/>
      <c r="C1188" s="55">
        <f t="shared" si="872"/>
        <v>8735.088749999999</v>
      </c>
      <c r="D1188" s="55">
        <f t="shared" si="873"/>
        <v>6963.8714999999993</v>
      </c>
      <c r="E1188" s="72"/>
      <c r="F1188" s="55"/>
      <c r="G1188" s="56"/>
      <c r="K1188">
        <v>10276.574999999999</v>
      </c>
      <c r="L1188">
        <v>8192.7899999999991</v>
      </c>
      <c r="O1188" s="38">
        <f t="shared" si="874"/>
        <v>8735.088749999999</v>
      </c>
      <c r="P1188" s="40">
        <f t="shared" si="875"/>
        <v>6963.8714999999993</v>
      </c>
    </row>
    <row r="1189" spans="1:16" ht="15" hidden="1" x14ac:dyDescent="0.2">
      <c r="A1189" s="25">
        <v>69</v>
      </c>
      <c r="B1189" s="41"/>
      <c r="C1189" s="55">
        <f t="shared" si="872"/>
        <v>9488.9962500000001</v>
      </c>
      <c r="D1189" s="55">
        <f t="shared" si="873"/>
        <v>7594.9199999999992</v>
      </c>
      <c r="E1189" s="72"/>
      <c r="F1189" s="55"/>
      <c r="G1189" s="56"/>
      <c r="K1189">
        <v>11163.525</v>
      </c>
      <c r="L1189">
        <v>8935.1999999999989</v>
      </c>
      <c r="O1189" s="38">
        <f t="shared" si="874"/>
        <v>9488.9962500000001</v>
      </c>
      <c r="P1189" s="40">
        <f t="shared" si="875"/>
        <v>7594.9199999999992</v>
      </c>
    </row>
    <row r="1190" spans="1:16" ht="15" hidden="1" x14ac:dyDescent="0.2">
      <c r="A1190" s="25">
        <v>70</v>
      </c>
      <c r="B1190" s="41"/>
      <c r="C1190" s="55">
        <f t="shared" si="872"/>
        <v>10281.99525</v>
      </c>
      <c r="D1190" s="55">
        <f t="shared" si="873"/>
        <v>8262.2677500000009</v>
      </c>
      <c r="E1190" s="72"/>
      <c r="F1190" s="55"/>
      <c r="G1190" s="56"/>
      <c r="K1190">
        <v>12096.465</v>
      </c>
      <c r="L1190">
        <v>9720.3150000000005</v>
      </c>
      <c r="O1190" s="38">
        <f t="shared" si="874"/>
        <v>10281.99525</v>
      </c>
      <c r="P1190" s="40">
        <f t="shared" si="875"/>
        <v>8262.2677500000009</v>
      </c>
    </row>
    <row r="1191" spans="1:16" ht="15" hidden="1" x14ac:dyDescent="0.2">
      <c r="A1191" s="25">
        <v>71</v>
      </c>
      <c r="B1191" s="41"/>
      <c r="C1191" s="55">
        <f t="shared" si="872"/>
        <v>11109.431999999999</v>
      </c>
      <c r="D1191" s="55">
        <f t="shared" si="873"/>
        <v>8960.3302500000009</v>
      </c>
      <c r="E1191" s="72"/>
      <c r="F1191" s="55"/>
      <c r="G1191" s="56"/>
      <c r="K1191">
        <v>13069.92</v>
      </c>
      <c r="L1191">
        <v>10541.565000000001</v>
      </c>
      <c r="O1191" s="38">
        <f t="shared" si="874"/>
        <v>11109.431999999999</v>
      </c>
      <c r="P1191" s="40">
        <f t="shared" si="875"/>
        <v>8960.3302500000009</v>
      </c>
    </row>
    <row r="1192" spans="1:16" ht="15" hidden="1" x14ac:dyDescent="0.2">
      <c r="A1192" s="25">
        <v>72</v>
      </c>
      <c r="B1192" s="41"/>
      <c r="C1192" s="55">
        <f t="shared" si="872"/>
        <v>11975.96025</v>
      </c>
      <c r="D1192" s="55">
        <f t="shared" si="873"/>
        <v>9690.9689999999991</v>
      </c>
      <c r="E1192" s="72"/>
      <c r="F1192" s="55"/>
      <c r="G1192" s="56"/>
      <c r="K1192">
        <v>14089.365</v>
      </c>
      <c r="L1192">
        <v>11401.14</v>
      </c>
      <c r="O1192" s="38">
        <f t="shared" si="874"/>
        <v>11975.96025</v>
      </c>
      <c r="P1192" s="40">
        <f t="shared" si="875"/>
        <v>9690.9689999999991</v>
      </c>
    </row>
    <row r="1193" spans="1:16" ht="15" hidden="1" x14ac:dyDescent="0.2">
      <c r="A1193" s="25">
        <v>73</v>
      </c>
      <c r="B1193" s="41"/>
      <c r="C1193" s="55">
        <f t="shared" si="872"/>
        <v>12876.926249999999</v>
      </c>
      <c r="D1193" s="55">
        <f t="shared" si="873"/>
        <v>10457.906999999999</v>
      </c>
      <c r="E1193" s="72"/>
      <c r="F1193" s="55"/>
      <c r="G1193" s="56"/>
      <c r="K1193">
        <v>15149.324999999999</v>
      </c>
      <c r="L1193">
        <v>12303.42</v>
      </c>
      <c r="O1193" s="38">
        <f t="shared" si="874"/>
        <v>12876.926249999999</v>
      </c>
      <c r="P1193" s="40">
        <f t="shared" si="875"/>
        <v>10457.906999999999</v>
      </c>
    </row>
    <row r="1194" spans="1:16" ht="15" hidden="1" x14ac:dyDescent="0.2">
      <c r="A1194" s="25">
        <v>74</v>
      </c>
      <c r="B1194" s="41"/>
      <c r="C1194" s="55">
        <f t="shared" si="872"/>
        <v>13816.053</v>
      </c>
      <c r="D1194" s="55">
        <f t="shared" si="873"/>
        <v>11253.698249999999</v>
      </c>
      <c r="E1194" s="72"/>
      <c r="F1194" s="55"/>
      <c r="G1194" s="56"/>
      <c r="K1194">
        <v>16254.18</v>
      </c>
      <c r="L1194">
        <v>13239.645</v>
      </c>
      <c r="O1194" s="38">
        <f t="shared" si="874"/>
        <v>13816.053</v>
      </c>
      <c r="P1194" s="40">
        <f t="shared" si="875"/>
        <v>11253.698249999999</v>
      </c>
    </row>
    <row r="1195" spans="1:16" ht="15" hidden="1" x14ac:dyDescent="0.2">
      <c r="A1195" s="25">
        <v>75</v>
      </c>
      <c r="B1195" s="41"/>
      <c r="C1195" s="55">
        <f t="shared" si="872"/>
        <v>14791.478999999998</v>
      </c>
      <c r="D1195" s="55">
        <f t="shared" si="873"/>
        <v>12085.788749999998</v>
      </c>
      <c r="E1195" s="72"/>
      <c r="F1195" s="55"/>
      <c r="G1195" s="56"/>
      <c r="K1195">
        <v>17401.739999999998</v>
      </c>
      <c r="L1195">
        <v>14218.574999999999</v>
      </c>
      <c r="O1195" s="38">
        <f t="shared" si="874"/>
        <v>14791.478999999998</v>
      </c>
      <c r="P1195" s="40">
        <f t="shared" si="875"/>
        <v>12085.788749999998</v>
      </c>
    </row>
    <row r="1196" spans="1:16" ht="15" hidden="1" x14ac:dyDescent="0.2">
      <c r="A1196" s="25">
        <v>76</v>
      </c>
      <c r="B1196" s="41"/>
      <c r="C1196" s="55">
        <f t="shared" si="872"/>
        <v>14791.478999999998</v>
      </c>
      <c r="D1196" s="55">
        <f t="shared" si="873"/>
        <v>12085.788749999998</v>
      </c>
      <c r="E1196" s="72"/>
      <c r="F1196" s="55"/>
      <c r="G1196" s="56"/>
      <c r="K1196">
        <v>17401.739999999998</v>
      </c>
      <c r="L1196">
        <v>14218.574999999999</v>
      </c>
      <c r="O1196" s="38">
        <f t="shared" si="874"/>
        <v>14791.478999999998</v>
      </c>
      <c r="P1196" s="40">
        <f t="shared" si="875"/>
        <v>12085.788749999998</v>
      </c>
    </row>
    <row r="1197" spans="1:16" ht="15" hidden="1" x14ac:dyDescent="0.2">
      <c r="A1197" s="25">
        <v>77</v>
      </c>
      <c r="B1197" s="41"/>
      <c r="C1197" s="55">
        <f t="shared" si="872"/>
        <v>14791.478999999998</v>
      </c>
      <c r="D1197" s="55">
        <f t="shared" si="873"/>
        <v>12085.788749999998</v>
      </c>
      <c r="E1197" s="72"/>
      <c r="F1197" s="55"/>
      <c r="G1197" s="56"/>
      <c r="K1197">
        <v>17401.739999999998</v>
      </c>
      <c r="L1197">
        <v>14218.574999999999</v>
      </c>
      <c r="O1197" s="38">
        <f t="shared" si="874"/>
        <v>14791.478999999998</v>
      </c>
      <c r="P1197" s="40">
        <f t="shared" si="875"/>
        <v>12085.788749999998</v>
      </c>
    </row>
    <row r="1198" spans="1:16" ht="15" hidden="1" x14ac:dyDescent="0.2">
      <c r="A1198" s="25">
        <v>78</v>
      </c>
      <c r="B1198" s="41"/>
      <c r="C1198" s="55">
        <f t="shared" si="872"/>
        <v>14791.478999999998</v>
      </c>
      <c r="D1198" s="55">
        <f t="shared" si="873"/>
        <v>12085.788749999998</v>
      </c>
      <c r="E1198" s="72"/>
      <c r="F1198" s="55"/>
      <c r="G1198" s="56"/>
      <c r="K1198">
        <v>17401.739999999998</v>
      </c>
      <c r="L1198">
        <v>14218.574999999999</v>
      </c>
      <c r="O1198" s="38">
        <f t="shared" si="874"/>
        <v>14791.478999999998</v>
      </c>
      <c r="P1198" s="40">
        <f t="shared" si="875"/>
        <v>12085.788749999998</v>
      </c>
    </row>
    <row r="1199" spans="1:16" ht="15" hidden="1" x14ac:dyDescent="0.2">
      <c r="A1199" s="25">
        <v>79</v>
      </c>
      <c r="B1199" s="41"/>
      <c r="C1199" s="55">
        <f t="shared" si="872"/>
        <v>14791.478999999998</v>
      </c>
      <c r="D1199" s="55">
        <f t="shared" si="873"/>
        <v>12085.788749999998</v>
      </c>
      <c r="E1199" s="72"/>
      <c r="F1199" s="55"/>
      <c r="G1199" s="56"/>
      <c r="K1199">
        <v>17401.739999999998</v>
      </c>
      <c r="L1199">
        <v>14218.574999999999</v>
      </c>
      <c r="O1199" s="38">
        <f t="shared" si="874"/>
        <v>14791.478999999998</v>
      </c>
      <c r="P1199" s="40">
        <f t="shared" si="875"/>
        <v>12085.788749999998</v>
      </c>
    </row>
    <row r="1200" spans="1:16" ht="15" hidden="1" x14ac:dyDescent="0.2">
      <c r="A1200" s="25">
        <v>80</v>
      </c>
      <c r="B1200" s="41"/>
      <c r="C1200" s="55">
        <f t="shared" si="872"/>
        <v>14791.478999999998</v>
      </c>
      <c r="D1200" s="55">
        <f t="shared" si="873"/>
        <v>12085.788749999998</v>
      </c>
      <c r="E1200" s="72"/>
      <c r="F1200" s="55"/>
      <c r="G1200" s="56"/>
      <c r="K1200">
        <v>17401.739999999998</v>
      </c>
      <c r="L1200">
        <v>14218.574999999999</v>
      </c>
      <c r="O1200" s="38">
        <f t="shared" si="874"/>
        <v>14791.478999999998</v>
      </c>
      <c r="P1200" s="40">
        <f t="shared" si="875"/>
        <v>12085.788749999998</v>
      </c>
    </row>
    <row r="1201" spans="1:16" ht="15" hidden="1" x14ac:dyDescent="0.2">
      <c r="A1201" s="25">
        <v>81</v>
      </c>
      <c r="B1201" s="41"/>
      <c r="C1201" s="55">
        <f t="shared" si="872"/>
        <v>14791.478999999998</v>
      </c>
      <c r="D1201" s="55">
        <f t="shared" si="873"/>
        <v>12085.788749999998</v>
      </c>
      <c r="E1201" s="72"/>
      <c r="F1201" s="55"/>
      <c r="G1201" s="56"/>
      <c r="K1201">
        <v>17401.739999999998</v>
      </c>
      <c r="L1201">
        <v>14218.574999999999</v>
      </c>
      <c r="O1201" s="38">
        <f t="shared" si="874"/>
        <v>14791.478999999998</v>
      </c>
      <c r="P1201" s="40">
        <f t="shared" si="875"/>
        <v>12085.788749999998</v>
      </c>
    </row>
    <row r="1202" spans="1:16" ht="15" hidden="1" x14ac:dyDescent="0.2">
      <c r="A1202" s="25">
        <v>82</v>
      </c>
      <c r="B1202" s="41"/>
      <c r="C1202" s="55">
        <f t="shared" ref="C1202:C1207" si="876">O1202</f>
        <v>14791.478999999998</v>
      </c>
      <c r="D1202" s="55">
        <f t="shared" ref="D1202:D1207" si="877">P1202</f>
        <v>12085.788749999998</v>
      </c>
      <c r="E1202" s="72"/>
      <c r="F1202" s="55"/>
      <c r="G1202" s="56"/>
      <c r="K1202">
        <v>17401.739999999998</v>
      </c>
      <c r="L1202">
        <v>14218.574999999999</v>
      </c>
      <c r="O1202" s="38">
        <f t="shared" ref="O1202:O1207" si="878">K1202*$W$4</f>
        <v>14791.478999999998</v>
      </c>
      <c r="P1202" s="40">
        <f t="shared" ref="P1202:P1207" si="879">L1202*$W$4</f>
        <v>12085.788749999998</v>
      </c>
    </row>
    <row r="1203" spans="1:16" ht="15" hidden="1" x14ac:dyDescent="0.2">
      <c r="A1203" s="25">
        <v>83</v>
      </c>
      <c r="B1203" s="41"/>
      <c r="C1203" s="55">
        <f t="shared" si="876"/>
        <v>14791.478999999998</v>
      </c>
      <c r="D1203" s="55">
        <f t="shared" si="877"/>
        <v>12085.788749999998</v>
      </c>
      <c r="E1203" s="72"/>
      <c r="F1203" s="55"/>
      <c r="G1203" s="56"/>
      <c r="K1203">
        <v>17401.739999999998</v>
      </c>
      <c r="L1203">
        <v>14218.574999999999</v>
      </c>
      <c r="O1203" s="38">
        <f t="shared" si="878"/>
        <v>14791.478999999998</v>
      </c>
      <c r="P1203" s="40">
        <f t="shared" si="879"/>
        <v>12085.788749999998</v>
      </c>
    </row>
    <row r="1204" spans="1:16" s="44" customFormat="1" ht="15" hidden="1" x14ac:dyDescent="0.2">
      <c r="A1204" s="42">
        <v>84</v>
      </c>
      <c r="B1204" s="43" t="s">
        <v>153</v>
      </c>
      <c r="C1204" s="57">
        <f t="shared" si="876"/>
        <v>14791.478999999998</v>
      </c>
      <c r="D1204" s="57">
        <f t="shared" si="877"/>
        <v>12085.788749999998</v>
      </c>
      <c r="E1204" s="73"/>
      <c r="F1204" s="57"/>
      <c r="G1204" s="58"/>
      <c r="I1204" s="39"/>
      <c r="J1204" s="39"/>
      <c r="K1204">
        <v>17401.739999999998</v>
      </c>
      <c r="L1204">
        <v>14218.574999999999</v>
      </c>
      <c r="O1204" s="45">
        <f t="shared" si="878"/>
        <v>14791.478999999998</v>
      </c>
      <c r="P1204" s="46">
        <f t="shared" si="879"/>
        <v>12085.788749999998</v>
      </c>
    </row>
    <row r="1205" spans="1:16" ht="15" hidden="1" x14ac:dyDescent="0.2">
      <c r="A1205" s="25">
        <v>1</v>
      </c>
      <c r="B1205" s="41" t="s">
        <v>154</v>
      </c>
      <c r="C1205" s="55">
        <f t="shared" si="876"/>
        <v>757.63049999999987</v>
      </c>
      <c r="D1205" s="55">
        <f t="shared" si="877"/>
        <v>594.74924999999996</v>
      </c>
      <c r="E1205" s="72"/>
      <c r="F1205" s="55"/>
      <c r="G1205" s="56"/>
      <c r="K1205">
        <v>891.32999999999993</v>
      </c>
      <c r="L1205">
        <v>699.70499999999993</v>
      </c>
      <c r="O1205" s="38">
        <f t="shared" si="878"/>
        <v>757.63049999999987</v>
      </c>
      <c r="P1205" s="40">
        <f t="shared" si="879"/>
        <v>594.74924999999996</v>
      </c>
    </row>
    <row r="1206" spans="1:16" ht="15" hidden="1" x14ac:dyDescent="0.2">
      <c r="A1206" s="25">
        <v>2</v>
      </c>
      <c r="B1206" s="41" t="s">
        <v>155</v>
      </c>
      <c r="C1206" s="55">
        <f t="shared" si="876"/>
        <v>1286.2964999999999</v>
      </c>
      <c r="D1206" s="55">
        <f t="shared" si="877"/>
        <v>1009.86375</v>
      </c>
      <c r="E1206" s="72"/>
      <c r="F1206" s="55"/>
      <c r="G1206" s="56"/>
      <c r="K1206">
        <v>1513.29</v>
      </c>
      <c r="L1206">
        <v>1188.075</v>
      </c>
      <c r="O1206" s="38">
        <f t="shared" si="878"/>
        <v>1286.2964999999999</v>
      </c>
      <c r="P1206" s="40">
        <f t="shared" si="879"/>
        <v>1009.86375</v>
      </c>
    </row>
    <row r="1207" spans="1:16" ht="15" hidden="1" x14ac:dyDescent="0.2">
      <c r="A1207" s="42">
        <v>3</v>
      </c>
      <c r="B1207" s="43" t="s">
        <v>156</v>
      </c>
      <c r="C1207" s="57">
        <f t="shared" si="876"/>
        <v>1813.1009999999999</v>
      </c>
      <c r="D1207" s="57">
        <f t="shared" si="877"/>
        <v>1424.9782499999999</v>
      </c>
      <c r="E1207" s="73"/>
      <c r="F1207" s="57"/>
      <c r="G1207" s="58"/>
      <c r="K1207">
        <v>2133.06</v>
      </c>
      <c r="L1207">
        <v>1676.4449999999999</v>
      </c>
      <c r="O1207" s="45">
        <f t="shared" si="878"/>
        <v>1813.1009999999999</v>
      </c>
      <c r="P1207" s="46">
        <f t="shared" si="879"/>
        <v>1424.9782499999999</v>
      </c>
    </row>
    <row r="1209" spans="1:16" ht="18" hidden="1" x14ac:dyDescent="0.2">
      <c r="A1209" s="469" t="s">
        <v>168</v>
      </c>
      <c r="B1209" s="470"/>
      <c r="C1209" s="470"/>
      <c r="D1209" s="470"/>
      <c r="E1209" s="470"/>
      <c r="F1209" s="470"/>
      <c r="G1209" s="471"/>
    </row>
    <row r="1210" spans="1:16" hidden="1" x14ac:dyDescent="0.15">
      <c r="C1210" s="35"/>
      <c r="D1210" s="35"/>
      <c r="E1210" s="35"/>
      <c r="F1210" s="35"/>
      <c r="G1210" s="464"/>
    </row>
    <row r="1211" spans="1:16" hidden="1" x14ac:dyDescent="0.15">
      <c r="A1211" s="477" t="s">
        <v>150</v>
      </c>
      <c r="B1211" s="478"/>
      <c r="C1211" s="34">
        <v>10000</v>
      </c>
      <c r="D1211" s="34">
        <v>20000</v>
      </c>
      <c r="E1211" s="34"/>
      <c r="F1211" s="34"/>
      <c r="G1211" s="48"/>
    </row>
    <row r="1212" spans="1:16" hidden="1" x14ac:dyDescent="0.15">
      <c r="A1212" s="25">
        <v>18</v>
      </c>
      <c r="B1212" s="41"/>
      <c r="C1212" s="16">
        <f t="shared" ref="C1212:D1231" si="880">C1138*$M$2</f>
        <v>156.71348</v>
      </c>
      <c r="D1212" s="16">
        <f t="shared" si="880"/>
        <v>123.09479</v>
      </c>
      <c r="E1212" s="16">
        <v>0</v>
      </c>
      <c r="F1212" s="16">
        <v>0</v>
      </c>
      <c r="G1212" s="17">
        <v>0</v>
      </c>
    </row>
    <row r="1213" spans="1:16" hidden="1" x14ac:dyDescent="0.15">
      <c r="A1213" s="25">
        <v>19</v>
      </c>
      <c r="B1213" s="41"/>
      <c r="C1213" s="16">
        <f t="shared" si="880"/>
        <v>158.62462000000002</v>
      </c>
      <c r="D1213" s="16">
        <f t="shared" si="880"/>
        <v>124.13722999999999</v>
      </c>
      <c r="E1213" s="16">
        <v>0</v>
      </c>
      <c r="F1213" s="16">
        <v>0</v>
      </c>
      <c r="G1213" s="17">
        <v>0</v>
      </c>
    </row>
    <row r="1214" spans="1:16" hidden="1" x14ac:dyDescent="0.15">
      <c r="A1214" s="25">
        <v>20</v>
      </c>
      <c r="B1214" s="41"/>
      <c r="C1214" s="16">
        <f t="shared" si="880"/>
        <v>160.88324</v>
      </c>
      <c r="D1214" s="16">
        <f t="shared" si="880"/>
        <v>125.44028</v>
      </c>
      <c r="E1214" s="16">
        <v>0</v>
      </c>
      <c r="F1214" s="16">
        <v>0</v>
      </c>
      <c r="G1214" s="17">
        <v>0</v>
      </c>
    </row>
    <row r="1215" spans="1:16" hidden="1" x14ac:dyDescent="0.15">
      <c r="A1215" s="25">
        <v>21</v>
      </c>
      <c r="B1215" s="41"/>
      <c r="C1215" s="16">
        <f t="shared" si="880"/>
        <v>162.88124999999999</v>
      </c>
      <c r="D1215" s="16">
        <f t="shared" si="880"/>
        <v>126.8302</v>
      </c>
      <c r="E1215" s="16">
        <v>0</v>
      </c>
      <c r="F1215" s="16">
        <v>0</v>
      </c>
      <c r="G1215" s="17">
        <v>0</v>
      </c>
    </row>
    <row r="1216" spans="1:16" hidden="1" x14ac:dyDescent="0.15">
      <c r="A1216" s="25">
        <v>22</v>
      </c>
      <c r="B1216" s="41"/>
      <c r="C1216" s="16">
        <f t="shared" si="880"/>
        <v>165.053</v>
      </c>
      <c r="D1216" s="16">
        <f t="shared" si="880"/>
        <v>128.22012000000001</v>
      </c>
      <c r="E1216" s="16">
        <v>0</v>
      </c>
      <c r="F1216" s="16">
        <v>0</v>
      </c>
      <c r="G1216" s="17">
        <v>0</v>
      </c>
    </row>
    <row r="1217" spans="1:7" hidden="1" x14ac:dyDescent="0.15">
      <c r="A1217" s="25">
        <v>23</v>
      </c>
      <c r="B1217" s="41"/>
      <c r="C1217" s="16">
        <f t="shared" si="880"/>
        <v>167.57223000000002</v>
      </c>
      <c r="D1217" s="16">
        <f t="shared" si="880"/>
        <v>129.69691</v>
      </c>
      <c r="E1217" s="16">
        <v>0</v>
      </c>
      <c r="F1217" s="16">
        <v>0</v>
      </c>
      <c r="G1217" s="17">
        <v>0</v>
      </c>
    </row>
    <row r="1218" spans="1:7" hidden="1" x14ac:dyDescent="0.15">
      <c r="A1218" s="25">
        <v>24</v>
      </c>
      <c r="B1218" s="41"/>
      <c r="C1218" s="16">
        <f t="shared" si="880"/>
        <v>169.74398000000002</v>
      </c>
      <c r="D1218" s="16">
        <f t="shared" si="880"/>
        <v>131.34744000000001</v>
      </c>
      <c r="E1218" s="16">
        <v>0</v>
      </c>
      <c r="F1218" s="16">
        <v>0</v>
      </c>
      <c r="G1218" s="17">
        <v>0</v>
      </c>
    </row>
    <row r="1219" spans="1:7" hidden="1" x14ac:dyDescent="0.15">
      <c r="A1219" s="25">
        <v>25</v>
      </c>
      <c r="B1219" s="41"/>
      <c r="C1219" s="16">
        <f t="shared" si="880"/>
        <v>172.00259999999997</v>
      </c>
      <c r="D1219" s="16">
        <f t="shared" si="880"/>
        <v>132.99797000000001</v>
      </c>
      <c r="E1219" s="16">
        <v>0</v>
      </c>
      <c r="F1219" s="16">
        <v>0</v>
      </c>
      <c r="G1219" s="17">
        <v>0</v>
      </c>
    </row>
    <row r="1220" spans="1:7" hidden="1" x14ac:dyDescent="0.15">
      <c r="A1220" s="25">
        <v>26</v>
      </c>
      <c r="B1220" s="41"/>
      <c r="C1220" s="16">
        <f t="shared" si="880"/>
        <v>175.65114</v>
      </c>
      <c r="D1220" s="16">
        <f t="shared" si="880"/>
        <v>135.25658999999999</v>
      </c>
      <c r="E1220" s="16">
        <v>0</v>
      </c>
      <c r="F1220" s="16">
        <v>0</v>
      </c>
      <c r="G1220" s="17">
        <v>0</v>
      </c>
    </row>
    <row r="1221" spans="1:7" hidden="1" x14ac:dyDescent="0.15">
      <c r="A1221" s="25">
        <v>27</v>
      </c>
      <c r="B1221" s="41"/>
      <c r="C1221" s="16">
        <f t="shared" si="880"/>
        <v>179.21281000000002</v>
      </c>
      <c r="D1221" s="16">
        <f t="shared" si="880"/>
        <v>137.60208</v>
      </c>
      <c r="E1221" s="16">
        <v>0</v>
      </c>
      <c r="F1221" s="16">
        <v>0</v>
      </c>
      <c r="G1221" s="17">
        <v>0</v>
      </c>
    </row>
    <row r="1222" spans="1:7" hidden="1" x14ac:dyDescent="0.15">
      <c r="A1222" s="25">
        <v>28</v>
      </c>
      <c r="B1222" s="41"/>
      <c r="C1222" s="16">
        <f t="shared" si="880"/>
        <v>183.03509</v>
      </c>
      <c r="D1222" s="16">
        <f t="shared" si="880"/>
        <v>140.29505</v>
      </c>
      <c r="E1222" s="16">
        <v>0</v>
      </c>
      <c r="F1222" s="16">
        <v>0</v>
      </c>
      <c r="G1222" s="17">
        <v>0</v>
      </c>
    </row>
    <row r="1223" spans="1:7" hidden="1" x14ac:dyDescent="0.15">
      <c r="A1223" s="25">
        <v>29</v>
      </c>
      <c r="B1223" s="41"/>
      <c r="C1223" s="16">
        <f t="shared" si="880"/>
        <v>186.85736999999997</v>
      </c>
      <c r="D1223" s="16">
        <f t="shared" si="880"/>
        <v>142.98801999999998</v>
      </c>
      <c r="E1223" s="16">
        <v>0</v>
      </c>
      <c r="F1223" s="16">
        <v>0</v>
      </c>
      <c r="G1223" s="17">
        <v>0</v>
      </c>
    </row>
    <row r="1224" spans="1:7" hidden="1" x14ac:dyDescent="0.15">
      <c r="A1224" s="25">
        <v>30</v>
      </c>
      <c r="B1224" s="41"/>
      <c r="C1224" s="16">
        <f t="shared" si="880"/>
        <v>191.02712999999997</v>
      </c>
      <c r="D1224" s="16">
        <f t="shared" si="880"/>
        <v>145.85472999999999</v>
      </c>
      <c r="E1224" s="16">
        <v>0</v>
      </c>
      <c r="F1224" s="16">
        <v>0</v>
      </c>
      <c r="G1224" s="17">
        <v>0</v>
      </c>
    </row>
    <row r="1225" spans="1:7" hidden="1" x14ac:dyDescent="0.15">
      <c r="A1225" s="25">
        <v>31</v>
      </c>
      <c r="B1225" s="41"/>
      <c r="C1225" s="16">
        <f t="shared" si="880"/>
        <v>195.19689000000002</v>
      </c>
      <c r="D1225" s="16">
        <f t="shared" si="880"/>
        <v>148.72144</v>
      </c>
      <c r="E1225" s="16">
        <v>0</v>
      </c>
      <c r="F1225" s="16">
        <v>0</v>
      </c>
      <c r="G1225" s="17">
        <v>0</v>
      </c>
    </row>
    <row r="1226" spans="1:7" hidden="1" x14ac:dyDescent="0.15">
      <c r="A1226" s="25">
        <v>32</v>
      </c>
      <c r="B1226" s="41"/>
      <c r="C1226" s="16">
        <f t="shared" si="880"/>
        <v>199.36664999999999</v>
      </c>
      <c r="D1226" s="16">
        <f t="shared" si="880"/>
        <v>151.84876</v>
      </c>
      <c r="E1226" s="16">
        <v>0</v>
      </c>
      <c r="F1226" s="16">
        <v>0</v>
      </c>
      <c r="G1226" s="17">
        <v>0</v>
      </c>
    </row>
    <row r="1227" spans="1:7" hidden="1" x14ac:dyDescent="0.15">
      <c r="A1227" s="25">
        <v>33</v>
      </c>
      <c r="B1227" s="41"/>
      <c r="C1227" s="16">
        <f t="shared" si="880"/>
        <v>203.79702</v>
      </c>
      <c r="D1227" s="16">
        <f t="shared" si="880"/>
        <v>155.14982000000001</v>
      </c>
      <c r="E1227" s="16">
        <v>0</v>
      </c>
      <c r="F1227" s="16">
        <v>0</v>
      </c>
      <c r="G1227" s="17">
        <v>0</v>
      </c>
    </row>
    <row r="1228" spans="1:7" hidden="1" x14ac:dyDescent="0.15">
      <c r="A1228" s="25">
        <v>34</v>
      </c>
      <c r="B1228" s="41"/>
      <c r="C1228" s="16">
        <f t="shared" si="880"/>
        <v>208.31425999999999</v>
      </c>
      <c r="D1228" s="16">
        <f t="shared" si="880"/>
        <v>158.36401000000001</v>
      </c>
      <c r="E1228" s="16">
        <v>0</v>
      </c>
      <c r="F1228" s="16">
        <v>0</v>
      </c>
      <c r="G1228" s="17">
        <v>0</v>
      </c>
    </row>
    <row r="1229" spans="1:7" hidden="1" x14ac:dyDescent="0.15">
      <c r="A1229" s="25">
        <v>35</v>
      </c>
      <c r="B1229" s="41"/>
      <c r="C1229" s="16">
        <f t="shared" si="880"/>
        <v>213.26585</v>
      </c>
      <c r="D1229" s="16">
        <f t="shared" si="880"/>
        <v>161.92568</v>
      </c>
      <c r="E1229" s="16">
        <v>0</v>
      </c>
      <c r="F1229" s="16">
        <v>0</v>
      </c>
      <c r="G1229" s="17">
        <v>0</v>
      </c>
    </row>
    <row r="1230" spans="1:7" hidden="1" x14ac:dyDescent="0.15">
      <c r="A1230" s="25">
        <v>36</v>
      </c>
      <c r="B1230" s="41"/>
      <c r="C1230" s="16">
        <f t="shared" si="880"/>
        <v>218.0437</v>
      </c>
      <c r="D1230" s="16">
        <f t="shared" si="880"/>
        <v>165.48734999999999</v>
      </c>
      <c r="E1230" s="16">
        <v>0</v>
      </c>
      <c r="F1230" s="16">
        <v>0</v>
      </c>
      <c r="G1230" s="17">
        <v>0</v>
      </c>
    </row>
    <row r="1231" spans="1:7" hidden="1" x14ac:dyDescent="0.15">
      <c r="A1231" s="25">
        <v>37</v>
      </c>
      <c r="B1231" s="41"/>
      <c r="C1231" s="16">
        <f t="shared" si="880"/>
        <v>222.90841999999998</v>
      </c>
      <c r="D1231" s="16">
        <f t="shared" si="880"/>
        <v>169.13589000000002</v>
      </c>
      <c r="E1231" s="16">
        <v>0</v>
      </c>
      <c r="F1231" s="16">
        <v>0</v>
      </c>
      <c r="G1231" s="17">
        <v>0</v>
      </c>
    </row>
    <row r="1232" spans="1:7" hidden="1" x14ac:dyDescent="0.15">
      <c r="A1232" s="25">
        <v>38</v>
      </c>
      <c r="B1232" s="41"/>
      <c r="C1232" s="16">
        <f t="shared" ref="C1232:D1251" si="881">C1158*$M$2</f>
        <v>228.12062</v>
      </c>
      <c r="D1232" s="16">
        <f t="shared" si="881"/>
        <v>173.04504</v>
      </c>
      <c r="E1232" s="16">
        <v>0</v>
      </c>
      <c r="F1232" s="16">
        <v>0</v>
      </c>
      <c r="G1232" s="17">
        <v>0</v>
      </c>
    </row>
    <row r="1233" spans="1:7" hidden="1" x14ac:dyDescent="0.15">
      <c r="A1233" s="25">
        <v>39</v>
      </c>
      <c r="B1233" s="41"/>
      <c r="C1233" s="16">
        <f t="shared" si="881"/>
        <v>233.33282</v>
      </c>
      <c r="D1233" s="16">
        <f t="shared" si="881"/>
        <v>176.95418999999998</v>
      </c>
      <c r="E1233" s="16">
        <v>0</v>
      </c>
      <c r="F1233" s="16">
        <v>0</v>
      </c>
      <c r="G1233" s="17">
        <v>0</v>
      </c>
    </row>
    <row r="1234" spans="1:7" hidden="1" x14ac:dyDescent="0.15">
      <c r="A1234" s="25">
        <v>40</v>
      </c>
      <c r="B1234" s="41"/>
      <c r="C1234" s="16">
        <f t="shared" si="881"/>
        <v>238.71876</v>
      </c>
      <c r="D1234" s="16">
        <f t="shared" si="881"/>
        <v>180.86334000000002</v>
      </c>
      <c r="E1234" s="16">
        <v>0</v>
      </c>
      <c r="F1234" s="16">
        <v>0</v>
      </c>
      <c r="G1234" s="17">
        <v>0</v>
      </c>
    </row>
    <row r="1235" spans="1:7" hidden="1" x14ac:dyDescent="0.15">
      <c r="A1235" s="25">
        <v>41</v>
      </c>
      <c r="B1235" s="41"/>
      <c r="C1235" s="16">
        <f t="shared" si="881"/>
        <v>244.27843999999999</v>
      </c>
      <c r="D1235" s="16">
        <f t="shared" si="881"/>
        <v>185.03309999999999</v>
      </c>
      <c r="E1235" s="16">
        <v>0</v>
      </c>
      <c r="F1235" s="16">
        <v>0</v>
      </c>
      <c r="G1235" s="17">
        <v>0</v>
      </c>
    </row>
    <row r="1236" spans="1:7" hidden="1" x14ac:dyDescent="0.15">
      <c r="A1236" s="25">
        <v>42</v>
      </c>
      <c r="B1236" s="41"/>
      <c r="C1236" s="16">
        <f t="shared" si="881"/>
        <v>249.92499000000001</v>
      </c>
      <c r="D1236" s="16">
        <f t="shared" si="881"/>
        <v>189.55034000000001</v>
      </c>
      <c r="E1236" s="16">
        <v>0</v>
      </c>
      <c r="F1236" s="16">
        <v>0</v>
      </c>
      <c r="G1236" s="17">
        <v>0</v>
      </c>
    </row>
    <row r="1237" spans="1:7" hidden="1" x14ac:dyDescent="0.15">
      <c r="A1237" s="25">
        <v>43</v>
      </c>
      <c r="B1237" s="41"/>
      <c r="C1237" s="16">
        <f t="shared" si="881"/>
        <v>255.83215000000001</v>
      </c>
      <c r="D1237" s="16">
        <f t="shared" si="881"/>
        <v>193.98070999999999</v>
      </c>
      <c r="E1237" s="16">
        <v>0</v>
      </c>
      <c r="F1237" s="16">
        <v>0</v>
      </c>
      <c r="G1237" s="17">
        <v>0</v>
      </c>
    </row>
    <row r="1238" spans="1:7" hidden="1" x14ac:dyDescent="0.15">
      <c r="A1238" s="25">
        <v>44</v>
      </c>
      <c r="B1238" s="41"/>
      <c r="C1238" s="16">
        <f t="shared" si="881"/>
        <v>261.82618000000002</v>
      </c>
      <c r="D1238" s="16">
        <f t="shared" si="881"/>
        <v>198.41108000000003</v>
      </c>
      <c r="E1238" s="16">
        <v>0</v>
      </c>
      <c r="F1238" s="16">
        <v>0</v>
      </c>
      <c r="G1238" s="17">
        <v>0</v>
      </c>
    </row>
    <row r="1239" spans="1:7" hidden="1" x14ac:dyDescent="0.15">
      <c r="A1239" s="25">
        <v>45</v>
      </c>
      <c r="B1239" s="41"/>
      <c r="C1239" s="16">
        <f t="shared" si="881"/>
        <v>267.90708000000001</v>
      </c>
      <c r="D1239" s="16">
        <f t="shared" si="881"/>
        <v>203.18893</v>
      </c>
      <c r="E1239" s="16">
        <v>0</v>
      </c>
      <c r="F1239" s="16">
        <v>0</v>
      </c>
      <c r="G1239" s="17">
        <v>0</v>
      </c>
    </row>
    <row r="1240" spans="1:7" hidden="1" x14ac:dyDescent="0.15">
      <c r="A1240" s="25">
        <v>46</v>
      </c>
      <c r="B1240" s="41"/>
      <c r="C1240" s="16">
        <f t="shared" si="881"/>
        <v>274.07484999999997</v>
      </c>
      <c r="D1240" s="16">
        <f t="shared" si="881"/>
        <v>207.96678</v>
      </c>
      <c r="E1240" s="16">
        <v>0</v>
      </c>
      <c r="F1240" s="16">
        <v>0</v>
      </c>
      <c r="G1240" s="17">
        <v>0</v>
      </c>
    </row>
    <row r="1241" spans="1:7" hidden="1" x14ac:dyDescent="0.15">
      <c r="A1241" s="25">
        <v>47</v>
      </c>
      <c r="B1241" s="41"/>
      <c r="C1241" s="16">
        <f t="shared" si="881"/>
        <v>280.41636</v>
      </c>
      <c r="D1241" s="16">
        <f t="shared" si="881"/>
        <v>212.83150000000001</v>
      </c>
      <c r="E1241" s="16">
        <v>0</v>
      </c>
      <c r="F1241" s="16">
        <v>0</v>
      </c>
      <c r="G1241" s="17">
        <v>0</v>
      </c>
    </row>
    <row r="1242" spans="1:7" hidden="1" x14ac:dyDescent="0.15">
      <c r="A1242" s="25">
        <v>48</v>
      </c>
      <c r="B1242" s="41"/>
      <c r="C1242" s="16">
        <f t="shared" si="881"/>
        <v>287.01848000000001</v>
      </c>
      <c r="D1242" s="16">
        <f t="shared" si="881"/>
        <v>218.0437</v>
      </c>
      <c r="E1242" s="16">
        <v>0</v>
      </c>
      <c r="F1242" s="16">
        <v>0</v>
      </c>
      <c r="G1242" s="17">
        <v>0</v>
      </c>
    </row>
    <row r="1243" spans="1:7" hidden="1" x14ac:dyDescent="0.15">
      <c r="A1243" s="25">
        <v>49</v>
      </c>
      <c r="B1243" s="41"/>
      <c r="C1243" s="16">
        <f t="shared" si="881"/>
        <v>293.70746999999994</v>
      </c>
      <c r="D1243" s="16">
        <f t="shared" si="881"/>
        <v>223.16902999999999</v>
      </c>
      <c r="E1243" s="16">
        <v>0</v>
      </c>
      <c r="F1243" s="16">
        <v>0</v>
      </c>
      <c r="G1243" s="17">
        <v>0</v>
      </c>
    </row>
    <row r="1244" spans="1:7" hidden="1" x14ac:dyDescent="0.15">
      <c r="A1244" s="25">
        <v>50</v>
      </c>
      <c r="B1244" s="41"/>
      <c r="C1244" s="16">
        <f t="shared" si="881"/>
        <v>300.48333000000002</v>
      </c>
      <c r="D1244" s="16">
        <f t="shared" si="881"/>
        <v>228.46809999999999</v>
      </c>
      <c r="E1244" s="16">
        <v>0</v>
      </c>
      <c r="F1244" s="16">
        <v>0</v>
      </c>
      <c r="G1244" s="17">
        <v>0</v>
      </c>
    </row>
    <row r="1245" spans="1:7" hidden="1" x14ac:dyDescent="0.15">
      <c r="A1245" s="25">
        <v>51</v>
      </c>
      <c r="B1245" s="41"/>
      <c r="C1245" s="16">
        <f t="shared" si="881"/>
        <v>307.43293</v>
      </c>
      <c r="D1245" s="16">
        <f t="shared" si="881"/>
        <v>233.68029999999999</v>
      </c>
      <c r="E1245" s="16">
        <v>0</v>
      </c>
      <c r="F1245" s="16">
        <v>0</v>
      </c>
      <c r="G1245" s="17">
        <v>0</v>
      </c>
    </row>
    <row r="1246" spans="1:7" hidden="1" x14ac:dyDescent="0.15">
      <c r="A1246" s="25">
        <v>52</v>
      </c>
      <c r="B1246" s="41"/>
      <c r="C1246" s="16">
        <f t="shared" si="881"/>
        <v>314.38252999999997</v>
      </c>
      <c r="D1246" s="16">
        <f t="shared" si="881"/>
        <v>239.23998</v>
      </c>
      <c r="E1246" s="16">
        <v>0</v>
      </c>
      <c r="F1246" s="16">
        <v>0</v>
      </c>
      <c r="G1246" s="17">
        <v>0</v>
      </c>
    </row>
    <row r="1247" spans="1:7" hidden="1" x14ac:dyDescent="0.15">
      <c r="A1247" s="25">
        <v>53</v>
      </c>
      <c r="B1247" s="41"/>
      <c r="C1247" s="16">
        <f t="shared" si="881"/>
        <v>321.67960999999997</v>
      </c>
      <c r="D1247" s="16">
        <f t="shared" si="881"/>
        <v>244.97340000000003</v>
      </c>
      <c r="E1247" s="16">
        <v>0</v>
      </c>
      <c r="F1247" s="16">
        <v>0</v>
      </c>
      <c r="G1247" s="17">
        <v>0</v>
      </c>
    </row>
    <row r="1248" spans="1:7" hidden="1" x14ac:dyDescent="0.15">
      <c r="A1248" s="25">
        <v>54</v>
      </c>
      <c r="B1248" s="41"/>
      <c r="C1248" s="16">
        <f t="shared" si="881"/>
        <v>328.97669000000002</v>
      </c>
      <c r="D1248" s="16">
        <f t="shared" si="881"/>
        <v>250.79369</v>
      </c>
      <c r="E1248" s="16">
        <v>0</v>
      </c>
      <c r="F1248" s="16">
        <v>0</v>
      </c>
      <c r="G1248" s="17">
        <v>0</v>
      </c>
    </row>
    <row r="1249" spans="1:7" hidden="1" x14ac:dyDescent="0.15">
      <c r="A1249" s="25">
        <v>55</v>
      </c>
      <c r="B1249" s="41"/>
      <c r="C1249" s="16">
        <f t="shared" si="881"/>
        <v>336.27376999999996</v>
      </c>
      <c r="D1249" s="16">
        <f t="shared" si="881"/>
        <v>256.70085</v>
      </c>
      <c r="E1249" s="16">
        <v>0</v>
      </c>
      <c r="F1249" s="16">
        <v>0</v>
      </c>
      <c r="G1249" s="17">
        <v>0</v>
      </c>
    </row>
    <row r="1250" spans="1:7" hidden="1" x14ac:dyDescent="0.15">
      <c r="A1250" s="25">
        <v>56</v>
      </c>
      <c r="B1250" s="41"/>
      <c r="C1250" s="16">
        <f t="shared" si="881"/>
        <v>344.00519999999995</v>
      </c>
      <c r="D1250" s="16">
        <f t="shared" si="881"/>
        <v>262.78174999999999</v>
      </c>
      <c r="E1250" s="16">
        <v>0</v>
      </c>
      <c r="F1250" s="16">
        <v>0</v>
      </c>
      <c r="G1250" s="17">
        <v>0</v>
      </c>
    </row>
    <row r="1251" spans="1:7" hidden="1" x14ac:dyDescent="0.15">
      <c r="A1251" s="25">
        <v>57</v>
      </c>
      <c r="B1251" s="41"/>
      <c r="C1251" s="16">
        <f t="shared" si="881"/>
        <v>351.91037</v>
      </c>
      <c r="D1251" s="16">
        <f t="shared" si="881"/>
        <v>268.94952000000001</v>
      </c>
      <c r="E1251" s="16">
        <v>0</v>
      </c>
      <c r="F1251" s="16">
        <v>0</v>
      </c>
      <c r="G1251" s="17">
        <v>0</v>
      </c>
    </row>
    <row r="1252" spans="1:7" hidden="1" x14ac:dyDescent="0.15">
      <c r="A1252" s="25">
        <v>58</v>
      </c>
      <c r="B1252" s="41"/>
      <c r="C1252" s="16">
        <f t="shared" ref="C1252:D1271" si="882">C1178*$M$2</f>
        <v>359.55493000000001</v>
      </c>
      <c r="D1252" s="16">
        <f t="shared" si="882"/>
        <v>275.11728999999997</v>
      </c>
      <c r="E1252" s="16">
        <v>0</v>
      </c>
      <c r="F1252" s="16">
        <v>0</v>
      </c>
      <c r="G1252" s="17">
        <v>0</v>
      </c>
    </row>
    <row r="1253" spans="1:7" hidden="1" x14ac:dyDescent="0.15">
      <c r="A1253" s="25">
        <v>59</v>
      </c>
      <c r="B1253" s="41"/>
      <c r="C1253" s="16">
        <f t="shared" si="882"/>
        <v>367.63384000000002</v>
      </c>
      <c r="D1253" s="16">
        <f t="shared" si="882"/>
        <v>281.54567000000003</v>
      </c>
      <c r="E1253" s="16">
        <v>0</v>
      </c>
      <c r="F1253" s="16">
        <v>0</v>
      </c>
      <c r="G1253" s="17">
        <v>0</v>
      </c>
    </row>
    <row r="1254" spans="1:7" hidden="1" x14ac:dyDescent="0.15">
      <c r="A1254" s="25">
        <v>60</v>
      </c>
      <c r="B1254" s="41"/>
      <c r="C1254" s="16">
        <f t="shared" si="882"/>
        <v>375.97335999999996</v>
      </c>
      <c r="D1254" s="16">
        <f t="shared" si="882"/>
        <v>288.06092000000001</v>
      </c>
      <c r="E1254" s="16">
        <v>0</v>
      </c>
      <c r="F1254" s="16">
        <v>0</v>
      </c>
      <c r="G1254" s="17">
        <v>0</v>
      </c>
    </row>
    <row r="1255" spans="1:7" hidden="1" x14ac:dyDescent="0.15">
      <c r="A1255" s="25">
        <v>61</v>
      </c>
      <c r="B1255" s="41"/>
      <c r="C1255" s="16">
        <f t="shared" si="882"/>
        <v>418.71339999999992</v>
      </c>
      <c r="D1255" s="16">
        <f t="shared" si="882"/>
        <v>322.46144000000004</v>
      </c>
      <c r="E1255" s="16">
        <v>0</v>
      </c>
      <c r="F1255" s="16">
        <v>0</v>
      </c>
      <c r="G1255" s="17">
        <v>0</v>
      </c>
    </row>
    <row r="1256" spans="1:7" hidden="1" x14ac:dyDescent="0.15">
      <c r="A1256" s="25">
        <v>62</v>
      </c>
      <c r="B1256" s="41"/>
      <c r="C1256" s="16">
        <f t="shared" si="882"/>
        <v>465.01510999999994</v>
      </c>
      <c r="D1256" s="16">
        <f t="shared" si="882"/>
        <v>360.16302000000002</v>
      </c>
      <c r="E1256" s="16">
        <v>0</v>
      </c>
      <c r="F1256" s="16">
        <v>0</v>
      </c>
      <c r="G1256" s="17">
        <v>0</v>
      </c>
    </row>
    <row r="1257" spans="1:7" hidden="1" x14ac:dyDescent="0.15">
      <c r="A1257" s="25">
        <v>63</v>
      </c>
      <c r="B1257" s="41"/>
      <c r="C1257" s="16">
        <f t="shared" si="882"/>
        <v>514.79161999999997</v>
      </c>
      <c r="D1257" s="16">
        <f t="shared" si="882"/>
        <v>400.64444000000009</v>
      </c>
      <c r="E1257" s="16">
        <v>0</v>
      </c>
      <c r="F1257" s="16">
        <v>0</v>
      </c>
      <c r="G1257" s="17">
        <v>0</v>
      </c>
    </row>
    <row r="1258" spans="1:7" hidden="1" x14ac:dyDescent="0.15">
      <c r="A1258" s="25">
        <v>64</v>
      </c>
      <c r="B1258" s="41"/>
      <c r="C1258" s="16">
        <f t="shared" si="882"/>
        <v>567.95605999999998</v>
      </c>
      <c r="D1258" s="16">
        <f t="shared" si="882"/>
        <v>444.34005000000002</v>
      </c>
      <c r="E1258" s="16">
        <v>0</v>
      </c>
      <c r="F1258" s="16">
        <v>0</v>
      </c>
      <c r="G1258" s="17">
        <v>0</v>
      </c>
    </row>
    <row r="1259" spans="1:7" hidden="1" x14ac:dyDescent="0.15">
      <c r="A1259" s="25">
        <v>65</v>
      </c>
      <c r="B1259" s="41"/>
      <c r="C1259" s="16">
        <f t="shared" si="882"/>
        <v>624.59529999999995</v>
      </c>
      <c r="D1259" s="16">
        <f t="shared" si="882"/>
        <v>491.07610999999997</v>
      </c>
      <c r="E1259" s="16">
        <v>0</v>
      </c>
      <c r="F1259" s="16">
        <v>0</v>
      </c>
      <c r="G1259" s="17">
        <v>0</v>
      </c>
    </row>
    <row r="1260" spans="1:7" hidden="1" x14ac:dyDescent="0.15">
      <c r="A1260" s="25">
        <v>66</v>
      </c>
      <c r="B1260" s="41"/>
      <c r="C1260" s="16">
        <f t="shared" si="882"/>
        <v>684.70933999999988</v>
      </c>
      <c r="D1260" s="16">
        <f t="shared" si="882"/>
        <v>541.11323000000004</v>
      </c>
      <c r="E1260" s="16">
        <v>0</v>
      </c>
      <c r="F1260" s="16">
        <v>0</v>
      </c>
      <c r="G1260" s="17">
        <v>0</v>
      </c>
    </row>
    <row r="1261" spans="1:7" hidden="1" x14ac:dyDescent="0.15">
      <c r="A1261" s="25">
        <v>67</v>
      </c>
      <c r="B1261" s="41"/>
      <c r="C1261" s="16">
        <f t="shared" si="882"/>
        <v>748.47192000000007</v>
      </c>
      <c r="D1261" s="16">
        <f t="shared" si="882"/>
        <v>594.01706000000001</v>
      </c>
      <c r="E1261" s="16">
        <v>0</v>
      </c>
      <c r="F1261" s="16">
        <v>0</v>
      </c>
      <c r="G1261" s="17">
        <v>0</v>
      </c>
    </row>
    <row r="1262" spans="1:7" hidden="1" x14ac:dyDescent="0.15">
      <c r="A1262" s="25">
        <v>68</v>
      </c>
      <c r="B1262" s="41"/>
      <c r="C1262" s="16">
        <f t="shared" si="882"/>
        <v>815.27494999999999</v>
      </c>
      <c r="D1262" s="16">
        <f t="shared" si="882"/>
        <v>649.96133999999995</v>
      </c>
      <c r="E1262" s="16">
        <v>0</v>
      </c>
      <c r="F1262" s="16">
        <v>0</v>
      </c>
      <c r="G1262" s="17">
        <v>0</v>
      </c>
    </row>
    <row r="1263" spans="1:7" hidden="1" x14ac:dyDescent="0.15">
      <c r="A1263" s="25">
        <v>69</v>
      </c>
      <c r="B1263" s="41"/>
      <c r="C1263" s="16">
        <f t="shared" si="882"/>
        <v>885.63965000000007</v>
      </c>
      <c r="D1263" s="16">
        <f t="shared" si="882"/>
        <v>708.85919999999999</v>
      </c>
      <c r="E1263" s="16">
        <v>0</v>
      </c>
      <c r="F1263" s="16">
        <v>0</v>
      </c>
      <c r="G1263" s="17">
        <v>0</v>
      </c>
    </row>
    <row r="1264" spans="1:7" hidden="1" x14ac:dyDescent="0.15">
      <c r="A1264" s="25">
        <v>70</v>
      </c>
      <c r="B1264" s="41"/>
      <c r="C1264" s="16">
        <f t="shared" si="882"/>
        <v>959.65289000000007</v>
      </c>
      <c r="D1264" s="16">
        <f t="shared" si="882"/>
        <v>771.14499000000012</v>
      </c>
      <c r="E1264" s="16">
        <v>0</v>
      </c>
      <c r="F1264" s="16">
        <v>0</v>
      </c>
      <c r="G1264" s="17">
        <v>0</v>
      </c>
    </row>
    <row r="1265" spans="1:7" hidden="1" x14ac:dyDescent="0.15">
      <c r="A1265" s="25">
        <v>71</v>
      </c>
      <c r="B1265" s="41"/>
      <c r="C1265" s="16">
        <f t="shared" si="882"/>
        <v>1036.88032</v>
      </c>
      <c r="D1265" s="16">
        <f t="shared" si="882"/>
        <v>836.29749000000015</v>
      </c>
      <c r="E1265" s="16">
        <v>0</v>
      </c>
      <c r="F1265" s="16">
        <v>0</v>
      </c>
      <c r="G1265" s="17">
        <v>0</v>
      </c>
    </row>
    <row r="1266" spans="1:7" hidden="1" x14ac:dyDescent="0.15">
      <c r="A1266" s="25">
        <v>72</v>
      </c>
      <c r="B1266" s="41"/>
      <c r="C1266" s="16">
        <f t="shared" si="882"/>
        <v>1117.75629</v>
      </c>
      <c r="D1266" s="16">
        <f t="shared" si="882"/>
        <v>904.49043999999992</v>
      </c>
      <c r="E1266" s="16">
        <v>0</v>
      </c>
      <c r="F1266" s="16">
        <v>0</v>
      </c>
      <c r="G1266" s="17">
        <v>0</v>
      </c>
    </row>
    <row r="1267" spans="1:7" hidden="1" x14ac:dyDescent="0.15">
      <c r="A1267" s="25">
        <v>73</v>
      </c>
      <c r="B1267" s="41"/>
      <c r="C1267" s="16">
        <f t="shared" si="882"/>
        <v>1201.84645</v>
      </c>
      <c r="D1267" s="16">
        <f t="shared" si="882"/>
        <v>976.07132000000001</v>
      </c>
      <c r="E1267" s="16">
        <v>0</v>
      </c>
      <c r="F1267" s="16">
        <v>0</v>
      </c>
      <c r="G1267" s="17">
        <v>0</v>
      </c>
    </row>
    <row r="1268" spans="1:7" hidden="1" x14ac:dyDescent="0.15">
      <c r="A1268" s="25">
        <v>74</v>
      </c>
      <c r="B1268" s="41"/>
      <c r="C1268" s="16">
        <f t="shared" si="882"/>
        <v>1289.49828</v>
      </c>
      <c r="D1268" s="16">
        <f t="shared" si="882"/>
        <v>1050.3451700000001</v>
      </c>
      <c r="E1268" s="16">
        <v>0</v>
      </c>
      <c r="F1268" s="16">
        <v>0</v>
      </c>
      <c r="G1268" s="17">
        <v>0</v>
      </c>
    </row>
    <row r="1269" spans="1:7" hidden="1" x14ac:dyDescent="0.15">
      <c r="A1269" s="25">
        <v>75</v>
      </c>
      <c r="B1269" s="41"/>
      <c r="C1269" s="16">
        <f t="shared" si="882"/>
        <v>1380.5380399999999</v>
      </c>
      <c r="D1269" s="16">
        <f t="shared" si="882"/>
        <v>1128.00695</v>
      </c>
      <c r="E1269" s="16">
        <v>0</v>
      </c>
      <c r="F1269" s="16">
        <v>0</v>
      </c>
      <c r="G1269" s="17">
        <v>0</v>
      </c>
    </row>
    <row r="1270" spans="1:7" hidden="1" x14ac:dyDescent="0.15">
      <c r="A1270" s="25">
        <v>76</v>
      </c>
      <c r="B1270" s="41"/>
      <c r="C1270" s="16">
        <f t="shared" si="882"/>
        <v>1380.5380399999999</v>
      </c>
      <c r="D1270" s="16">
        <f t="shared" si="882"/>
        <v>1128.00695</v>
      </c>
      <c r="E1270" s="16">
        <v>0</v>
      </c>
      <c r="F1270" s="16">
        <v>0</v>
      </c>
      <c r="G1270" s="17">
        <v>0</v>
      </c>
    </row>
    <row r="1271" spans="1:7" hidden="1" x14ac:dyDescent="0.15">
      <c r="A1271" s="25">
        <v>77</v>
      </c>
      <c r="B1271" s="41"/>
      <c r="C1271" s="16">
        <f t="shared" si="882"/>
        <v>1380.5380399999999</v>
      </c>
      <c r="D1271" s="16">
        <f t="shared" si="882"/>
        <v>1128.00695</v>
      </c>
      <c r="E1271" s="16">
        <v>0</v>
      </c>
      <c r="F1271" s="16">
        <v>0</v>
      </c>
      <c r="G1271" s="17">
        <v>0</v>
      </c>
    </row>
    <row r="1272" spans="1:7" hidden="1" x14ac:dyDescent="0.15">
      <c r="A1272" s="25">
        <v>78</v>
      </c>
      <c r="B1272" s="41"/>
      <c r="C1272" s="16">
        <f t="shared" ref="C1272:D1281" si="883">C1198*$M$2</f>
        <v>1380.5380399999999</v>
      </c>
      <c r="D1272" s="16">
        <f t="shared" si="883"/>
        <v>1128.00695</v>
      </c>
      <c r="E1272" s="16">
        <v>0</v>
      </c>
      <c r="F1272" s="16">
        <v>0</v>
      </c>
      <c r="G1272" s="17">
        <v>0</v>
      </c>
    </row>
    <row r="1273" spans="1:7" hidden="1" x14ac:dyDescent="0.15">
      <c r="A1273" s="25">
        <v>79</v>
      </c>
      <c r="B1273" s="41"/>
      <c r="C1273" s="16">
        <f t="shared" si="883"/>
        <v>1380.5380399999999</v>
      </c>
      <c r="D1273" s="16">
        <f t="shared" si="883"/>
        <v>1128.00695</v>
      </c>
      <c r="E1273" s="16">
        <v>0</v>
      </c>
      <c r="F1273" s="16">
        <v>0</v>
      </c>
      <c r="G1273" s="17">
        <v>0</v>
      </c>
    </row>
    <row r="1274" spans="1:7" hidden="1" x14ac:dyDescent="0.15">
      <c r="A1274" s="25">
        <v>80</v>
      </c>
      <c r="B1274" s="41"/>
      <c r="C1274" s="16">
        <f t="shared" si="883"/>
        <v>1380.5380399999999</v>
      </c>
      <c r="D1274" s="16">
        <f t="shared" si="883"/>
        <v>1128.00695</v>
      </c>
      <c r="E1274" s="16">
        <v>0</v>
      </c>
      <c r="F1274" s="16"/>
      <c r="G1274" s="17"/>
    </row>
    <row r="1275" spans="1:7" hidden="1" x14ac:dyDescent="0.15">
      <c r="A1275" s="25">
        <v>81</v>
      </c>
      <c r="B1275" s="41"/>
      <c r="C1275" s="16">
        <f t="shared" si="883"/>
        <v>1380.5380399999999</v>
      </c>
      <c r="D1275" s="16">
        <f t="shared" si="883"/>
        <v>1128.00695</v>
      </c>
      <c r="E1275" s="16">
        <v>0</v>
      </c>
      <c r="F1275" s="16"/>
      <c r="G1275" s="17"/>
    </row>
    <row r="1276" spans="1:7" hidden="1" x14ac:dyDescent="0.15">
      <c r="A1276" s="25">
        <v>82</v>
      </c>
      <c r="B1276" s="41"/>
      <c r="C1276" s="16">
        <f t="shared" si="883"/>
        <v>1380.5380399999999</v>
      </c>
      <c r="D1276" s="16">
        <f t="shared" si="883"/>
        <v>1128.00695</v>
      </c>
      <c r="E1276" s="16">
        <v>0</v>
      </c>
      <c r="F1276" s="16"/>
      <c r="G1276" s="17"/>
    </row>
    <row r="1277" spans="1:7" hidden="1" x14ac:dyDescent="0.15">
      <c r="A1277" s="25">
        <v>83</v>
      </c>
      <c r="B1277" s="41"/>
      <c r="C1277" s="16">
        <f t="shared" si="883"/>
        <v>1380.5380399999999</v>
      </c>
      <c r="D1277" s="16">
        <f t="shared" si="883"/>
        <v>1128.00695</v>
      </c>
      <c r="E1277" s="16">
        <v>0</v>
      </c>
      <c r="F1277" s="16"/>
      <c r="G1277" s="17"/>
    </row>
    <row r="1278" spans="1:7" hidden="1" x14ac:dyDescent="0.15">
      <c r="A1278" s="42">
        <v>84</v>
      </c>
      <c r="B1278" s="43" t="s">
        <v>153</v>
      </c>
      <c r="C1278" s="18">
        <f t="shared" si="883"/>
        <v>1380.5380399999999</v>
      </c>
      <c r="D1278" s="18">
        <f t="shared" si="883"/>
        <v>1128.00695</v>
      </c>
      <c r="E1278" s="18">
        <v>0</v>
      </c>
      <c r="F1278" s="18">
        <v>0</v>
      </c>
      <c r="G1278" s="19">
        <v>0</v>
      </c>
    </row>
    <row r="1279" spans="1:7" hidden="1" x14ac:dyDescent="0.15">
      <c r="A1279" s="25">
        <v>1</v>
      </c>
      <c r="B1279" s="41" t="s">
        <v>154</v>
      </c>
      <c r="C1279" s="16">
        <f t="shared" si="883"/>
        <v>70.712179999999989</v>
      </c>
      <c r="D1279" s="16">
        <f t="shared" si="883"/>
        <v>55.509929999999997</v>
      </c>
      <c r="E1279" s="16">
        <v>0</v>
      </c>
      <c r="F1279" s="16">
        <v>0</v>
      </c>
      <c r="G1279" s="17">
        <v>0</v>
      </c>
    </row>
    <row r="1280" spans="1:7" hidden="1" x14ac:dyDescent="0.15">
      <c r="A1280" s="25">
        <v>2</v>
      </c>
      <c r="B1280" s="41" t="s">
        <v>155</v>
      </c>
      <c r="C1280" s="16">
        <f t="shared" si="883"/>
        <v>120.05434</v>
      </c>
      <c r="D1280" s="16">
        <f t="shared" si="883"/>
        <v>94.253950000000003</v>
      </c>
      <c r="E1280" s="16">
        <v>0</v>
      </c>
      <c r="F1280" s="16">
        <v>0</v>
      </c>
      <c r="G1280" s="17">
        <v>0</v>
      </c>
    </row>
    <row r="1281" spans="1:7" hidden="1" x14ac:dyDescent="0.15">
      <c r="A1281" s="42">
        <v>3</v>
      </c>
      <c r="B1281" s="43" t="s">
        <v>156</v>
      </c>
      <c r="C1281" s="18">
        <f t="shared" si="883"/>
        <v>169.22275999999999</v>
      </c>
      <c r="D1281" s="18">
        <f t="shared" si="883"/>
        <v>132.99797000000001</v>
      </c>
      <c r="E1281" s="18">
        <v>0</v>
      </c>
      <c r="F1281" s="18">
        <v>0</v>
      </c>
      <c r="G1281" s="19">
        <v>0</v>
      </c>
    </row>
    <row r="1283" spans="1:7" ht="18" hidden="1" x14ac:dyDescent="0.2">
      <c r="A1283" s="456" t="s">
        <v>166</v>
      </c>
      <c r="B1283" s="457"/>
      <c r="C1283" s="457"/>
      <c r="D1283" s="457"/>
      <c r="E1283" s="457"/>
      <c r="F1283" s="457"/>
      <c r="G1283" s="458"/>
    </row>
    <row r="1284" spans="1:7" ht="18" hidden="1" x14ac:dyDescent="0.2">
      <c r="A1284" s="461" t="s">
        <v>107</v>
      </c>
      <c r="B1284" s="462"/>
      <c r="C1284" s="462"/>
      <c r="D1284" s="462"/>
      <c r="E1284" s="462"/>
      <c r="F1284" s="462"/>
      <c r="G1284" s="463"/>
    </row>
    <row r="1285" spans="1:7" hidden="1" x14ac:dyDescent="0.15">
      <c r="A1285" s="25"/>
      <c r="C1285" s="35"/>
      <c r="D1285" s="35"/>
      <c r="E1285" s="35"/>
      <c r="F1285" s="35"/>
      <c r="G1285" s="464"/>
    </row>
    <row r="1286" spans="1:7" hidden="1" x14ac:dyDescent="0.15">
      <c r="A1286" s="477" t="s">
        <v>150</v>
      </c>
      <c r="B1286" s="478"/>
      <c r="C1286" s="34">
        <v>10000</v>
      </c>
      <c r="D1286" s="34">
        <v>20000</v>
      </c>
      <c r="E1286" s="34"/>
      <c r="F1286" s="34"/>
      <c r="G1286" s="48"/>
    </row>
    <row r="1287" spans="1:7" ht="14" hidden="1" x14ac:dyDescent="0.2">
      <c r="A1287" s="63">
        <v>18</v>
      </c>
      <c r="B1287" s="35"/>
      <c r="C1287" s="55">
        <f t="shared" ref="C1287:D1306" si="884">C1138*$M$3</f>
        <v>461.74507499999999</v>
      </c>
      <c r="D1287" s="55">
        <f t="shared" si="884"/>
        <v>362.69000625000001</v>
      </c>
      <c r="E1287" s="55">
        <f>E1138*M$3</f>
        <v>0</v>
      </c>
      <c r="F1287" s="55">
        <f>F1138*M$3</f>
        <v>0</v>
      </c>
      <c r="G1287" s="56">
        <v>0</v>
      </c>
    </row>
    <row r="1288" spans="1:7" ht="14" hidden="1" x14ac:dyDescent="0.2">
      <c r="A1288" s="63">
        <v>19</v>
      </c>
      <c r="B1288" s="35"/>
      <c r="C1288" s="55">
        <f t="shared" si="884"/>
        <v>467.37611250000003</v>
      </c>
      <c r="D1288" s="55">
        <f t="shared" si="884"/>
        <v>365.76148124999997</v>
      </c>
      <c r="E1288" s="55">
        <f t="shared" ref="E1288:E1351" si="885">E1139*M$3</f>
        <v>0</v>
      </c>
      <c r="F1288" s="55">
        <f t="shared" ref="F1288:F1351" si="886">F1139*M$3</f>
        <v>0</v>
      </c>
      <c r="G1288" s="56">
        <v>0</v>
      </c>
    </row>
    <row r="1289" spans="1:7" ht="14" hidden="1" x14ac:dyDescent="0.2">
      <c r="A1289" s="63">
        <v>20</v>
      </c>
      <c r="B1289" s="35"/>
      <c r="C1289" s="55">
        <f t="shared" si="884"/>
        <v>474.03097500000007</v>
      </c>
      <c r="D1289" s="55">
        <f t="shared" si="884"/>
        <v>369.60082499999999</v>
      </c>
      <c r="E1289" s="55">
        <f t="shared" si="885"/>
        <v>0</v>
      </c>
      <c r="F1289" s="55">
        <f t="shared" si="886"/>
        <v>0</v>
      </c>
      <c r="G1289" s="56">
        <v>0</v>
      </c>
    </row>
    <row r="1290" spans="1:7" ht="14" hidden="1" x14ac:dyDescent="0.2">
      <c r="A1290" s="63">
        <v>21</v>
      </c>
      <c r="B1290" s="35"/>
      <c r="C1290" s="55">
        <f t="shared" si="884"/>
        <v>479.91796875000006</v>
      </c>
      <c r="D1290" s="55">
        <f t="shared" si="884"/>
        <v>373.69612500000005</v>
      </c>
      <c r="E1290" s="55">
        <f t="shared" si="885"/>
        <v>0</v>
      </c>
      <c r="F1290" s="55">
        <f t="shared" si="886"/>
        <v>0</v>
      </c>
      <c r="G1290" s="56">
        <v>0</v>
      </c>
    </row>
    <row r="1291" spans="1:7" ht="14" hidden="1" x14ac:dyDescent="0.2">
      <c r="A1291" s="63">
        <v>22</v>
      </c>
      <c r="B1291" s="35"/>
      <c r="C1291" s="55">
        <f t="shared" si="884"/>
        <v>486.31687500000004</v>
      </c>
      <c r="D1291" s="55">
        <f t="shared" si="884"/>
        <v>377.79142500000006</v>
      </c>
      <c r="E1291" s="55">
        <f t="shared" si="885"/>
        <v>0</v>
      </c>
      <c r="F1291" s="55">
        <f t="shared" si="886"/>
        <v>0</v>
      </c>
      <c r="G1291" s="56">
        <v>0</v>
      </c>
    </row>
    <row r="1292" spans="1:7" ht="14" hidden="1" x14ac:dyDescent="0.2">
      <c r="A1292" s="63">
        <v>23</v>
      </c>
      <c r="B1292" s="35"/>
      <c r="C1292" s="55">
        <f t="shared" si="884"/>
        <v>493.73960625000007</v>
      </c>
      <c r="D1292" s="55">
        <f t="shared" si="884"/>
        <v>382.14268125000007</v>
      </c>
      <c r="E1292" s="55">
        <f t="shared" si="885"/>
        <v>0</v>
      </c>
      <c r="F1292" s="55">
        <f t="shared" si="886"/>
        <v>0</v>
      </c>
      <c r="G1292" s="56">
        <v>0</v>
      </c>
    </row>
    <row r="1293" spans="1:7" ht="14" hidden="1" x14ac:dyDescent="0.2">
      <c r="A1293" s="63">
        <v>24</v>
      </c>
      <c r="B1293" s="35"/>
      <c r="C1293" s="55">
        <f t="shared" si="884"/>
        <v>500.13851250000005</v>
      </c>
      <c r="D1293" s="55">
        <f t="shared" si="884"/>
        <v>387.00585000000001</v>
      </c>
      <c r="E1293" s="55">
        <f t="shared" si="885"/>
        <v>0</v>
      </c>
      <c r="F1293" s="55">
        <f t="shared" si="886"/>
        <v>0</v>
      </c>
      <c r="G1293" s="56">
        <v>0</v>
      </c>
    </row>
    <row r="1294" spans="1:7" ht="14" hidden="1" x14ac:dyDescent="0.2">
      <c r="A1294" s="63">
        <v>25</v>
      </c>
      <c r="B1294" s="35"/>
      <c r="C1294" s="55">
        <f t="shared" si="884"/>
        <v>506.79337499999997</v>
      </c>
      <c r="D1294" s="55">
        <f t="shared" si="884"/>
        <v>391.86901875000001</v>
      </c>
      <c r="E1294" s="55">
        <f t="shared" si="885"/>
        <v>0</v>
      </c>
      <c r="F1294" s="55">
        <f t="shared" si="886"/>
        <v>0</v>
      </c>
      <c r="G1294" s="56">
        <v>0</v>
      </c>
    </row>
    <row r="1295" spans="1:7" ht="14" hidden="1" x14ac:dyDescent="0.2">
      <c r="A1295" s="63">
        <v>26</v>
      </c>
      <c r="B1295" s="35"/>
      <c r="C1295" s="55">
        <f t="shared" si="884"/>
        <v>517.54353750000007</v>
      </c>
      <c r="D1295" s="55">
        <f t="shared" si="884"/>
        <v>398.52388124999999</v>
      </c>
      <c r="E1295" s="55">
        <f t="shared" si="885"/>
        <v>0</v>
      </c>
      <c r="F1295" s="55">
        <f t="shared" si="886"/>
        <v>0</v>
      </c>
      <c r="G1295" s="56">
        <v>0</v>
      </c>
    </row>
    <row r="1296" spans="1:7" ht="14" hidden="1" x14ac:dyDescent="0.2">
      <c r="A1296" s="63">
        <v>27</v>
      </c>
      <c r="B1296" s="35"/>
      <c r="C1296" s="55">
        <f t="shared" si="884"/>
        <v>528.03774375</v>
      </c>
      <c r="D1296" s="55">
        <f t="shared" si="884"/>
        <v>405.43470000000002</v>
      </c>
      <c r="E1296" s="55">
        <f t="shared" si="885"/>
        <v>0</v>
      </c>
      <c r="F1296" s="55">
        <f t="shared" si="886"/>
        <v>0</v>
      </c>
      <c r="G1296" s="56">
        <v>0</v>
      </c>
    </row>
    <row r="1297" spans="1:7" ht="14" hidden="1" x14ac:dyDescent="0.2">
      <c r="A1297" s="63">
        <v>28</v>
      </c>
      <c r="B1297" s="35"/>
      <c r="C1297" s="55">
        <f t="shared" si="884"/>
        <v>539.29981874999999</v>
      </c>
      <c r="D1297" s="55">
        <f t="shared" si="884"/>
        <v>413.36934374999998</v>
      </c>
      <c r="E1297" s="55">
        <f t="shared" si="885"/>
        <v>0</v>
      </c>
      <c r="F1297" s="55">
        <f t="shared" si="886"/>
        <v>0</v>
      </c>
      <c r="G1297" s="56">
        <v>0</v>
      </c>
    </row>
    <row r="1298" spans="1:7" ht="14" hidden="1" x14ac:dyDescent="0.2">
      <c r="A1298" s="63">
        <v>29</v>
      </c>
      <c r="B1298" s="35"/>
      <c r="C1298" s="55">
        <f t="shared" si="884"/>
        <v>550.56189374999997</v>
      </c>
      <c r="D1298" s="55">
        <f t="shared" si="884"/>
        <v>421.30398749999995</v>
      </c>
      <c r="E1298" s="55">
        <f t="shared" si="885"/>
        <v>0</v>
      </c>
      <c r="F1298" s="55">
        <f t="shared" si="886"/>
        <v>0</v>
      </c>
      <c r="G1298" s="56">
        <v>0</v>
      </c>
    </row>
    <row r="1299" spans="1:7" ht="14" hidden="1" x14ac:dyDescent="0.2">
      <c r="A1299" s="63">
        <v>30</v>
      </c>
      <c r="B1299" s="35"/>
      <c r="C1299" s="55">
        <f t="shared" si="884"/>
        <v>562.84779374999994</v>
      </c>
      <c r="D1299" s="55">
        <f t="shared" si="884"/>
        <v>429.75054375000002</v>
      </c>
      <c r="E1299" s="55">
        <f t="shared" si="885"/>
        <v>0</v>
      </c>
      <c r="F1299" s="55">
        <f t="shared" si="886"/>
        <v>0</v>
      </c>
      <c r="G1299" s="56">
        <v>0</v>
      </c>
    </row>
    <row r="1300" spans="1:7" ht="14" hidden="1" x14ac:dyDescent="0.2">
      <c r="A1300" s="63">
        <v>31</v>
      </c>
      <c r="B1300" s="35"/>
      <c r="C1300" s="55">
        <f t="shared" si="884"/>
        <v>575.13369375000002</v>
      </c>
      <c r="D1300" s="55">
        <f t="shared" si="884"/>
        <v>438.19710000000003</v>
      </c>
      <c r="E1300" s="55">
        <f t="shared" si="885"/>
        <v>0</v>
      </c>
      <c r="F1300" s="55">
        <f t="shared" si="886"/>
        <v>0</v>
      </c>
      <c r="G1300" s="56">
        <v>0</v>
      </c>
    </row>
    <row r="1301" spans="1:7" ht="14" hidden="1" x14ac:dyDescent="0.2">
      <c r="A1301" s="63">
        <v>32</v>
      </c>
      <c r="B1301" s="35"/>
      <c r="C1301" s="55">
        <f t="shared" si="884"/>
        <v>587.41959374999999</v>
      </c>
      <c r="D1301" s="55">
        <f t="shared" si="884"/>
        <v>447.41152500000004</v>
      </c>
      <c r="E1301" s="55">
        <f t="shared" si="885"/>
        <v>0</v>
      </c>
      <c r="F1301" s="55">
        <f t="shared" si="886"/>
        <v>0</v>
      </c>
      <c r="G1301" s="56">
        <v>0</v>
      </c>
    </row>
    <row r="1302" spans="1:7" ht="14" hidden="1" x14ac:dyDescent="0.2">
      <c r="A1302" s="63">
        <v>33</v>
      </c>
      <c r="B1302" s="35"/>
      <c r="C1302" s="55">
        <f t="shared" si="884"/>
        <v>600.47336250000001</v>
      </c>
      <c r="D1302" s="55">
        <f t="shared" si="884"/>
        <v>457.13786249999998</v>
      </c>
      <c r="E1302" s="55">
        <f t="shared" si="885"/>
        <v>0</v>
      </c>
      <c r="F1302" s="55">
        <f t="shared" si="886"/>
        <v>0</v>
      </c>
      <c r="G1302" s="56">
        <v>0</v>
      </c>
    </row>
    <row r="1303" spans="1:7" ht="14" hidden="1" x14ac:dyDescent="0.2">
      <c r="A1303" s="63">
        <v>34</v>
      </c>
      <c r="B1303" s="35"/>
      <c r="C1303" s="55">
        <f t="shared" si="884"/>
        <v>613.78308749999997</v>
      </c>
      <c r="D1303" s="55">
        <f t="shared" si="884"/>
        <v>466.60824374999999</v>
      </c>
      <c r="E1303" s="55">
        <f t="shared" si="885"/>
        <v>0</v>
      </c>
      <c r="F1303" s="55">
        <f t="shared" si="886"/>
        <v>0</v>
      </c>
      <c r="G1303" s="56">
        <v>0</v>
      </c>
    </row>
    <row r="1304" spans="1:7" ht="14" hidden="1" x14ac:dyDescent="0.2">
      <c r="A1304" s="63">
        <v>35</v>
      </c>
      <c r="B1304" s="35"/>
      <c r="C1304" s="55">
        <f t="shared" si="884"/>
        <v>628.37259375000008</v>
      </c>
      <c r="D1304" s="55">
        <f t="shared" si="884"/>
        <v>477.10245000000003</v>
      </c>
      <c r="E1304" s="55">
        <f t="shared" si="885"/>
        <v>0</v>
      </c>
      <c r="F1304" s="55">
        <f t="shared" si="886"/>
        <v>0</v>
      </c>
      <c r="G1304" s="56">
        <v>0</v>
      </c>
    </row>
    <row r="1305" spans="1:7" ht="14" hidden="1" x14ac:dyDescent="0.2">
      <c r="A1305" s="63">
        <v>36</v>
      </c>
      <c r="B1305" s="35"/>
      <c r="C1305" s="55">
        <f t="shared" si="884"/>
        <v>642.45018749999997</v>
      </c>
      <c r="D1305" s="55">
        <f t="shared" si="884"/>
        <v>487.59665625000002</v>
      </c>
      <c r="E1305" s="55">
        <f t="shared" si="885"/>
        <v>0</v>
      </c>
      <c r="F1305" s="55">
        <f t="shared" si="886"/>
        <v>0</v>
      </c>
      <c r="G1305" s="56">
        <v>0</v>
      </c>
    </row>
    <row r="1306" spans="1:7" ht="14" hidden="1" x14ac:dyDescent="0.2">
      <c r="A1306" s="63">
        <v>37</v>
      </c>
      <c r="B1306" s="35"/>
      <c r="C1306" s="55">
        <f t="shared" si="884"/>
        <v>656.78373750000003</v>
      </c>
      <c r="D1306" s="55">
        <f t="shared" si="884"/>
        <v>498.34681875000007</v>
      </c>
      <c r="E1306" s="55">
        <f t="shared" si="885"/>
        <v>0</v>
      </c>
      <c r="F1306" s="55">
        <f t="shared" si="886"/>
        <v>0</v>
      </c>
      <c r="G1306" s="56">
        <v>0</v>
      </c>
    </row>
    <row r="1307" spans="1:7" ht="14" hidden="1" x14ac:dyDescent="0.2">
      <c r="A1307" s="63">
        <v>38</v>
      </c>
      <c r="B1307" s="35"/>
      <c r="C1307" s="55">
        <f t="shared" ref="C1307:D1326" si="887">C1158*$M$3</f>
        <v>672.14111250000008</v>
      </c>
      <c r="D1307" s="55">
        <f t="shared" si="887"/>
        <v>509.86484999999999</v>
      </c>
      <c r="E1307" s="55">
        <f t="shared" si="885"/>
        <v>0</v>
      </c>
      <c r="F1307" s="55">
        <f t="shared" si="886"/>
        <v>0</v>
      </c>
      <c r="G1307" s="56">
        <v>0</v>
      </c>
    </row>
    <row r="1308" spans="1:7" ht="14" hidden="1" x14ac:dyDescent="0.2">
      <c r="A1308" s="63">
        <v>39</v>
      </c>
      <c r="B1308" s="35"/>
      <c r="C1308" s="55">
        <f t="shared" si="887"/>
        <v>687.49848750000001</v>
      </c>
      <c r="D1308" s="55">
        <f t="shared" si="887"/>
        <v>521.38288124999997</v>
      </c>
      <c r="E1308" s="55">
        <f t="shared" si="885"/>
        <v>0</v>
      </c>
      <c r="F1308" s="55">
        <f t="shared" si="886"/>
        <v>0</v>
      </c>
      <c r="G1308" s="56">
        <v>0</v>
      </c>
    </row>
    <row r="1309" spans="1:7" ht="14" hidden="1" x14ac:dyDescent="0.2">
      <c r="A1309" s="63">
        <v>40</v>
      </c>
      <c r="B1309" s="35"/>
      <c r="C1309" s="55">
        <f t="shared" si="887"/>
        <v>703.36777500000005</v>
      </c>
      <c r="D1309" s="55">
        <f t="shared" si="887"/>
        <v>532.9009125</v>
      </c>
      <c r="E1309" s="55">
        <f t="shared" si="885"/>
        <v>0</v>
      </c>
      <c r="F1309" s="55">
        <f t="shared" si="886"/>
        <v>0</v>
      </c>
      <c r="G1309" s="56">
        <v>0</v>
      </c>
    </row>
    <row r="1310" spans="1:7" ht="14" hidden="1" x14ac:dyDescent="0.2">
      <c r="A1310" s="63">
        <v>41</v>
      </c>
      <c r="B1310" s="35"/>
      <c r="C1310" s="55">
        <f t="shared" si="887"/>
        <v>719.74897499999997</v>
      </c>
      <c r="D1310" s="55">
        <f t="shared" si="887"/>
        <v>545.18681249999997</v>
      </c>
      <c r="E1310" s="55">
        <f t="shared" si="885"/>
        <v>0</v>
      </c>
      <c r="F1310" s="55">
        <f t="shared" si="886"/>
        <v>0</v>
      </c>
      <c r="G1310" s="56">
        <v>0</v>
      </c>
    </row>
    <row r="1311" spans="1:7" ht="14" hidden="1" x14ac:dyDescent="0.2">
      <c r="A1311" s="63">
        <v>42</v>
      </c>
      <c r="B1311" s="35"/>
      <c r="C1311" s="55">
        <f t="shared" si="887"/>
        <v>736.38613125000006</v>
      </c>
      <c r="D1311" s="55">
        <f t="shared" si="887"/>
        <v>558.49653750000004</v>
      </c>
      <c r="E1311" s="55">
        <f t="shared" si="885"/>
        <v>0</v>
      </c>
      <c r="F1311" s="55">
        <f t="shared" si="886"/>
        <v>0</v>
      </c>
      <c r="G1311" s="56">
        <v>0</v>
      </c>
    </row>
    <row r="1312" spans="1:7" ht="14" hidden="1" x14ac:dyDescent="0.2">
      <c r="A1312" s="63">
        <v>43</v>
      </c>
      <c r="B1312" s="35"/>
      <c r="C1312" s="55">
        <f t="shared" si="887"/>
        <v>753.79115625000009</v>
      </c>
      <c r="D1312" s="55">
        <f t="shared" si="887"/>
        <v>571.55030624999995</v>
      </c>
      <c r="E1312" s="55">
        <f t="shared" si="885"/>
        <v>0</v>
      </c>
      <c r="F1312" s="55">
        <f t="shared" si="886"/>
        <v>0</v>
      </c>
      <c r="G1312" s="56">
        <v>0</v>
      </c>
    </row>
    <row r="1313" spans="1:7" ht="14" hidden="1" x14ac:dyDescent="0.2">
      <c r="A1313" s="63">
        <v>44</v>
      </c>
      <c r="B1313" s="35"/>
      <c r="C1313" s="55">
        <f t="shared" si="887"/>
        <v>771.45213750000005</v>
      </c>
      <c r="D1313" s="55">
        <f t="shared" si="887"/>
        <v>584.60407500000008</v>
      </c>
      <c r="E1313" s="55">
        <f t="shared" si="885"/>
        <v>0</v>
      </c>
      <c r="F1313" s="55">
        <f t="shared" si="886"/>
        <v>0</v>
      </c>
      <c r="G1313" s="56">
        <v>0</v>
      </c>
    </row>
    <row r="1314" spans="1:7" ht="14" hidden="1" x14ac:dyDescent="0.2">
      <c r="A1314" s="63">
        <v>45</v>
      </c>
      <c r="B1314" s="35"/>
      <c r="C1314" s="55">
        <f t="shared" si="887"/>
        <v>789.36907500000007</v>
      </c>
      <c r="D1314" s="55">
        <f t="shared" si="887"/>
        <v>598.68166875000009</v>
      </c>
      <c r="E1314" s="55">
        <f t="shared" si="885"/>
        <v>0</v>
      </c>
      <c r="F1314" s="55">
        <f t="shared" si="886"/>
        <v>0</v>
      </c>
      <c r="G1314" s="56">
        <v>0</v>
      </c>
    </row>
    <row r="1315" spans="1:7" ht="14" hidden="1" x14ac:dyDescent="0.2">
      <c r="A1315" s="63">
        <v>46</v>
      </c>
      <c r="B1315" s="35"/>
      <c r="C1315" s="55">
        <f t="shared" si="887"/>
        <v>807.54196875000002</v>
      </c>
      <c r="D1315" s="55">
        <f t="shared" si="887"/>
        <v>612.75926249999998</v>
      </c>
      <c r="E1315" s="55">
        <f t="shared" si="885"/>
        <v>0</v>
      </c>
      <c r="F1315" s="55">
        <f t="shared" si="886"/>
        <v>0</v>
      </c>
      <c r="G1315" s="56">
        <v>0</v>
      </c>
    </row>
    <row r="1316" spans="1:7" ht="14" hidden="1" x14ac:dyDescent="0.2">
      <c r="A1316" s="63">
        <v>47</v>
      </c>
      <c r="B1316" s="35"/>
      <c r="C1316" s="55">
        <f t="shared" si="887"/>
        <v>826.22677499999998</v>
      </c>
      <c r="D1316" s="55">
        <f t="shared" si="887"/>
        <v>627.09281250000004</v>
      </c>
      <c r="E1316" s="55">
        <f t="shared" si="885"/>
        <v>0</v>
      </c>
      <c r="F1316" s="55">
        <f t="shared" si="886"/>
        <v>0</v>
      </c>
      <c r="G1316" s="56">
        <v>0</v>
      </c>
    </row>
    <row r="1317" spans="1:7" ht="14" hidden="1" x14ac:dyDescent="0.2">
      <c r="A1317" s="63">
        <v>48</v>
      </c>
      <c r="B1317" s="35"/>
      <c r="C1317" s="55">
        <f t="shared" si="887"/>
        <v>845.67945000000009</v>
      </c>
      <c r="D1317" s="55">
        <f t="shared" si="887"/>
        <v>642.45018749999997</v>
      </c>
      <c r="E1317" s="55">
        <f t="shared" si="885"/>
        <v>0</v>
      </c>
      <c r="F1317" s="55">
        <f t="shared" si="886"/>
        <v>0</v>
      </c>
      <c r="G1317" s="56">
        <v>0</v>
      </c>
    </row>
    <row r="1318" spans="1:7" ht="14" hidden="1" x14ac:dyDescent="0.2">
      <c r="A1318" s="63">
        <v>49</v>
      </c>
      <c r="B1318" s="35"/>
      <c r="C1318" s="55">
        <f t="shared" si="887"/>
        <v>865.38808124999991</v>
      </c>
      <c r="D1318" s="55">
        <f t="shared" si="887"/>
        <v>657.55160624999996</v>
      </c>
      <c r="E1318" s="55">
        <f t="shared" si="885"/>
        <v>0</v>
      </c>
      <c r="F1318" s="55">
        <f t="shared" si="886"/>
        <v>0</v>
      </c>
      <c r="G1318" s="56">
        <v>0</v>
      </c>
    </row>
    <row r="1319" spans="1:7" ht="14" hidden="1" x14ac:dyDescent="0.2">
      <c r="A1319" s="63">
        <v>50</v>
      </c>
      <c r="B1319" s="35"/>
      <c r="C1319" s="55">
        <f t="shared" si="887"/>
        <v>885.35266875000002</v>
      </c>
      <c r="D1319" s="55">
        <f t="shared" si="887"/>
        <v>673.16493750000006</v>
      </c>
      <c r="E1319" s="55">
        <f t="shared" si="885"/>
        <v>0</v>
      </c>
      <c r="F1319" s="55">
        <f t="shared" si="886"/>
        <v>0</v>
      </c>
      <c r="G1319" s="56">
        <v>0</v>
      </c>
    </row>
    <row r="1320" spans="1:7" ht="14" hidden="1" x14ac:dyDescent="0.2">
      <c r="A1320" s="63">
        <v>51</v>
      </c>
      <c r="B1320" s="35"/>
      <c r="C1320" s="55">
        <f t="shared" si="887"/>
        <v>905.82916875000012</v>
      </c>
      <c r="D1320" s="55">
        <f t="shared" si="887"/>
        <v>688.5223125</v>
      </c>
      <c r="E1320" s="55">
        <f t="shared" si="885"/>
        <v>0</v>
      </c>
      <c r="F1320" s="55">
        <f t="shared" si="886"/>
        <v>0</v>
      </c>
      <c r="G1320" s="56">
        <v>0</v>
      </c>
    </row>
    <row r="1321" spans="1:7" ht="14" hidden="1" x14ac:dyDescent="0.2">
      <c r="A1321" s="63">
        <v>52</v>
      </c>
      <c r="B1321" s="35"/>
      <c r="C1321" s="55">
        <f t="shared" si="887"/>
        <v>926.30566875</v>
      </c>
      <c r="D1321" s="55">
        <f t="shared" si="887"/>
        <v>704.90351250000003</v>
      </c>
      <c r="E1321" s="55">
        <f t="shared" si="885"/>
        <v>0</v>
      </c>
      <c r="F1321" s="55">
        <f t="shared" si="886"/>
        <v>0</v>
      </c>
      <c r="G1321" s="56">
        <v>0</v>
      </c>
    </row>
    <row r="1322" spans="1:7" ht="14" hidden="1" x14ac:dyDescent="0.2">
      <c r="A1322" s="63">
        <v>53</v>
      </c>
      <c r="B1322" s="35"/>
      <c r="C1322" s="55">
        <f t="shared" si="887"/>
        <v>947.80599374999997</v>
      </c>
      <c r="D1322" s="55">
        <f t="shared" si="887"/>
        <v>721.79662500000006</v>
      </c>
      <c r="E1322" s="55">
        <f t="shared" si="885"/>
        <v>0</v>
      </c>
      <c r="F1322" s="55">
        <f t="shared" si="886"/>
        <v>0</v>
      </c>
      <c r="G1322" s="56">
        <v>0</v>
      </c>
    </row>
    <row r="1323" spans="1:7" ht="14" hidden="1" x14ac:dyDescent="0.2">
      <c r="A1323" s="63">
        <v>54</v>
      </c>
      <c r="B1323" s="64"/>
      <c r="C1323" s="55">
        <f t="shared" si="887"/>
        <v>969.30631875000006</v>
      </c>
      <c r="D1323" s="55">
        <f t="shared" si="887"/>
        <v>738.94569375000003</v>
      </c>
      <c r="E1323" s="55">
        <f t="shared" si="885"/>
        <v>0</v>
      </c>
      <c r="F1323" s="55">
        <f t="shared" si="886"/>
        <v>0</v>
      </c>
      <c r="G1323" s="56">
        <v>0</v>
      </c>
    </row>
    <row r="1324" spans="1:7" ht="14" hidden="1" x14ac:dyDescent="0.2">
      <c r="A1324" s="63">
        <v>55</v>
      </c>
      <c r="B1324" s="64"/>
      <c r="C1324" s="55">
        <f t="shared" si="887"/>
        <v>990.80664374999992</v>
      </c>
      <c r="D1324" s="55">
        <f t="shared" si="887"/>
        <v>756.35071875000006</v>
      </c>
      <c r="E1324" s="55">
        <f t="shared" si="885"/>
        <v>0</v>
      </c>
      <c r="F1324" s="55">
        <f t="shared" si="886"/>
        <v>0</v>
      </c>
      <c r="G1324" s="56">
        <v>0</v>
      </c>
    </row>
    <row r="1325" spans="1:7" ht="14" hidden="1" x14ac:dyDescent="0.2">
      <c r="A1325" s="63">
        <v>56</v>
      </c>
      <c r="B1325" s="64"/>
      <c r="C1325" s="55">
        <f t="shared" si="887"/>
        <v>1013.5867499999999</v>
      </c>
      <c r="D1325" s="55">
        <f t="shared" si="887"/>
        <v>774.26765624999996</v>
      </c>
      <c r="E1325" s="55">
        <f t="shared" si="885"/>
        <v>0</v>
      </c>
      <c r="F1325" s="55">
        <f t="shared" si="886"/>
        <v>0</v>
      </c>
      <c r="G1325" s="56">
        <v>0</v>
      </c>
    </row>
    <row r="1326" spans="1:7" ht="14" hidden="1" x14ac:dyDescent="0.2">
      <c r="A1326" s="63">
        <v>57</v>
      </c>
      <c r="B1326" s="64"/>
      <c r="C1326" s="55">
        <f t="shared" si="887"/>
        <v>1036.8787687500001</v>
      </c>
      <c r="D1326" s="55">
        <f t="shared" si="887"/>
        <v>792.44055000000003</v>
      </c>
      <c r="E1326" s="55">
        <f t="shared" si="885"/>
        <v>0</v>
      </c>
      <c r="F1326" s="55">
        <f t="shared" si="886"/>
        <v>0</v>
      </c>
      <c r="G1326" s="56">
        <v>0</v>
      </c>
    </row>
    <row r="1327" spans="1:7" ht="14" hidden="1" x14ac:dyDescent="0.2">
      <c r="A1327" s="63">
        <v>58</v>
      </c>
      <c r="B1327" s="64"/>
      <c r="C1327" s="55">
        <f t="shared" ref="C1327:D1346" si="888">C1178*$M$3</f>
        <v>1059.40291875</v>
      </c>
      <c r="D1327" s="55">
        <f t="shared" si="888"/>
        <v>810.61344374999999</v>
      </c>
      <c r="E1327" s="55">
        <f t="shared" si="885"/>
        <v>0</v>
      </c>
      <c r="F1327" s="55">
        <f t="shared" si="886"/>
        <v>0</v>
      </c>
      <c r="G1327" s="56">
        <v>0</v>
      </c>
    </row>
    <row r="1328" spans="1:7" ht="14" hidden="1" x14ac:dyDescent="0.2">
      <c r="A1328" s="63">
        <v>59</v>
      </c>
      <c r="B1328" s="64"/>
      <c r="C1328" s="55">
        <f t="shared" si="888"/>
        <v>1083.20685</v>
      </c>
      <c r="D1328" s="55">
        <f t="shared" si="888"/>
        <v>829.55420625000011</v>
      </c>
      <c r="E1328" s="55">
        <f t="shared" si="885"/>
        <v>0</v>
      </c>
      <c r="F1328" s="55">
        <f t="shared" si="886"/>
        <v>0</v>
      </c>
      <c r="G1328" s="56">
        <v>0</v>
      </c>
    </row>
    <row r="1329" spans="1:7" ht="14" hidden="1" x14ac:dyDescent="0.2">
      <c r="A1329" s="63">
        <v>60</v>
      </c>
      <c r="B1329" s="64"/>
      <c r="C1329" s="55">
        <f t="shared" si="888"/>
        <v>1107.77865</v>
      </c>
      <c r="D1329" s="55">
        <f t="shared" si="888"/>
        <v>848.75092500000005</v>
      </c>
      <c r="E1329" s="55">
        <f t="shared" si="885"/>
        <v>0</v>
      </c>
      <c r="F1329" s="55">
        <f t="shared" si="886"/>
        <v>0</v>
      </c>
      <c r="G1329" s="56">
        <v>0</v>
      </c>
    </row>
    <row r="1330" spans="1:7" ht="14" hidden="1" x14ac:dyDescent="0.2">
      <c r="A1330" s="63">
        <v>61</v>
      </c>
      <c r="B1330" s="64"/>
      <c r="C1330" s="55">
        <f t="shared" si="888"/>
        <v>1233.7091249999999</v>
      </c>
      <c r="D1330" s="55">
        <f t="shared" si="888"/>
        <v>950.10960000000011</v>
      </c>
      <c r="E1330" s="55">
        <f t="shared" si="885"/>
        <v>0</v>
      </c>
      <c r="F1330" s="55">
        <f t="shared" si="886"/>
        <v>0</v>
      </c>
      <c r="G1330" s="56">
        <v>0</v>
      </c>
    </row>
    <row r="1331" spans="1:7" ht="14" hidden="1" x14ac:dyDescent="0.2">
      <c r="A1331" s="63">
        <v>62</v>
      </c>
      <c r="B1331" s="64"/>
      <c r="C1331" s="55">
        <f t="shared" si="888"/>
        <v>1370.1338062499999</v>
      </c>
      <c r="D1331" s="55">
        <f t="shared" si="888"/>
        <v>1061.1946124999999</v>
      </c>
      <c r="E1331" s="55">
        <f t="shared" si="885"/>
        <v>0</v>
      </c>
      <c r="F1331" s="55">
        <f t="shared" si="886"/>
        <v>0</v>
      </c>
      <c r="G1331" s="56">
        <v>0</v>
      </c>
    </row>
    <row r="1332" spans="1:7" ht="14" hidden="1" x14ac:dyDescent="0.2">
      <c r="A1332" s="63">
        <v>63</v>
      </c>
      <c r="B1332" s="64"/>
      <c r="C1332" s="55">
        <f t="shared" si="888"/>
        <v>1516.7967375000001</v>
      </c>
      <c r="D1332" s="55">
        <f t="shared" si="888"/>
        <v>1180.4702250000003</v>
      </c>
      <c r="E1332" s="55">
        <f t="shared" si="885"/>
        <v>0</v>
      </c>
      <c r="F1332" s="55">
        <f t="shared" si="886"/>
        <v>0</v>
      </c>
      <c r="G1332" s="56">
        <v>0</v>
      </c>
    </row>
    <row r="1333" spans="1:7" ht="14" hidden="1" x14ac:dyDescent="0.2">
      <c r="A1333" s="63">
        <v>64</v>
      </c>
      <c r="B1333" s="64"/>
      <c r="C1333" s="55">
        <f t="shared" si="888"/>
        <v>1673.4419625</v>
      </c>
      <c r="D1333" s="55">
        <f t="shared" si="888"/>
        <v>1309.2162187500001</v>
      </c>
      <c r="E1333" s="55">
        <f t="shared" si="885"/>
        <v>0</v>
      </c>
      <c r="F1333" s="55">
        <f t="shared" si="886"/>
        <v>0</v>
      </c>
      <c r="G1333" s="56">
        <v>0</v>
      </c>
    </row>
    <row r="1334" spans="1:7" ht="14" hidden="1" x14ac:dyDescent="0.2">
      <c r="A1334" s="63">
        <v>65</v>
      </c>
      <c r="B1334" s="64"/>
      <c r="C1334" s="55">
        <f t="shared" si="888"/>
        <v>1840.3254375000001</v>
      </c>
      <c r="D1334" s="55">
        <f t="shared" si="888"/>
        <v>1446.9206812500001</v>
      </c>
      <c r="E1334" s="55">
        <f t="shared" si="885"/>
        <v>0</v>
      </c>
      <c r="F1334" s="55">
        <f t="shared" si="886"/>
        <v>0</v>
      </c>
      <c r="G1334" s="56">
        <v>0</v>
      </c>
    </row>
    <row r="1335" spans="1:7" ht="14" hidden="1" x14ac:dyDescent="0.2">
      <c r="A1335" s="63">
        <v>66</v>
      </c>
      <c r="B1335" s="64"/>
      <c r="C1335" s="55">
        <f t="shared" si="888"/>
        <v>2017.4471624999999</v>
      </c>
      <c r="D1335" s="55">
        <f t="shared" si="888"/>
        <v>1594.35148125</v>
      </c>
      <c r="E1335" s="55">
        <f t="shared" si="885"/>
        <v>0</v>
      </c>
      <c r="F1335" s="55">
        <f t="shared" si="886"/>
        <v>0</v>
      </c>
      <c r="G1335" s="56">
        <v>0</v>
      </c>
    </row>
    <row r="1336" spans="1:7" ht="14" hidden="1" x14ac:dyDescent="0.2">
      <c r="A1336" s="63">
        <v>67</v>
      </c>
      <c r="B1336" s="64"/>
      <c r="C1336" s="55">
        <f t="shared" si="888"/>
        <v>2205.3190500000005</v>
      </c>
      <c r="D1336" s="55">
        <f t="shared" si="888"/>
        <v>1750.2288375000001</v>
      </c>
      <c r="E1336" s="55">
        <f t="shared" si="885"/>
        <v>0</v>
      </c>
      <c r="F1336" s="55">
        <f t="shared" si="886"/>
        <v>0</v>
      </c>
      <c r="G1336" s="56">
        <v>0</v>
      </c>
    </row>
    <row r="1337" spans="1:7" ht="14" hidden="1" x14ac:dyDescent="0.2">
      <c r="A1337" s="63">
        <v>68</v>
      </c>
      <c r="B1337" s="64"/>
      <c r="C1337" s="55">
        <f t="shared" si="888"/>
        <v>2402.1494062500001</v>
      </c>
      <c r="D1337" s="55">
        <f t="shared" si="888"/>
        <v>1915.0646624999999</v>
      </c>
      <c r="E1337" s="55">
        <f t="shared" si="885"/>
        <v>0</v>
      </c>
      <c r="F1337" s="55">
        <f t="shared" si="886"/>
        <v>0</v>
      </c>
      <c r="G1337" s="56">
        <v>0</v>
      </c>
    </row>
    <row r="1338" spans="1:7" ht="14" hidden="1" x14ac:dyDescent="0.2">
      <c r="A1338" s="63">
        <v>69</v>
      </c>
      <c r="B1338" s="64"/>
      <c r="C1338" s="55">
        <f t="shared" si="888"/>
        <v>2609.47396875</v>
      </c>
      <c r="D1338" s="55">
        <f t="shared" si="888"/>
        <v>2088.6030000000001</v>
      </c>
      <c r="E1338" s="55">
        <f t="shared" si="885"/>
        <v>0</v>
      </c>
      <c r="F1338" s="55">
        <f t="shared" si="886"/>
        <v>0</v>
      </c>
      <c r="G1338" s="56">
        <v>0</v>
      </c>
    </row>
    <row r="1339" spans="1:7" ht="14" hidden="1" x14ac:dyDescent="0.2">
      <c r="A1339" s="63">
        <v>70</v>
      </c>
      <c r="B1339" s="64"/>
      <c r="C1339" s="55">
        <f t="shared" si="888"/>
        <v>2827.5486937500004</v>
      </c>
      <c r="D1339" s="55">
        <f t="shared" si="888"/>
        <v>2272.1236312500005</v>
      </c>
      <c r="E1339" s="55">
        <f t="shared" si="885"/>
        <v>0</v>
      </c>
      <c r="F1339" s="55">
        <f t="shared" si="886"/>
        <v>0</v>
      </c>
      <c r="G1339" s="56">
        <v>0</v>
      </c>
    </row>
    <row r="1340" spans="1:7" ht="14" hidden="1" x14ac:dyDescent="0.2">
      <c r="A1340" s="63">
        <v>71</v>
      </c>
      <c r="B1340" s="64"/>
      <c r="C1340" s="55">
        <f t="shared" si="888"/>
        <v>3055.0938000000001</v>
      </c>
      <c r="D1340" s="55">
        <f t="shared" si="888"/>
        <v>2464.0908187500004</v>
      </c>
      <c r="E1340" s="55">
        <f t="shared" si="885"/>
        <v>0</v>
      </c>
      <c r="F1340" s="55">
        <f t="shared" si="886"/>
        <v>0</v>
      </c>
      <c r="G1340" s="56">
        <v>0</v>
      </c>
    </row>
    <row r="1341" spans="1:7" ht="14" hidden="1" x14ac:dyDescent="0.2">
      <c r="A1341" s="63">
        <v>72</v>
      </c>
      <c r="B1341" s="64"/>
      <c r="C1341" s="55">
        <f t="shared" si="888"/>
        <v>3293.3890687500002</v>
      </c>
      <c r="D1341" s="55">
        <f t="shared" si="888"/>
        <v>2665.0164749999999</v>
      </c>
      <c r="E1341" s="55">
        <f t="shared" si="885"/>
        <v>0</v>
      </c>
      <c r="F1341" s="55">
        <f t="shared" si="886"/>
        <v>0</v>
      </c>
      <c r="G1341" s="56">
        <v>0</v>
      </c>
    </row>
    <row r="1342" spans="1:7" ht="14" hidden="1" x14ac:dyDescent="0.2">
      <c r="A1342" s="63">
        <v>73</v>
      </c>
      <c r="B1342" s="64"/>
      <c r="C1342" s="55">
        <f t="shared" si="888"/>
        <v>3541.15471875</v>
      </c>
      <c r="D1342" s="55">
        <f t="shared" si="888"/>
        <v>2875.9244250000002</v>
      </c>
      <c r="E1342" s="55">
        <f t="shared" si="885"/>
        <v>0</v>
      </c>
      <c r="F1342" s="55">
        <f t="shared" si="886"/>
        <v>0</v>
      </c>
      <c r="G1342" s="56">
        <v>0</v>
      </c>
    </row>
    <row r="1343" spans="1:7" ht="14" hidden="1" x14ac:dyDescent="0.2">
      <c r="A1343" s="63">
        <v>74</v>
      </c>
      <c r="B1343" s="64"/>
      <c r="C1343" s="55">
        <f t="shared" si="888"/>
        <v>3799.4145750000002</v>
      </c>
      <c r="D1343" s="55">
        <f t="shared" si="888"/>
        <v>3094.7670187500003</v>
      </c>
      <c r="E1343" s="55">
        <f t="shared" si="885"/>
        <v>0</v>
      </c>
      <c r="F1343" s="55">
        <f t="shared" si="886"/>
        <v>0</v>
      </c>
      <c r="G1343" s="56">
        <v>0</v>
      </c>
    </row>
    <row r="1344" spans="1:7" ht="14" hidden="1" x14ac:dyDescent="0.2">
      <c r="A1344" s="63">
        <v>75</v>
      </c>
      <c r="B1344" s="64"/>
      <c r="C1344" s="55">
        <f t="shared" si="888"/>
        <v>4067.6567249999998</v>
      </c>
      <c r="D1344" s="55">
        <f t="shared" si="888"/>
        <v>3323.5919062499997</v>
      </c>
      <c r="E1344" s="55">
        <f t="shared" si="885"/>
        <v>0</v>
      </c>
      <c r="F1344" s="55">
        <f t="shared" si="886"/>
        <v>0</v>
      </c>
      <c r="G1344" s="56">
        <v>0</v>
      </c>
    </row>
    <row r="1345" spans="1:7" ht="14" hidden="1" x14ac:dyDescent="0.2">
      <c r="A1345" s="63">
        <v>76</v>
      </c>
      <c r="B1345" s="64"/>
      <c r="C1345" s="55">
        <f t="shared" si="888"/>
        <v>4067.6567249999998</v>
      </c>
      <c r="D1345" s="55">
        <f t="shared" si="888"/>
        <v>3323.5919062499997</v>
      </c>
      <c r="E1345" s="55">
        <f t="shared" si="885"/>
        <v>0</v>
      </c>
      <c r="F1345" s="55">
        <f t="shared" si="886"/>
        <v>0</v>
      </c>
      <c r="G1345" s="56">
        <v>0</v>
      </c>
    </row>
    <row r="1346" spans="1:7" ht="14" hidden="1" x14ac:dyDescent="0.2">
      <c r="A1346" s="63">
        <v>77</v>
      </c>
      <c r="B1346" s="64"/>
      <c r="C1346" s="55">
        <f t="shared" si="888"/>
        <v>4067.6567249999998</v>
      </c>
      <c r="D1346" s="55">
        <f t="shared" si="888"/>
        <v>3323.5919062499997</v>
      </c>
      <c r="E1346" s="55">
        <f t="shared" si="885"/>
        <v>0</v>
      </c>
      <c r="F1346" s="55">
        <f t="shared" si="886"/>
        <v>0</v>
      </c>
      <c r="G1346" s="56">
        <v>0</v>
      </c>
    </row>
    <row r="1347" spans="1:7" ht="14" hidden="1" x14ac:dyDescent="0.2">
      <c r="A1347" s="63">
        <v>78</v>
      </c>
      <c r="B1347" s="64"/>
      <c r="C1347" s="55">
        <f t="shared" ref="C1347:D1356" si="889">C1198*$M$3</f>
        <v>4067.6567249999998</v>
      </c>
      <c r="D1347" s="55">
        <f t="shared" si="889"/>
        <v>3323.5919062499997</v>
      </c>
      <c r="E1347" s="55">
        <f t="shared" si="885"/>
        <v>0</v>
      </c>
      <c r="F1347" s="55">
        <f t="shared" si="886"/>
        <v>0</v>
      </c>
      <c r="G1347" s="56">
        <v>0</v>
      </c>
    </row>
    <row r="1348" spans="1:7" ht="14" hidden="1" x14ac:dyDescent="0.2">
      <c r="A1348" s="63">
        <v>79</v>
      </c>
      <c r="B1348" s="64"/>
      <c r="C1348" s="55">
        <f t="shared" si="889"/>
        <v>4067.6567249999998</v>
      </c>
      <c r="D1348" s="55">
        <f t="shared" si="889"/>
        <v>3323.5919062499997</v>
      </c>
      <c r="E1348" s="55">
        <f t="shared" si="885"/>
        <v>0</v>
      </c>
      <c r="F1348" s="55">
        <f t="shared" si="886"/>
        <v>0</v>
      </c>
      <c r="G1348" s="56">
        <v>0</v>
      </c>
    </row>
    <row r="1349" spans="1:7" ht="14" hidden="1" x14ac:dyDescent="0.2">
      <c r="A1349" s="63">
        <v>80</v>
      </c>
      <c r="B1349" s="64"/>
      <c r="C1349" s="55">
        <f t="shared" si="889"/>
        <v>4067.6567249999998</v>
      </c>
      <c r="D1349" s="55">
        <f t="shared" si="889"/>
        <v>3323.5919062499997</v>
      </c>
      <c r="E1349" s="55">
        <f t="shared" si="885"/>
        <v>0</v>
      </c>
      <c r="F1349" s="55">
        <f t="shared" si="886"/>
        <v>0</v>
      </c>
      <c r="G1349" s="56">
        <v>0</v>
      </c>
    </row>
    <row r="1350" spans="1:7" ht="14" hidden="1" x14ac:dyDescent="0.2">
      <c r="A1350" s="63">
        <v>81</v>
      </c>
      <c r="B1350" s="64"/>
      <c r="C1350" s="55">
        <f t="shared" si="889"/>
        <v>4067.6567249999998</v>
      </c>
      <c r="D1350" s="55">
        <f t="shared" si="889"/>
        <v>3323.5919062499997</v>
      </c>
      <c r="E1350" s="55">
        <f t="shared" si="885"/>
        <v>0</v>
      </c>
      <c r="F1350" s="55">
        <f t="shared" si="886"/>
        <v>0</v>
      </c>
      <c r="G1350" s="56">
        <v>0</v>
      </c>
    </row>
    <row r="1351" spans="1:7" ht="14" hidden="1" x14ac:dyDescent="0.2">
      <c r="A1351" s="63">
        <v>82</v>
      </c>
      <c r="B1351" s="64"/>
      <c r="C1351" s="55">
        <f t="shared" si="889"/>
        <v>4067.6567249999998</v>
      </c>
      <c r="D1351" s="55">
        <f t="shared" si="889"/>
        <v>3323.5919062499997</v>
      </c>
      <c r="E1351" s="55">
        <f t="shared" si="885"/>
        <v>0</v>
      </c>
      <c r="F1351" s="55">
        <f t="shared" si="886"/>
        <v>0</v>
      </c>
      <c r="G1351" s="56">
        <v>0</v>
      </c>
    </row>
    <row r="1352" spans="1:7" ht="14" hidden="1" x14ac:dyDescent="0.2">
      <c r="A1352" s="63">
        <v>83</v>
      </c>
      <c r="B1352" s="64"/>
      <c r="C1352" s="55">
        <f t="shared" si="889"/>
        <v>4067.6567249999998</v>
      </c>
      <c r="D1352" s="55">
        <f t="shared" si="889"/>
        <v>3323.5919062499997</v>
      </c>
      <c r="E1352" s="55">
        <f>E1203*M$3</f>
        <v>0</v>
      </c>
      <c r="F1352" s="55">
        <f>F1203*M$3</f>
        <v>0</v>
      </c>
      <c r="G1352" s="56">
        <v>0</v>
      </c>
    </row>
    <row r="1353" spans="1:7" ht="14" hidden="1" x14ac:dyDescent="0.2">
      <c r="A1353" s="65">
        <v>84</v>
      </c>
      <c r="B1353" s="66" t="s">
        <v>153</v>
      </c>
      <c r="C1353" s="57">
        <f t="shared" si="889"/>
        <v>4067.6567249999998</v>
      </c>
      <c r="D1353" s="57">
        <f t="shared" si="889"/>
        <v>3323.5919062499997</v>
      </c>
      <c r="E1353" s="57">
        <f>E1204*M$3</f>
        <v>0</v>
      </c>
      <c r="F1353" s="57">
        <f>F1204*M$3</f>
        <v>0</v>
      </c>
      <c r="G1353" s="58">
        <v>0</v>
      </c>
    </row>
    <row r="1354" spans="1:7" ht="14" hidden="1" x14ac:dyDescent="0.2">
      <c r="A1354" s="63">
        <v>1</v>
      </c>
      <c r="B1354" s="64" t="s">
        <v>154</v>
      </c>
      <c r="C1354" s="55">
        <f t="shared" si="889"/>
        <v>208.34838749999997</v>
      </c>
      <c r="D1354" s="55">
        <f t="shared" si="889"/>
        <v>163.55604375000001</v>
      </c>
      <c r="E1354" s="55">
        <f>E1205*M$3</f>
        <v>0</v>
      </c>
      <c r="F1354" s="55">
        <f>F1205*M$3</f>
        <v>0</v>
      </c>
      <c r="G1354" s="56">
        <v>0</v>
      </c>
    </row>
    <row r="1355" spans="1:7" ht="14" hidden="1" x14ac:dyDescent="0.2">
      <c r="A1355" s="63">
        <v>2</v>
      </c>
      <c r="B1355" s="64" t="s">
        <v>155</v>
      </c>
      <c r="C1355" s="55">
        <f t="shared" si="889"/>
        <v>353.7315375</v>
      </c>
      <c r="D1355" s="55">
        <f t="shared" si="889"/>
        <v>277.71253125000004</v>
      </c>
      <c r="E1355" s="55">
        <f>E1206*M$3</f>
        <v>0</v>
      </c>
      <c r="F1355" s="55">
        <f>F1206*M$3</f>
        <v>0</v>
      </c>
      <c r="G1355" s="56">
        <v>0</v>
      </c>
    </row>
    <row r="1356" spans="1:7" ht="14" hidden="1" x14ac:dyDescent="0.2">
      <c r="A1356" s="65">
        <v>3</v>
      </c>
      <c r="B1356" s="66" t="s">
        <v>156</v>
      </c>
      <c r="C1356" s="57">
        <f t="shared" si="889"/>
        <v>498.60277500000001</v>
      </c>
      <c r="D1356" s="57">
        <f t="shared" si="889"/>
        <v>391.86901875000001</v>
      </c>
      <c r="E1356" s="57">
        <f>E1207*M$3</f>
        <v>0</v>
      </c>
      <c r="F1356" s="57">
        <f>F1207*M$3</f>
        <v>0</v>
      </c>
      <c r="G1356" s="58">
        <v>0</v>
      </c>
    </row>
    <row r="1358" spans="1:7" ht="18" hidden="1" x14ac:dyDescent="0.2">
      <c r="A1358" s="456" t="s">
        <v>166</v>
      </c>
      <c r="B1358" s="457"/>
      <c r="C1358" s="457"/>
      <c r="D1358" s="457"/>
      <c r="E1358" s="457"/>
      <c r="F1358" s="457"/>
      <c r="G1358" s="458"/>
    </row>
    <row r="1359" spans="1:7" ht="18" hidden="1" x14ac:dyDescent="0.2">
      <c r="A1359" s="461" t="s">
        <v>169</v>
      </c>
      <c r="B1359" s="462"/>
      <c r="C1359" s="462"/>
      <c r="D1359" s="462"/>
      <c r="E1359" s="462"/>
      <c r="F1359" s="462"/>
      <c r="G1359" s="463"/>
    </row>
    <row r="1360" spans="1:7" hidden="1" x14ac:dyDescent="0.15">
      <c r="C1360" s="35"/>
      <c r="D1360" s="35"/>
      <c r="E1360" s="35"/>
      <c r="F1360" s="35"/>
      <c r="G1360" s="464"/>
    </row>
    <row r="1361" spans="1:7" hidden="1" x14ac:dyDescent="0.15">
      <c r="A1361" s="477" t="s">
        <v>150</v>
      </c>
      <c r="B1361" s="478"/>
      <c r="C1361" s="34">
        <v>10000</v>
      </c>
      <c r="D1361" s="34">
        <v>20000</v>
      </c>
      <c r="E1361" s="34"/>
      <c r="F1361" s="34"/>
      <c r="G1361" s="48"/>
    </row>
    <row r="1362" spans="1:7" ht="14" hidden="1" x14ac:dyDescent="0.2">
      <c r="A1362" s="63">
        <v>18</v>
      </c>
      <c r="B1362" s="35"/>
      <c r="C1362" s="55">
        <f t="shared" ref="C1362:G1371" si="890">C1138*$M$4</f>
        <v>889.90868999999998</v>
      </c>
      <c r="D1362" s="55">
        <f t="shared" si="890"/>
        <v>699.00255750000008</v>
      </c>
      <c r="E1362" s="55">
        <f t="shared" si="890"/>
        <v>0</v>
      </c>
      <c r="F1362" s="55">
        <f t="shared" si="890"/>
        <v>0</v>
      </c>
      <c r="G1362" s="56">
        <f t="shared" si="890"/>
        <v>0</v>
      </c>
    </row>
    <row r="1363" spans="1:7" ht="14" hidden="1" x14ac:dyDescent="0.2">
      <c r="A1363" s="63">
        <v>19</v>
      </c>
      <c r="B1363" s="35"/>
      <c r="C1363" s="55">
        <f t="shared" si="890"/>
        <v>900.76123500000006</v>
      </c>
      <c r="D1363" s="55">
        <f t="shared" si="890"/>
        <v>704.92212749999999</v>
      </c>
      <c r="E1363" s="55">
        <f t="shared" si="890"/>
        <v>0</v>
      </c>
      <c r="F1363" s="55">
        <f t="shared" si="890"/>
        <v>0</v>
      </c>
      <c r="G1363" s="56">
        <f t="shared" si="890"/>
        <v>0</v>
      </c>
    </row>
    <row r="1364" spans="1:7" ht="14" hidden="1" x14ac:dyDescent="0.2">
      <c r="A1364" s="63">
        <v>20</v>
      </c>
      <c r="B1364" s="35"/>
      <c r="C1364" s="55">
        <f t="shared" si="890"/>
        <v>913.58697000000006</v>
      </c>
      <c r="D1364" s="55">
        <f t="shared" si="890"/>
        <v>712.32159000000001</v>
      </c>
      <c r="E1364" s="55">
        <f t="shared" si="890"/>
        <v>0</v>
      </c>
      <c r="F1364" s="55">
        <f t="shared" si="890"/>
        <v>0</v>
      </c>
      <c r="G1364" s="56">
        <f t="shared" si="890"/>
        <v>0</v>
      </c>
    </row>
    <row r="1365" spans="1:7" ht="14" hidden="1" x14ac:dyDescent="0.2">
      <c r="A1365" s="63">
        <v>21</v>
      </c>
      <c r="B1365" s="35"/>
      <c r="C1365" s="55">
        <f t="shared" si="890"/>
        <v>924.93281250000007</v>
      </c>
      <c r="D1365" s="55">
        <f t="shared" si="890"/>
        <v>720.21435000000008</v>
      </c>
      <c r="E1365" s="55">
        <f t="shared" si="890"/>
        <v>0</v>
      </c>
      <c r="F1365" s="55">
        <f t="shared" si="890"/>
        <v>0</v>
      </c>
      <c r="G1365" s="56">
        <f t="shared" si="890"/>
        <v>0</v>
      </c>
    </row>
    <row r="1366" spans="1:7" ht="14" hidden="1" x14ac:dyDescent="0.2">
      <c r="A1366" s="63">
        <v>22</v>
      </c>
      <c r="B1366" s="35"/>
      <c r="C1366" s="55">
        <f t="shared" si="890"/>
        <v>937.26525000000004</v>
      </c>
      <c r="D1366" s="55">
        <f t="shared" si="890"/>
        <v>728.10711000000003</v>
      </c>
      <c r="E1366" s="55">
        <f t="shared" si="890"/>
        <v>0</v>
      </c>
      <c r="F1366" s="55">
        <f t="shared" si="890"/>
        <v>0</v>
      </c>
      <c r="G1366" s="56">
        <f t="shared" si="890"/>
        <v>0</v>
      </c>
    </row>
    <row r="1367" spans="1:7" ht="14" hidden="1" x14ac:dyDescent="0.2">
      <c r="A1367" s="63">
        <v>23</v>
      </c>
      <c r="B1367" s="35"/>
      <c r="C1367" s="55">
        <f t="shared" si="890"/>
        <v>951.57087750000005</v>
      </c>
      <c r="D1367" s="55">
        <f t="shared" si="890"/>
        <v>736.49316750000003</v>
      </c>
      <c r="E1367" s="55">
        <f t="shared" si="890"/>
        <v>0</v>
      </c>
      <c r="F1367" s="55">
        <f t="shared" si="890"/>
        <v>0</v>
      </c>
      <c r="G1367" s="56">
        <f t="shared" si="890"/>
        <v>0</v>
      </c>
    </row>
    <row r="1368" spans="1:7" ht="14" hidden="1" x14ac:dyDescent="0.2">
      <c r="A1368" s="63">
        <v>24</v>
      </c>
      <c r="B1368" s="35"/>
      <c r="C1368" s="55">
        <f t="shared" si="890"/>
        <v>963.90331500000002</v>
      </c>
      <c r="D1368" s="55">
        <f t="shared" si="890"/>
        <v>745.86581999999999</v>
      </c>
      <c r="E1368" s="55">
        <f t="shared" si="890"/>
        <v>0</v>
      </c>
      <c r="F1368" s="55">
        <f t="shared" si="890"/>
        <v>0</v>
      </c>
      <c r="G1368" s="56">
        <f t="shared" si="890"/>
        <v>0</v>
      </c>
    </row>
    <row r="1369" spans="1:7" ht="14" hidden="1" x14ac:dyDescent="0.2">
      <c r="A1369" s="63">
        <v>25</v>
      </c>
      <c r="B1369" s="35"/>
      <c r="C1369" s="55">
        <f t="shared" si="890"/>
        <v>976.72904999999992</v>
      </c>
      <c r="D1369" s="55">
        <f t="shared" si="890"/>
        <v>755.23847249999994</v>
      </c>
      <c r="E1369" s="55">
        <f t="shared" si="890"/>
        <v>0</v>
      </c>
      <c r="F1369" s="55">
        <f t="shared" si="890"/>
        <v>0</v>
      </c>
      <c r="G1369" s="56">
        <f t="shared" si="890"/>
        <v>0</v>
      </c>
    </row>
    <row r="1370" spans="1:7" ht="14" hidden="1" x14ac:dyDescent="0.2">
      <c r="A1370" s="63">
        <v>26</v>
      </c>
      <c r="B1370" s="35"/>
      <c r="C1370" s="55">
        <f t="shared" si="890"/>
        <v>997.44754499999999</v>
      </c>
      <c r="D1370" s="55">
        <f t="shared" si="890"/>
        <v>768.06420749999995</v>
      </c>
      <c r="E1370" s="55">
        <f t="shared" si="890"/>
        <v>0</v>
      </c>
      <c r="F1370" s="55">
        <f t="shared" si="890"/>
        <v>0</v>
      </c>
      <c r="G1370" s="56">
        <f t="shared" si="890"/>
        <v>0</v>
      </c>
    </row>
    <row r="1371" spans="1:7" ht="14" hidden="1" x14ac:dyDescent="0.2">
      <c r="A1371" s="63">
        <v>27</v>
      </c>
      <c r="B1371" s="35"/>
      <c r="C1371" s="55">
        <f t="shared" si="890"/>
        <v>1017.6727425</v>
      </c>
      <c r="D1371" s="55">
        <f t="shared" si="890"/>
        <v>781.38324</v>
      </c>
      <c r="E1371" s="55">
        <f t="shared" si="890"/>
        <v>0</v>
      </c>
      <c r="F1371" s="55">
        <f t="shared" si="890"/>
        <v>0</v>
      </c>
      <c r="G1371" s="56">
        <f t="shared" si="890"/>
        <v>0</v>
      </c>
    </row>
    <row r="1372" spans="1:7" ht="14" hidden="1" x14ac:dyDescent="0.2">
      <c r="A1372" s="63">
        <v>28</v>
      </c>
      <c r="B1372" s="35"/>
      <c r="C1372" s="55">
        <f t="shared" ref="C1372:G1381" si="891">C1148*$M$4</f>
        <v>1039.3778325000001</v>
      </c>
      <c r="D1372" s="55">
        <f t="shared" si="891"/>
        <v>796.67546249999998</v>
      </c>
      <c r="E1372" s="55">
        <f t="shared" si="891"/>
        <v>0</v>
      </c>
      <c r="F1372" s="55">
        <f t="shared" si="891"/>
        <v>0</v>
      </c>
      <c r="G1372" s="56">
        <f t="shared" si="891"/>
        <v>0</v>
      </c>
    </row>
    <row r="1373" spans="1:7" ht="14" hidden="1" x14ac:dyDescent="0.2">
      <c r="A1373" s="63">
        <v>29</v>
      </c>
      <c r="B1373" s="35"/>
      <c r="C1373" s="55">
        <f t="shared" si="891"/>
        <v>1061.0829225</v>
      </c>
      <c r="D1373" s="55">
        <f t="shared" si="891"/>
        <v>811.96768499999996</v>
      </c>
      <c r="E1373" s="55">
        <f t="shared" si="891"/>
        <v>0</v>
      </c>
      <c r="F1373" s="55">
        <f t="shared" si="891"/>
        <v>0</v>
      </c>
      <c r="G1373" s="56">
        <f t="shared" si="891"/>
        <v>0</v>
      </c>
    </row>
    <row r="1374" spans="1:7" ht="14" hidden="1" x14ac:dyDescent="0.2">
      <c r="A1374" s="63">
        <v>30</v>
      </c>
      <c r="B1374" s="35"/>
      <c r="C1374" s="55">
        <f t="shared" si="891"/>
        <v>1084.7612024999999</v>
      </c>
      <c r="D1374" s="55">
        <f t="shared" si="891"/>
        <v>828.24650250000002</v>
      </c>
      <c r="E1374" s="55">
        <f t="shared" si="891"/>
        <v>0</v>
      </c>
      <c r="F1374" s="55">
        <f t="shared" si="891"/>
        <v>0</v>
      </c>
      <c r="G1374" s="56">
        <f t="shared" si="891"/>
        <v>0</v>
      </c>
    </row>
    <row r="1375" spans="1:7" ht="14" hidden="1" x14ac:dyDescent="0.2">
      <c r="A1375" s="63">
        <v>31</v>
      </c>
      <c r="B1375" s="35"/>
      <c r="C1375" s="55">
        <f t="shared" si="891"/>
        <v>1108.4394825000002</v>
      </c>
      <c r="D1375" s="55">
        <f t="shared" si="891"/>
        <v>844.52531999999997</v>
      </c>
      <c r="E1375" s="55">
        <f t="shared" si="891"/>
        <v>0</v>
      </c>
      <c r="F1375" s="55">
        <f t="shared" si="891"/>
        <v>0</v>
      </c>
      <c r="G1375" s="56">
        <f t="shared" si="891"/>
        <v>0</v>
      </c>
    </row>
    <row r="1376" spans="1:7" ht="14" hidden="1" x14ac:dyDescent="0.2">
      <c r="A1376" s="63">
        <v>32</v>
      </c>
      <c r="B1376" s="35"/>
      <c r="C1376" s="55">
        <f t="shared" si="891"/>
        <v>1132.1177625</v>
      </c>
      <c r="D1376" s="55">
        <f t="shared" si="891"/>
        <v>862.28403000000003</v>
      </c>
      <c r="E1376" s="55">
        <f t="shared" si="891"/>
        <v>0</v>
      </c>
      <c r="F1376" s="55">
        <f t="shared" si="891"/>
        <v>0</v>
      </c>
      <c r="G1376" s="56">
        <f t="shared" si="891"/>
        <v>0</v>
      </c>
    </row>
    <row r="1377" spans="1:7" ht="14" hidden="1" x14ac:dyDescent="0.2">
      <c r="A1377" s="63">
        <v>33</v>
      </c>
      <c r="B1377" s="35"/>
      <c r="C1377" s="55">
        <f t="shared" si="891"/>
        <v>1157.2759349999999</v>
      </c>
      <c r="D1377" s="55">
        <f t="shared" si="891"/>
        <v>881.02933499999995</v>
      </c>
      <c r="E1377" s="55">
        <f t="shared" si="891"/>
        <v>0</v>
      </c>
      <c r="F1377" s="55">
        <f t="shared" si="891"/>
        <v>0</v>
      </c>
      <c r="G1377" s="56">
        <f t="shared" si="891"/>
        <v>0</v>
      </c>
    </row>
    <row r="1378" spans="1:7" ht="14" hidden="1" x14ac:dyDescent="0.2">
      <c r="A1378" s="63">
        <v>34</v>
      </c>
      <c r="B1378" s="35"/>
      <c r="C1378" s="55">
        <f t="shared" si="891"/>
        <v>1182.9274049999999</v>
      </c>
      <c r="D1378" s="55">
        <f t="shared" si="891"/>
        <v>899.28134249999994</v>
      </c>
      <c r="E1378" s="55">
        <f t="shared" si="891"/>
        <v>0</v>
      </c>
      <c r="F1378" s="55">
        <f t="shared" si="891"/>
        <v>0</v>
      </c>
      <c r="G1378" s="56">
        <f t="shared" si="891"/>
        <v>0</v>
      </c>
    </row>
    <row r="1379" spans="1:7" ht="14" hidden="1" x14ac:dyDescent="0.2">
      <c r="A1379" s="63">
        <v>35</v>
      </c>
      <c r="B1379" s="35"/>
      <c r="C1379" s="55">
        <f t="shared" si="891"/>
        <v>1211.0453625</v>
      </c>
      <c r="D1379" s="55">
        <f t="shared" si="891"/>
        <v>919.50653999999997</v>
      </c>
      <c r="E1379" s="55">
        <f t="shared" si="891"/>
        <v>0</v>
      </c>
      <c r="F1379" s="55">
        <f t="shared" si="891"/>
        <v>0</v>
      </c>
      <c r="G1379" s="56">
        <f t="shared" si="891"/>
        <v>0</v>
      </c>
    </row>
    <row r="1380" spans="1:7" ht="14" hidden="1" x14ac:dyDescent="0.2">
      <c r="A1380" s="63">
        <v>36</v>
      </c>
      <c r="B1380" s="35"/>
      <c r="C1380" s="55">
        <f t="shared" si="891"/>
        <v>1238.176725</v>
      </c>
      <c r="D1380" s="55">
        <f t="shared" si="891"/>
        <v>939.73173750000001</v>
      </c>
      <c r="E1380" s="55">
        <f t="shared" si="891"/>
        <v>0</v>
      </c>
      <c r="F1380" s="55">
        <f t="shared" si="891"/>
        <v>0</v>
      </c>
      <c r="G1380" s="56">
        <f t="shared" si="891"/>
        <v>0</v>
      </c>
    </row>
    <row r="1381" spans="1:7" ht="14" hidden="1" x14ac:dyDescent="0.2">
      <c r="A1381" s="63">
        <v>37</v>
      </c>
      <c r="B1381" s="35"/>
      <c r="C1381" s="55">
        <f t="shared" si="891"/>
        <v>1265.801385</v>
      </c>
      <c r="D1381" s="55">
        <f t="shared" si="891"/>
        <v>960.45023250000008</v>
      </c>
      <c r="E1381" s="55">
        <f t="shared" si="891"/>
        <v>0</v>
      </c>
      <c r="F1381" s="55">
        <f t="shared" si="891"/>
        <v>0</v>
      </c>
      <c r="G1381" s="56">
        <f t="shared" si="891"/>
        <v>0</v>
      </c>
    </row>
    <row r="1382" spans="1:7" ht="14" hidden="1" x14ac:dyDescent="0.2">
      <c r="A1382" s="63">
        <v>38</v>
      </c>
      <c r="B1382" s="35"/>
      <c r="C1382" s="55">
        <f t="shared" ref="C1382:G1391" si="892">C1158*$M$4</f>
        <v>1295.3992350000001</v>
      </c>
      <c r="D1382" s="55">
        <f t="shared" si="892"/>
        <v>982.64861999999994</v>
      </c>
      <c r="E1382" s="55">
        <f t="shared" si="892"/>
        <v>0</v>
      </c>
      <c r="F1382" s="55">
        <f t="shared" si="892"/>
        <v>0</v>
      </c>
      <c r="G1382" s="56">
        <f t="shared" si="892"/>
        <v>0</v>
      </c>
    </row>
    <row r="1383" spans="1:7" ht="14" hidden="1" x14ac:dyDescent="0.2">
      <c r="A1383" s="63">
        <v>39</v>
      </c>
      <c r="B1383" s="35"/>
      <c r="C1383" s="55">
        <f t="shared" si="892"/>
        <v>1324.997085</v>
      </c>
      <c r="D1383" s="55">
        <f t="shared" si="892"/>
        <v>1004.8470074999999</v>
      </c>
      <c r="E1383" s="55">
        <f t="shared" si="892"/>
        <v>0</v>
      </c>
      <c r="F1383" s="55">
        <f t="shared" si="892"/>
        <v>0</v>
      </c>
      <c r="G1383" s="56">
        <f t="shared" si="892"/>
        <v>0</v>
      </c>
    </row>
    <row r="1384" spans="1:7" ht="14" hidden="1" x14ac:dyDescent="0.2">
      <c r="A1384" s="63">
        <v>40</v>
      </c>
      <c r="B1384" s="35"/>
      <c r="C1384" s="55">
        <f t="shared" si="892"/>
        <v>1355.5815300000002</v>
      </c>
      <c r="D1384" s="55">
        <f t="shared" si="892"/>
        <v>1027.0453950000001</v>
      </c>
      <c r="E1384" s="55">
        <f t="shared" si="892"/>
        <v>0</v>
      </c>
      <c r="F1384" s="55">
        <f t="shared" si="892"/>
        <v>0</v>
      </c>
      <c r="G1384" s="56">
        <f t="shared" si="892"/>
        <v>0</v>
      </c>
    </row>
    <row r="1385" spans="1:7" ht="14" hidden="1" x14ac:dyDescent="0.2">
      <c r="A1385" s="63">
        <v>41</v>
      </c>
      <c r="B1385" s="35"/>
      <c r="C1385" s="55">
        <f t="shared" si="892"/>
        <v>1387.15257</v>
      </c>
      <c r="D1385" s="55">
        <f t="shared" si="892"/>
        <v>1050.723675</v>
      </c>
      <c r="E1385" s="55">
        <f t="shared" si="892"/>
        <v>0</v>
      </c>
      <c r="F1385" s="55">
        <f t="shared" si="892"/>
        <v>0</v>
      </c>
      <c r="G1385" s="56">
        <f t="shared" si="892"/>
        <v>0</v>
      </c>
    </row>
    <row r="1386" spans="1:7" ht="14" hidden="1" x14ac:dyDescent="0.2">
      <c r="A1386" s="63">
        <v>42</v>
      </c>
      <c r="B1386" s="35"/>
      <c r="C1386" s="55">
        <f t="shared" si="892"/>
        <v>1419.2169075000002</v>
      </c>
      <c r="D1386" s="55">
        <f t="shared" si="892"/>
        <v>1076.375145</v>
      </c>
      <c r="E1386" s="55">
        <f t="shared" si="892"/>
        <v>0</v>
      </c>
      <c r="F1386" s="55">
        <f t="shared" si="892"/>
        <v>0</v>
      </c>
      <c r="G1386" s="56">
        <f t="shared" si="892"/>
        <v>0</v>
      </c>
    </row>
    <row r="1387" spans="1:7" ht="14" hidden="1" x14ac:dyDescent="0.2">
      <c r="A1387" s="63">
        <v>43</v>
      </c>
      <c r="B1387" s="35"/>
      <c r="C1387" s="55">
        <f t="shared" si="892"/>
        <v>1452.7611375000001</v>
      </c>
      <c r="D1387" s="55">
        <f t="shared" si="892"/>
        <v>1101.5333174999998</v>
      </c>
      <c r="E1387" s="55">
        <f t="shared" si="892"/>
        <v>0</v>
      </c>
      <c r="F1387" s="55">
        <f t="shared" si="892"/>
        <v>0</v>
      </c>
      <c r="G1387" s="56">
        <f t="shared" si="892"/>
        <v>0</v>
      </c>
    </row>
    <row r="1388" spans="1:7" ht="14" hidden="1" x14ac:dyDescent="0.2">
      <c r="A1388" s="63">
        <v>44</v>
      </c>
      <c r="B1388" s="35"/>
      <c r="C1388" s="55">
        <f t="shared" si="892"/>
        <v>1486.798665</v>
      </c>
      <c r="D1388" s="55">
        <f t="shared" si="892"/>
        <v>1126.6914900000002</v>
      </c>
      <c r="E1388" s="55">
        <f t="shared" si="892"/>
        <v>0</v>
      </c>
      <c r="F1388" s="55">
        <f t="shared" si="892"/>
        <v>0</v>
      </c>
      <c r="G1388" s="56">
        <f t="shared" si="892"/>
        <v>0</v>
      </c>
    </row>
    <row r="1389" spans="1:7" ht="14" hidden="1" x14ac:dyDescent="0.2">
      <c r="A1389" s="63">
        <v>45</v>
      </c>
      <c r="B1389" s="35"/>
      <c r="C1389" s="55">
        <f t="shared" si="892"/>
        <v>1521.3294900000001</v>
      </c>
      <c r="D1389" s="55">
        <f t="shared" si="892"/>
        <v>1153.8228525</v>
      </c>
      <c r="E1389" s="55">
        <f t="shared" si="892"/>
        <v>0</v>
      </c>
      <c r="F1389" s="55">
        <f t="shared" si="892"/>
        <v>0</v>
      </c>
      <c r="G1389" s="56">
        <f t="shared" si="892"/>
        <v>0</v>
      </c>
    </row>
    <row r="1390" spans="1:7" ht="14" hidden="1" x14ac:dyDescent="0.2">
      <c r="A1390" s="63">
        <v>46</v>
      </c>
      <c r="B1390" s="35"/>
      <c r="C1390" s="55">
        <f t="shared" si="892"/>
        <v>1556.3536124999998</v>
      </c>
      <c r="D1390" s="55">
        <f t="shared" si="892"/>
        <v>1180.954215</v>
      </c>
      <c r="E1390" s="55">
        <f t="shared" si="892"/>
        <v>0</v>
      </c>
      <c r="F1390" s="55">
        <f t="shared" si="892"/>
        <v>0</v>
      </c>
      <c r="G1390" s="56">
        <f t="shared" si="892"/>
        <v>0</v>
      </c>
    </row>
    <row r="1391" spans="1:7" ht="14" hidden="1" x14ac:dyDescent="0.2">
      <c r="A1391" s="63">
        <v>47</v>
      </c>
      <c r="B1391" s="35"/>
      <c r="C1391" s="55">
        <f t="shared" si="892"/>
        <v>1592.3643299999999</v>
      </c>
      <c r="D1391" s="55">
        <f t="shared" si="892"/>
        <v>1208.5788750000002</v>
      </c>
      <c r="E1391" s="55">
        <f t="shared" si="892"/>
        <v>0</v>
      </c>
      <c r="F1391" s="55">
        <f t="shared" si="892"/>
        <v>0</v>
      </c>
      <c r="G1391" s="56">
        <f t="shared" si="892"/>
        <v>0</v>
      </c>
    </row>
    <row r="1392" spans="1:7" ht="14" hidden="1" x14ac:dyDescent="0.2">
      <c r="A1392" s="63">
        <v>48</v>
      </c>
      <c r="B1392" s="35"/>
      <c r="C1392" s="55">
        <f t="shared" ref="C1392:G1401" si="893">C1168*$M$4</f>
        <v>1629.8549399999999</v>
      </c>
      <c r="D1392" s="55">
        <f t="shared" si="893"/>
        <v>1238.176725</v>
      </c>
      <c r="E1392" s="55">
        <f t="shared" si="893"/>
        <v>0</v>
      </c>
      <c r="F1392" s="55">
        <f t="shared" si="893"/>
        <v>0</v>
      </c>
      <c r="G1392" s="56">
        <f t="shared" si="893"/>
        <v>0</v>
      </c>
    </row>
    <row r="1393" spans="1:7" ht="14" hidden="1" x14ac:dyDescent="0.2">
      <c r="A1393" s="63">
        <v>49</v>
      </c>
      <c r="B1393" s="35"/>
      <c r="C1393" s="55">
        <f t="shared" si="893"/>
        <v>1667.8388474999997</v>
      </c>
      <c r="D1393" s="55">
        <f t="shared" si="893"/>
        <v>1267.2812775</v>
      </c>
      <c r="E1393" s="55">
        <f t="shared" si="893"/>
        <v>0</v>
      </c>
      <c r="F1393" s="55">
        <f t="shared" si="893"/>
        <v>0</v>
      </c>
      <c r="G1393" s="56">
        <f t="shared" si="893"/>
        <v>0</v>
      </c>
    </row>
    <row r="1394" spans="1:7" ht="14" hidden="1" x14ac:dyDescent="0.2">
      <c r="A1394" s="63">
        <v>50</v>
      </c>
      <c r="B1394" s="35"/>
      <c r="C1394" s="55">
        <f t="shared" si="893"/>
        <v>1706.3160525000001</v>
      </c>
      <c r="D1394" s="55">
        <f t="shared" si="893"/>
        <v>1297.372425</v>
      </c>
      <c r="E1394" s="55">
        <f t="shared" si="893"/>
        <v>0</v>
      </c>
      <c r="F1394" s="55">
        <f t="shared" si="893"/>
        <v>0</v>
      </c>
      <c r="G1394" s="56">
        <f t="shared" si="893"/>
        <v>0</v>
      </c>
    </row>
    <row r="1395" spans="1:7" ht="14" hidden="1" x14ac:dyDescent="0.2">
      <c r="A1395" s="63">
        <v>51</v>
      </c>
      <c r="B1395" s="35"/>
      <c r="C1395" s="55">
        <f t="shared" si="893"/>
        <v>1745.7798525000001</v>
      </c>
      <c r="D1395" s="55">
        <f t="shared" si="893"/>
        <v>1326.9702749999999</v>
      </c>
      <c r="E1395" s="55">
        <f t="shared" si="893"/>
        <v>0</v>
      </c>
      <c r="F1395" s="55">
        <f t="shared" si="893"/>
        <v>0</v>
      </c>
      <c r="G1395" s="56">
        <f t="shared" si="893"/>
        <v>0</v>
      </c>
    </row>
    <row r="1396" spans="1:7" ht="14" hidden="1" x14ac:dyDescent="0.2">
      <c r="A1396" s="63">
        <v>52</v>
      </c>
      <c r="B1396" s="35"/>
      <c r="C1396" s="55">
        <f t="shared" si="893"/>
        <v>1785.2436524999998</v>
      </c>
      <c r="D1396" s="55">
        <f t="shared" si="893"/>
        <v>1358.5413149999999</v>
      </c>
      <c r="E1396" s="55">
        <f t="shared" si="893"/>
        <v>0</v>
      </c>
      <c r="F1396" s="55">
        <f t="shared" si="893"/>
        <v>0</v>
      </c>
      <c r="G1396" s="56">
        <f t="shared" si="893"/>
        <v>0</v>
      </c>
    </row>
    <row r="1397" spans="1:7" ht="14" hidden="1" x14ac:dyDescent="0.2">
      <c r="A1397" s="63">
        <v>53</v>
      </c>
      <c r="B1397" s="35"/>
      <c r="C1397" s="55">
        <f t="shared" si="893"/>
        <v>1826.6806425</v>
      </c>
      <c r="D1397" s="55">
        <f t="shared" si="893"/>
        <v>1391.0989500000001</v>
      </c>
      <c r="E1397" s="55">
        <f t="shared" si="893"/>
        <v>0</v>
      </c>
      <c r="F1397" s="55">
        <f t="shared" si="893"/>
        <v>0</v>
      </c>
      <c r="G1397" s="56">
        <f t="shared" si="893"/>
        <v>0</v>
      </c>
    </row>
    <row r="1398" spans="1:7" ht="14" hidden="1" x14ac:dyDescent="0.2">
      <c r="A1398" s="63">
        <v>54</v>
      </c>
      <c r="B1398" s="64"/>
      <c r="C1398" s="55">
        <f t="shared" si="893"/>
        <v>1868.1176325000001</v>
      </c>
      <c r="D1398" s="55">
        <f t="shared" si="893"/>
        <v>1424.1498825000001</v>
      </c>
      <c r="E1398" s="55">
        <f t="shared" si="893"/>
        <v>0</v>
      </c>
      <c r="F1398" s="55">
        <f t="shared" si="893"/>
        <v>0</v>
      </c>
      <c r="G1398" s="56">
        <f t="shared" si="893"/>
        <v>0</v>
      </c>
    </row>
    <row r="1399" spans="1:7" ht="14" hidden="1" x14ac:dyDescent="0.2">
      <c r="A1399" s="63">
        <v>55</v>
      </c>
      <c r="B1399" s="64"/>
      <c r="C1399" s="55">
        <f t="shared" si="893"/>
        <v>1909.5546224999998</v>
      </c>
      <c r="D1399" s="55">
        <f t="shared" si="893"/>
        <v>1457.6941125000001</v>
      </c>
      <c r="E1399" s="55">
        <f t="shared" si="893"/>
        <v>0</v>
      </c>
      <c r="F1399" s="55">
        <f t="shared" si="893"/>
        <v>0</v>
      </c>
      <c r="G1399" s="56">
        <f t="shared" si="893"/>
        <v>0</v>
      </c>
    </row>
    <row r="1400" spans="1:7" ht="14" hidden="1" x14ac:dyDescent="0.2">
      <c r="A1400" s="63">
        <v>56</v>
      </c>
      <c r="B1400" s="64"/>
      <c r="C1400" s="55">
        <f t="shared" si="893"/>
        <v>1953.4580999999998</v>
      </c>
      <c r="D1400" s="55">
        <f t="shared" si="893"/>
        <v>1492.2249374999999</v>
      </c>
      <c r="E1400" s="55">
        <f t="shared" si="893"/>
        <v>0</v>
      </c>
      <c r="F1400" s="55">
        <f t="shared" si="893"/>
        <v>0</v>
      </c>
      <c r="G1400" s="56">
        <f t="shared" si="893"/>
        <v>0</v>
      </c>
    </row>
    <row r="1401" spans="1:7" ht="14" hidden="1" x14ac:dyDescent="0.2">
      <c r="A1401" s="63">
        <v>57</v>
      </c>
      <c r="B1401" s="64"/>
      <c r="C1401" s="55">
        <f t="shared" si="893"/>
        <v>1998.3481725000001</v>
      </c>
      <c r="D1401" s="55">
        <f t="shared" si="893"/>
        <v>1527.2490600000001</v>
      </c>
      <c r="E1401" s="55">
        <f t="shared" si="893"/>
        <v>0</v>
      </c>
      <c r="F1401" s="55">
        <f t="shared" si="893"/>
        <v>0</v>
      </c>
      <c r="G1401" s="56">
        <f t="shared" si="893"/>
        <v>0</v>
      </c>
    </row>
    <row r="1402" spans="1:7" ht="14" hidden="1" x14ac:dyDescent="0.2">
      <c r="A1402" s="63">
        <v>58</v>
      </c>
      <c r="B1402" s="64"/>
      <c r="C1402" s="55">
        <f t="shared" ref="C1402:G1411" si="894">C1178*$M$4</f>
        <v>2041.7583525</v>
      </c>
      <c r="D1402" s="55">
        <f t="shared" si="894"/>
        <v>1562.2731824999998</v>
      </c>
      <c r="E1402" s="55">
        <f t="shared" si="894"/>
        <v>0</v>
      </c>
      <c r="F1402" s="55">
        <f t="shared" si="894"/>
        <v>0</v>
      </c>
      <c r="G1402" s="56">
        <f t="shared" si="894"/>
        <v>0</v>
      </c>
    </row>
    <row r="1403" spans="1:7" ht="14" hidden="1" x14ac:dyDescent="0.2">
      <c r="A1403" s="63">
        <v>59</v>
      </c>
      <c r="B1403" s="64"/>
      <c r="C1403" s="55">
        <f t="shared" si="894"/>
        <v>2087.6350200000002</v>
      </c>
      <c r="D1403" s="55">
        <f t="shared" si="894"/>
        <v>1598.7771975000001</v>
      </c>
      <c r="E1403" s="55">
        <f t="shared" si="894"/>
        <v>0</v>
      </c>
      <c r="F1403" s="55">
        <f t="shared" si="894"/>
        <v>0</v>
      </c>
      <c r="G1403" s="56">
        <f t="shared" si="894"/>
        <v>0</v>
      </c>
    </row>
    <row r="1404" spans="1:7" ht="14" hidden="1" x14ac:dyDescent="0.2">
      <c r="A1404" s="63">
        <v>60</v>
      </c>
      <c r="B1404" s="64"/>
      <c r="C1404" s="55">
        <f t="shared" si="894"/>
        <v>2134.9915799999999</v>
      </c>
      <c r="D1404" s="55">
        <f t="shared" si="894"/>
        <v>1635.77451</v>
      </c>
      <c r="E1404" s="55">
        <f t="shared" si="894"/>
        <v>0</v>
      </c>
      <c r="F1404" s="55">
        <f t="shared" si="894"/>
        <v>0</v>
      </c>
      <c r="G1404" s="56">
        <f t="shared" si="894"/>
        <v>0</v>
      </c>
    </row>
    <row r="1405" spans="1:7" ht="14" hidden="1" x14ac:dyDescent="0.2">
      <c r="A1405" s="63">
        <v>61</v>
      </c>
      <c r="B1405" s="64"/>
      <c r="C1405" s="55">
        <f t="shared" si="894"/>
        <v>2377.6939499999999</v>
      </c>
      <c r="D1405" s="55">
        <f t="shared" si="894"/>
        <v>1831.12032</v>
      </c>
      <c r="E1405" s="55">
        <f t="shared" si="894"/>
        <v>0</v>
      </c>
      <c r="F1405" s="55">
        <f t="shared" si="894"/>
        <v>0</v>
      </c>
      <c r="G1405" s="56">
        <f t="shared" si="894"/>
        <v>0</v>
      </c>
    </row>
    <row r="1406" spans="1:7" ht="14" hidden="1" x14ac:dyDescent="0.2">
      <c r="A1406" s="63">
        <v>62</v>
      </c>
      <c r="B1406" s="64"/>
      <c r="C1406" s="55">
        <f t="shared" si="894"/>
        <v>2640.6215174999998</v>
      </c>
      <c r="D1406" s="55">
        <f t="shared" si="894"/>
        <v>2045.2114349999999</v>
      </c>
      <c r="E1406" s="55">
        <f t="shared" si="894"/>
        <v>0</v>
      </c>
      <c r="F1406" s="55">
        <f t="shared" si="894"/>
        <v>0</v>
      </c>
      <c r="G1406" s="56">
        <f t="shared" si="894"/>
        <v>0</v>
      </c>
    </row>
    <row r="1407" spans="1:7" ht="14" hidden="1" x14ac:dyDescent="0.2">
      <c r="A1407" s="63">
        <v>63</v>
      </c>
      <c r="B1407" s="64"/>
      <c r="C1407" s="55">
        <f t="shared" si="894"/>
        <v>2923.2809849999999</v>
      </c>
      <c r="D1407" s="55">
        <f t="shared" si="894"/>
        <v>2275.0880700000002</v>
      </c>
      <c r="E1407" s="55">
        <f t="shared" si="894"/>
        <v>0</v>
      </c>
      <c r="F1407" s="55">
        <f t="shared" si="894"/>
        <v>0</v>
      </c>
      <c r="G1407" s="56">
        <f t="shared" si="894"/>
        <v>0</v>
      </c>
    </row>
    <row r="1408" spans="1:7" ht="14" hidden="1" x14ac:dyDescent="0.2">
      <c r="A1408" s="63">
        <v>64</v>
      </c>
      <c r="B1408" s="64"/>
      <c r="C1408" s="55">
        <f t="shared" si="894"/>
        <v>3225.1790550000001</v>
      </c>
      <c r="D1408" s="55">
        <f t="shared" si="894"/>
        <v>2523.2167125000001</v>
      </c>
      <c r="E1408" s="55">
        <f t="shared" si="894"/>
        <v>0</v>
      </c>
      <c r="F1408" s="55">
        <f t="shared" si="894"/>
        <v>0</v>
      </c>
      <c r="G1408" s="56">
        <f t="shared" si="894"/>
        <v>0</v>
      </c>
    </row>
    <row r="1409" spans="1:7" ht="14" hidden="1" x14ac:dyDescent="0.2">
      <c r="A1409" s="63">
        <v>65</v>
      </c>
      <c r="B1409" s="64"/>
      <c r="C1409" s="55">
        <f t="shared" si="894"/>
        <v>3546.809025</v>
      </c>
      <c r="D1409" s="55">
        <f t="shared" si="894"/>
        <v>2788.6107674999998</v>
      </c>
      <c r="E1409" s="55">
        <f t="shared" si="894"/>
        <v>0</v>
      </c>
      <c r="F1409" s="55">
        <f t="shared" si="894"/>
        <v>0</v>
      </c>
      <c r="G1409" s="56">
        <f t="shared" si="894"/>
        <v>0</v>
      </c>
    </row>
    <row r="1410" spans="1:7" ht="14" hidden="1" x14ac:dyDescent="0.2">
      <c r="A1410" s="63">
        <v>66</v>
      </c>
      <c r="B1410" s="64"/>
      <c r="C1410" s="55">
        <f t="shared" si="894"/>
        <v>3888.1708949999993</v>
      </c>
      <c r="D1410" s="55">
        <f t="shared" si="894"/>
        <v>3072.7501275</v>
      </c>
      <c r="E1410" s="55">
        <f t="shared" si="894"/>
        <v>0</v>
      </c>
      <c r="F1410" s="55">
        <f t="shared" si="894"/>
        <v>0</v>
      </c>
      <c r="G1410" s="56">
        <f t="shared" si="894"/>
        <v>0</v>
      </c>
    </row>
    <row r="1411" spans="1:7" ht="14" hidden="1" x14ac:dyDescent="0.2">
      <c r="A1411" s="63">
        <v>67</v>
      </c>
      <c r="B1411" s="64"/>
      <c r="C1411" s="55">
        <f t="shared" si="894"/>
        <v>4250.2512600000009</v>
      </c>
      <c r="D1411" s="55">
        <f t="shared" si="894"/>
        <v>3373.1683050000001</v>
      </c>
      <c r="E1411" s="55">
        <f t="shared" si="894"/>
        <v>0</v>
      </c>
      <c r="F1411" s="55">
        <f t="shared" si="894"/>
        <v>0</v>
      </c>
      <c r="G1411" s="56">
        <f t="shared" si="894"/>
        <v>0</v>
      </c>
    </row>
    <row r="1412" spans="1:7" ht="14" hidden="1" x14ac:dyDescent="0.2">
      <c r="A1412" s="63">
        <v>68</v>
      </c>
      <c r="B1412" s="64"/>
      <c r="C1412" s="55">
        <f t="shared" ref="C1412:G1421" si="895">C1188*$M$4</f>
        <v>4629.5970374999997</v>
      </c>
      <c r="D1412" s="55">
        <f t="shared" si="895"/>
        <v>3690.8518949999998</v>
      </c>
      <c r="E1412" s="55">
        <f t="shared" si="895"/>
        <v>0</v>
      </c>
      <c r="F1412" s="55">
        <f t="shared" si="895"/>
        <v>0</v>
      </c>
      <c r="G1412" s="56">
        <f t="shared" si="895"/>
        <v>0</v>
      </c>
    </row>
    <row r="1413" spans="1:7" ht="14" hidden="1" x14ac:dyDescent="0.2">
      <c r="A1413" s="63">
        <v>69</v>
      </c>
      <c r="B1413" s="64"/>
      <c r="C1413" s="55">
        <f t="shared" si="895"/>
        <v>5029.1680125000003</v>
      </c>
      <c r="D1413" s="55">
        <f t="shared" si="895"/>
        <v>4025.3075999999996</v>
      </c>
      <c r="E1413" s="55">
        <f t="shared" si="895"/>
        <v>0</v>
      </c>
      <c r="F1413" s="55">
        <f t="shared" si="895"/>
        <v>0</v>
      </c>
      <c r="G1413" s="56">
        <f t="shared" si="895"/>
        <v>0</v>
      </c>
    </row>
    <row r="1414" spans="1:7" ht="14" hidden="1" x14ac:dyDescent="0.2">
      <c r="A1414" s="63">
        <v>70</v>
      </c>
      <c r="B1414" s="64"/>
      <c r="C1414" s="55">
        <f t="shared" si="895"/>
        <v>5449.4574825</v>
      </c>
      <c r="D1414" s="55">
        <f t="shared" si="895"/>
        <v>4379.0019075000009</v>
      </c>
      <c r="E1414" s="55">
        <f t="shared" si="895"/>
        <v>0</v>
      </c>
      <c r="F1414" s="55">
        <f t="shared" si="895"/>
        <v>0</v>
      </c>
      <c r="G1414" s="56">
        <f t="shared" si="895"/>
        <v>0</v>
      </c>
    </row>
    <row r="1415" spans="1:7" ht="14" hidden="1" x14ac:dyDescent="0.2">
      <c r="A1415" s="63">
        <v>71</v>
      </c>
      <c r="B1415" s="64"/>
      <c r="C1415" s="55">
        <f t="shared" si="895"/>
        <v>5887.9989599999999</v>
      </c>
      <c r="D1415" s="55">
        <f t="shared" si="895"/>
        <v>4748.9750325000005</v>
      </c>
      <c r="E1415" s="55">
        <f t="shared" si="895"/>
        <v>0</v>
      </c>
      <c r="F1415" s="55">
        <f t="shared" si="895"/>
        <v>0</v>
      </c>
      <c r="G1415" s="56">
        <f t="shared" si="895"/>
        <v>0</v>
      </c>
    </row>
    <row r="1416" spans="1:7" ht="14" hidden="1" x14ac:dyDescent="0.2">
      <c r="A1416" s="63">
        <v>72</v>
      </c>
      <c r="B1416" s="64"/>
      <c r="C1416" s="55">
        <f t="shared" si="895"/>
        <v>6347.2589325000008</v>
      </c>
      <c r="D1416" s="55">
        <f t="shared" si="895"/>
        <v>5136.2135699999999</v>
      </c>
      <c r="E1416" s="55">
        <f t="shared" si="895"/>
        <v>0</v>
      </c>
      <c r="F1416" s="55">
        <f t="shared" si="895"/>
        <v>0</v>
      </c>
      <c r="G1416" s="56">
        <f t="shared" si="895"/>
        <v>0</v>
      </c>
    </row>
    <row r="1417" spans="1:7" ht="14" hidden="1" x14ac:dyDescent="0.2">
      <c r="A1417" s="63">
        <v>73</v>
      </c>
      <c r="B1417" s="64"/>
      <c r="C1417" s="55">
        <f t="shared" si="895"/>
        <v>6824.7709124999992</v>
      </c>
      <c r="D1417" s="55">
        <f t="shared" si="895"/>
        <v>5542.6907099999999</v>
      </c>
      <c r="E1417" s="55">
        <f t="shared" si="895"/>
        <v>0</v>
      </c>
      <c r="F1417" s="55">
        <f t="shared" si="895"/>
        <v>0</v>
      </c>
      <c r="G1417" s="56">
        <f t="shared" si="895"/>
        <v>0</v>
      </c>
    </row>
    <row r="1418" spans="1:7" ht="14" hidden="1" x14ac:dyDescent="0.2">
      <c r="A1418" s="63">
        <v>74</v>
      </c>
      <c r="B1418" s="64"/>
      <c r="C1418" s="55">
        <f t="shared" si="895"/>
        <v>7322.5080900000003</v>
      </c>
      <c r="D1418" s="55">
        <f t="shared" si="895"/>
        <v>5964.4600725</v>
      </c>
      <c r="E1418" s="55">
        <f t="shared" si="895"/>
        <v>0</v>
      </c>
      <c r="F1418" s="55">
        <f t="shared" si="895"/>
        <v>0</v>
      </c>
      <c r="G1418" s="56">
        <f t="shared" si="895"/>
        <v>0</v>
      </c>
    </row>
    <row r="1419" spans="1:7" ht="14" hidden="1" x14ac:dyDescent="0.2">
      <c r="A1419" s="63">
        <v>75</v>
      </c>
      <c r="B1419" s="64"/>
      <c r="C1419" s="55">
        <f t="shared" si="895"/>
        <v>7839.4838699999991</v>
      </c>
      <c r="D1419" s="55">
        <f t="shared" si="895"/>
        <v>6405.4680374999989</v>
      </c>
      <c r="E1419" s="55">
        <f t="shared" si="895"/>
        <v>0</v>
      </c>
      <c r="F1419" s="55">
        <f t="shared" si="895"/>
        <v>0</v>
      </c>
      <c r="G1419" s="56">
        <f t="shared" si="895"/>
        <v>0</v>
      </c>
    </row>
    <row r="1420" spans="1:7" ht="14" hidden="1" x14ac:dyDescent="0.2">
      <c r="A1420" s="63">
        <v>76</v>
      </c>
      <c r="B1420" s="64"/>
      <c r="C1420" s="55">
        <f t="shared" si="895"/>
        <v>7839.4838699999991</v>
      </c>
      <c r="D1420" s="55">
        <f t="shared" si="895"/>
        <v>6405.4680374999989</v>
      </c>
      <c r="E1420" s="55">
        <f t="shared" si="895"/>
        <v>0</v>
      </c>
      <c r="F1420" s="55">
        <f t="shared" si="895"/>
        <v>0</v>
      </c>
      <c r="G1420" s="56">
        <f t="shared" si="895"/>
        <v>0</v>
      </c>
    </row>
    <row r="1421" spans="1:7" ht="14" hidden="1" x14ac:dyDescent="0.2">
      <c r="A1421" s="63">
        <v>77</v>
      </c>
      <c r="B1421" s="64"/>
      <c r="C1421" s="55">
        <f t="shared" si="895"/>
        <v>7839.4838699999991</v>
      </c>
      <c r="D1421" s="55">
        <f t="shared" si="895"/>
        <v>6405.4680374999989</v>
      </c>
      <c r="E1421" s="55">
        <f t="shared" si="895"/>
        <v>0</v>
      </c>
      <c r="F1421" s="55">
        <f t="shared" si="895"/>
        <v>0</v>
      </c>
      <c r="G1421" s="56">
        <f t="shared" si="895"/>
        <v>0</v>
      </c>
    </row>
    <row r="1422" spans="1:7" ht="14" hidden="1" x14ac:dyDescent="0.2">
      <c r="A1422" s="63">
        <v>78</v>
      </c>
      <c r="B1422" s="64"/>
      <c r="C1422" s="55">
        <f t="shared" ref="C1422:G1431" si="896">C1198*$M$4</f>
        <v>7839.4838699999991</v>
      </c>
      <c r="D1422" s="55">
        <f t="shared" si="896"/>
        <v>6405.4680374999989</v>
      </c>
      <c r="E1422" s="55">
        <f t="shared" si="896"/>
        <v>0</v>
      </c>
      <c r="F1422" s="55">
        <f t="shared" si="896"/>
        <v>0</v>
      </c>
      <c r="G1422" s="56">
        <f t="shared" si="896"/>
        <v>0</v>
      </c>
    </row>
    <row r="1423" spans="1:7" ht="14" hidden="1" x14ac:dyDescent="0.2">
      <c r="A1423" s="63">
        <v>79</v>
      </c>
      <c r="B1423" s="64"/>
      <c r="C1423" s="55">
        <f t="shared" si="896"/>
        <v>7839.4838699999991</v>
      </c>
      <c r="D1423" s="55">
        <f t="shared" si="896"/>
        <v>6405.4680374999989</v>
      </c>
      <c r="E1423" s="55">
        <f t="shared" si="896"/>
        <v>0</v>
      </c>
      <c r="F1423" s="55">
        <f t="shared" si="896"/>
        <v>0</v>
      </c>
      <c r="G1423" s="56">
        <f t="shared" si="896"/>
        <v>0</v>
      </c>
    </row>
    <row r="1424" spans="1:7" ht="14" hidden="1" x14ac:dyDescent="0.2">
      <c r="A1424" s="63">
        <v>80</v>
      </c>
      <c r="B1424" s="64"/>
      <c r="C1424" s="55">
        <f t="shared" si="896"/>
        <v>7839.4838699999991</v>
      </c>
      <c r="D1424" s="55">
        <f t="shared" si="896"/>
        <v>6405.4680374999989</v>
      </c>
      <c r="E1424" s="55">
        <f t="shared" si="896"/>
        <v>0</v>
      </c>
      <c r="F1424" s="55">
        <f t="shared" si="896"/>
        <v>0</v>
      </c>
      <c r="G1424" s="56">
        <f t="shared" si="896"/>
        <v>0</v>
      </c>
    </row>
    <row r="1425" spans="1:7" ht="14" hidden="1" x14ac:dyDescent="0.2">
      <c r="A1425" s="63">
        <v>81</v>
      </c>
      <c r="B1425" s="64"/>
      <c r="C1425" s="55">
        <f t="shared" si="896"/>
        <v>7839.4838699999991</v>
      </c>
      <c r="D1425" s="55">
        <f t="shared" si="896"/>
        <v>6405.4680374999989</v>
      </c>
      <c r="E1425" s="55">
        <f t="shared" si="896"/>
        <v>0</v>
      </c>
      <c r="F1425" s="55">
        <f t="shared" si="896"/>
        <v>0</v>
      </c>
      <c r="G1425" s="56">
        <f t="shared" si="896"/>
        <v>0</v>
      </c>
    </row>
    <row r="1426" spans="1:7" ht="14" hidden="1" x14ac:dyDescent="0.2">
      <c r="A1426" s="63">
        <v>82</v>
      </c>
      <c r="B1426" s="64"/>
      <c r="C1426" s="55">
        <f t="shared" si="896"/>
        <v>7839.4838699999991</v>
      </c>
      <c r="D1426" s="55">
        <f t="shared" si="896"/>
        <v>6405.4680374999989</v>
      </c>
      <c r="E1426" s="55">
        <f t="shared" si="896"/>
        <v>0</v>
      </c>
      <c r="F1426" s="55">
        <f t="shared" si="896"/>
        <v>0</v>
      </c>
      <c r="G1426" s="56">
        <f t="shared" si="896"/>
        <v>0</v>
      </c>
    </row>
    <row r="1427" spans="1:7" ht="14" hidden="1" x14ac:dyDescent="0.2">
      <c r="A1427" s="63">
        <v>83</v>
      </c>
      <c r="B1427" s="64"/>
      <c r="C1427" s="55">
        <f t="shared" si="896"/>
        <v>7839.4838699999991</v>
      </c>
      <c r="D1427" s="55">
        <f t="shared" si="896"/>
        <v>6405.4680374999989</v>
      </c>
      <c r="E1427" s="55">
        <f t="shared" si="896"/>
        <v>0</v>
      </c>
      <c r="F1427" s="55">
        <f t="shared" si="896"/>
        <v>0</v>
      </c>
      <c r="G1427" s="56">
        <f t="shared" si="896"/>
        <v>0</v>
      </c>
    </row>
    <row r="1428" spans="1:7" ht="14" hidden="1" x14ac:dyDescent="0.2">
      <c r="A1428" s="65">
        <v>84</v>
      </c>
      <c r="B1428" s="66" t="s">
        <v>153</v>
      </c>
      <c r="C1428" s="57">
        <f t="shared" si="896"/>
        <v>7839.4838699999991</v>
      </c>
      <c r="D1428" s="57">
        <f t="shared" si="896"/>
        <v>6405.4680374999989</v>
      </c>
      <c r="E1428" s="57">
        <f t="shared" si="896"/>
        <v>0</v>
      </c>
      <c r="F1428" s="57">
        <f t="shared" si="896"/>
        <v>0</v>
      </c>
      <c r="G1428" s="58">
        <f t="shared" si="896"/>
        <v>0</v>
      </c>
    </row>
    <row r="1429" spans="1:7" ht="14" hidden="1" x14ac:dyDescent="0.2">
      <c r="A1429" s="63">
        <v>1</v>
      </c>
      <c r="B1429" s="64" t="s">
        <v>154</v>
      </c>
      <c r="C1429" s="55">
        <f t="shared" si="896"/>
        <v>401.54416499999996</v>
      </c>
      <c r="D1429" s="55">
        <f t="shared" si="896"/>
        <v>315.21710250000001</v>
      </c>
      <c r="E1429" s="55">
        <f t="shared" si="896"/>
        <v>0</v>
      </c>
      <c r="F1429" s="55">
        <f t="shared" si="896"/>
        <v>0</v>
      </c>
      <c r="G1429" s="56">
        <f t="shared" si="896"/>
        <v>0</v>
      </c>
    </row>
    <row r="1430" spans="1:7" ht="14" hidden="1" x14ac:dyDescent="0.2">
      <c r="A1430" s="63">
        <v>2</v>
      </c>
      <c r="B1430" s="64" t="s">
        <v>155</v>
      </c>
      <c r="C1430" s="55">
        <f t="shared" si="896"/>
        <v>681.73714499999994</v>
      </c>
      <c r="D1430" s="55">
        <f t="shared" si="896"/>
        <v>535.22778749999998</v>
      </c>
      <c r="E1430" s="55">
        <f t="shared" si="896"/>
        <v>0</v>
      </c>
      <c r="F1430" s="55">
        <f t="shared" si="896"/>
        <v>0</v>
      </c>
      <c r="G1430" s="56">
        <f t="shared" si="896"/>
        <v>0</v>
      </c>
    </row>
    <row r="1431" spans="1:7" ht="14" hidden="1" x14ac:dyDescent="0.2">
      <c r="A1431" s="65">
        <v>3</v>
      </c>
      <c r="B1431" s="66" t="s">
        <v>156</v>
      </c>
      <c r="C1431" s="57">
        <f t="shared" si="896"/>
        <v>960.94353000000001</v>
      </c>
      <c r="D1431" s="57">
        <f t="shared" si="896"/>
        <v>755.23847249999994</v>
      </c>
      <c r="E1431" s="57">
        <f t="shared" si="896"/>
        <v>0</v>
      </c>
      <c r="F1431" s="57">
        <f t="shared" si="896"/>
        <v>0</v>
      </c>
      <c r="G1431" s="58">
        <f t="shared" si="896"/>
        <v>0</v>
      </c>
    </row>
    <row r="1432" spans="1:7" ht="14" hidden="1" x14ac:dyDescent="0.2">
      <c r="A1432" s="67"/>
      <c r="B1432" s="64"/>
      <c r="C1432" s="55"/>
      <c r="D1432" s="55"/>
      <c r="E1432" s="55"/>
      <c r="F1432" s="55"/>
      <c r="G1432" s="55"/>
    </row>
    <row r="1433" spans="1:7" s="53" customFormat="1" ht="15" hidden="1" thickBot="1" x14ac:dyDescent="0.25">
      <c r="A1433" s="70"/>
      <c r="B1433" s="71"/>
      <c r="C1433" s="69"/>
      <c r="D1433" s="69"/>
      <c r="E1433" s="69"/>
      <c r="F1433" s="69"/>
      <c r="G1433" s="69"/>
    </row>
    <row r="1434" spans="1:7" ht="16" hidden="1" customHeight="1" x14ac:dyDescent="0.15"/>
    <row r="1435" spans="1:7" ht="18" hidden="1" x14ac:dyDescent="0.2">
      <c r="A1435" s="456" t="s">
        <v>163</v>
      </c>
      <c r="B1435" s="457"/>
      <c r="C1435" s="457"/>
      <c r="D1435" s="457"/>
      <c r="E1435" s="457"/>
      <c r="F1435" s="457"/>
      <c r="G1435" s="458"/>
    </row>
    <row r="1436" spans="1:7" ht="18" hidden="1" x14ac:dyDescent="0.2">
      <c r="A1436" s="461" t="s">
        <v>125</v>
      </c>
      <c r="B1436" s="462"/>
      <c r="C1436" s="462"/>
      <c r="D1436" s="462"/>
      <c r="E1436" s="462"/>
      <c r="F1436" s="462"/>
      <c r="G1436" s="463"/>
    </row>
    <row r="1437" spans="1:7" hidden="1" x14ac:dyDescent="0.15">
      <c r="A1437" s="25"/>
      <c r="C1437" s="35"/>
      <c r="D1437" s="35"/>
      <c r="E1437" s="35"/>
      <c r="F1437" s="35"/>
      <c r="G1437" s="464"/>
    </row>
    <row r="1438" spans="1:7" hidden="1" x14ac:dyDescent="0.15">
      <c r="A1438" s="477" t="s">
        <v>150</v>
      </c>
      <c r="B1438" s="478"/>
      <c r="C1438" s="34">
        <v>0</v>
      </c>
      <c r="D1438" s="34">
        <v>1000</v>
      </c>
      <c r="E1438" s="34">
        <v>2000</v>
      </c>
      <c r="F1438" s="34">
        <v>5000</v>
      </c>
      <c r="G1438" s="48"/>
    </row>
    <row r="1439" spans="1:7" ht="14" hidden="1" x14ac:dyDescent="0.2">
      <c r="A1439" s="63">
        <v>18</v>
      </c>
      <c r="B1439" s="35"/>
      <c r="C1439" s="55">
        <f t="shared" ref="C1439:F1458" si="897">C912*$M$4</f>
        <v>8065.4141250000002</v>
      </c>
      <c r="D1439" s="55">
        <f t="shared" si="897"/>
        <v>5204.2886250000001</v>
      </c>
      <c r="E1439" s="55">
        <f t="shared" si="897"/>
        <v>4361.2431975</v>
      </c>
      <c r="F1439" s="55">
        <f t="shared" si="897"/>
        <v>3925.1188777500001</v>
      </c>
      <c r="G1439" s="56">
        <v>0</v>
      </c>
    </row>
    <row r="1440" spans="1:7" ht="14" hidden="1" x14ac:dyDescent="0.2">
      <c r="A1440" s="63">
        <v>19</v>
      </c>
      <c r="B1440" s="35"/>
      <c r="C1440" s="55">
        <f t="shared" si="897"/>
        <v>8171.4730874999996</v>
      </c>
      <c r="D1440" s="55">
        <f t="shared" si="897"/>
        <v>5272.8569774999996</v>
      </c>
      <c r="E1440" s="55">
        <f t="shared" si="897"/>
        <v>4412.5461375000004</v>
      </c>
      <c r="F1440" s="55">
        <f t="shared" si="897"/>
        <v>3971.2915237500001</v>
      </c>
      <c r="G1440" s="56">
        <v>0</v>
      </c>
    </row>
    <row r="1441" spans="1:7" ht="14" hidden="1" x14ac:dyDescent="0.2">
      <c r="A1441" s="63">
        <v>20</v>
      </c>
      <c r="B1441" s="35"/>
      <c r="C1441" s="55">
        <f t="shared" si="897"/>
        <v>8280.9851325</v>
      </c>
      <c r="D1441" s="55">
        <f t="shared" si="897"/>
        <v>5342.4119250000003</v>
      </c>
      <c r="E1441" s="55">
        <f t="shared" si="897"/>
        <v>4468.2887550000005</v>
      </c>
      <c r="F1441" s="55">
        <f t="shared" si="897"/>
        <v>4021.4598795000002</v>
      </c>
      <c r="G1441" s="56">
        <v>0</v>
      </c>
    </row>
    <row r="1442" spans="1:7" ht="14" hidden="1" x14ac:dyDescent="0.2">
      <c r="A1442" s="63">
        <v>21</v>
      </c>
      <c r="B1442" s="35"/>
      <c r="C1442" s="55">
        <f t="shared" si="897"/>
        <v>8393.4569625000004</v>
      </c>
      <c r="D1442" s="55">
        <f t="shared" si="897"/>
        <v>5415.9132524999995</v>
      </c>
      <c r="E1442" s="55">
        <f t="shared" si="897"/>
        <v>4525.511265000001</v>
      </c>
      <c r="F1442" s="55">
        <f t="shared" si="897"/>
        <v>4072.9601385000005</v>
      </c>
      <c r="G1442" s="56">
        <v>0</v>
      </c>
    </row>
    <row r="1443" spans="1:7" ht="14" hidden="1" x14ac:dyDescent="0.2">
      <c r="A1443" s="63">
        <v>22</v>
      </c>
      <c r="B1443" s="35"/>
      <c r="C1443" s="55">
        <f t="shared" si="897"/>
        <v>8509.875172500002</v>
      </c>
      <c r="D1443" s="55">
        <f t="shared" si="897"/>
        <v>5490.8944725000001</v>
      </c>
      <c r="E1443" s="55">
        <f t="shared" si="897"/>
        <v>4583.7203700000009</v>
      </c>
      <c r="F1443" s="55">
        <f t="shared" si="897"/>
        <v>4125.3483329999999</v>
      </c>
      <c r="G1443" s="56">
        <v>0</v>
      </c>
    </row>
    <row r="1444" spans="1:7" ht="14" hidden="1" x14ac:dyDescent="0.2">
      <c r="A1444" s="63">
        <v>23</v>
      </c>
      <c r="B1444" s="35"/>
      <c r="C1444" s="55">
        <f t="shared" si="897"/>
        <v>8629.7464650000002</v>
      </c>
      <c r="D1444" s="55">
        <f t="shared" si="897"/>
        <v>5567.3555850000002</v>
      </c>
      <c r="E1444" s="55">
        <f t="shared" si="897"/>
        <v>4644.3959624999998</v>
      </c>
      <c r="F1444" s="55">
        <f t="shared" si="897"/>
        <v>4179.9563662500004</v>
      </c>
      <c r="G1444" s="56">
        <v>0</v>
      </c>
    </row>
    <row r="1445" spans="1:7" ht="14" hidden="1" x14ac:dyDescent="0.2">
      <c r="A1445" s="63">
        <v>24</v>
      </c>
      <c r="B1445" s="35"/>
      <c r="C1445" s="55">
        <f t="shared" si="897"/>
        <v>8753.0708400000003</v>
      </c>
      <c r="D1445" s="55">
        <f t="shared" si="897"/>
        <v>5647.7630774999998</v>
      </c>
      <c r="E1445" s="55">
        <f t="shared" si="897"/>
        <v>4708.0313399999995</v>
      </c>
      <c r="F1445" s="55">
        <f t="shared" si="897"/>
        <v>4237.2282060000007</v>
      </c>
      <c r="G1445" s="56">
        <v>0</v>
      </c>
    </row>
    <row r="1446" spans="1:7" ht="14" hidden="1" x14ac:dyDescent="0.2">
      <c r="A1446" s="63">
        <v>25</v>
      </c>
      <c r="B1446" s="35"/>
      <c r="C1446" s="55">
        <f t="shared" si="897"/>
        <v>8879.8482975000006</v>
      </c>
      <c r="D1446" s="55">
        <f t="shared" si="897"/>
        <v>5729.1571650000005</v>
      </c>
      <c r="E1446" s="55">
        <f t="shared" si="897"/>
        <v>4771.6667175000002</v>
      </c>
      <c r="F1446" s="55">
        <f t="shared" si="897"/>
        <v>4294.50004575</v>
      </c>
      <c r="G1446" s="56">
        <v>0</v>
      </c>
    </row>
    <row r="1447" spans="1:7" ht="14" hidden="1" x14ac:dyDescent="0.2">
      <c r="A1447" s="63">
        <v>26</v>
      </c>
      <c r="B1447" s="35"/>
      <c r="C1447" s="55">
        <f t="shared" si="897"/>
        <v>9063.3549675000013</v>
      </c>
      <c r="D1447" s="55">
        <f t="shared" si="897"/>
        <v>5848.5351600000004</v>
      </c>
      <c r="E1447" s="55">
        <f t="shared" si="897"/>
        <v>4865.3932425000003</v>
      </c>
      <c r="F1447" s="55">
        <f t="shared" si="897"/>
        <v>4378.8539182500008</v>
      </c>
      <c r="G1447" s="56">
        <v>0</v>
      </c>
    </row>
    <row r="1448" spans="1:7" ht="14" hidden="1" x14ac:dyDescent="0.2">
      <c r="A1448" s="63">
        <v>27</v>
      </c>
      <c r="B1448" s="35"/>
      <c r="C1448" s="55">
        <f t="shared" si="897"/>
        <v>9254.2610999999997</v>
      </c>
      <c r="D1448" s="55">
        <f t="shared" si="897"/>
        <v>5970.8729399999993</v>
      </c>
      <c r="E1448" s="55">
        <f t="shared" si="897"/>
        <v>4963.0661475000006</v>
      </c>
      <c r="F1448" s="55">
        <f t="shared" si="897"/>
        <v>4466.7595327499994</v>
      </c>
      <c r="G1448" s="56">
        <v>0</v>
      </c>
    </row>
    <row r="1449" spans="1:7" ht="14" hidden="1" x14ac:dyDescent="0.2">
      <c r="A1449" s="63">
        <v>28</v>
      </c>
      <c r="B1449" s="35"/>
      <c r="C1449" s="55">
        <f t="shared" si="897"/>
        <v>9451.580100000001</v>
      </c>
      <c r="D1449" s="55">
        <f t="shared" si="897"/>
        <v>6099.1302900000001</v>
      </c>
      <c r="E1449" s="55">
        <f t="shared" si="897"/>
        <v>5064.1921350000002</v>
      </c>
      <c r="F1449" s="55">
        <f t="shared" si="897"/>
        <v>4557.7729215000008</v>
      </c>
      <c r="G1449" s="56">
        <v>0</v>
      </c>
    </row>
    <row r="1450" spans="1:7" ht="14" hidden="1" x14ac:dyDescent="0.2">
      <c r="A1450" s="63">
        <v>29</v>
      </c>
      <c r="B1450" s="35"/>
      <c r="C1450" s="55">
        <f t="shared" si="897"/>
        <v>9655.8052649999991</v>
      </c>
      <c r="D1450" s="55">
        <f t="shared" si="897"/>
        <v>6229.3608300000005</v>
      </c>
      <c r="E1450" s="55">
        <f t="shared" si="897"/>
        <v>5170.2510975000005</v>
      </c>
      <c r="F1450" s="55">
        <f t="shared" si="897"/>
        <v>4653.2259877500001</v>
      </c>
      <c r="G1450" s="56">
        <v>0</v>
      </c>
    </row>
    <row r="1451" spans="1:7" ht="14" hidden="1" x14ac:dyDescent="0.2">
      <c r="A1451" s="63">
        <v>30</v>
      </c>
      <c r="B1451" s="35"/>
      <c r="C1451" s="55">
        <f t="shared" si="897"/>
        <v>9865.9500000000007</v>
      </c>
      <c r="D1451" s="55">
        <f t="shared" si="897"/>
        <v>6365.0176425</v>
      </c>
      <c r="E1451" s="55">
        <f t="shared" si="897"/>
        <v>5280.2564400000001</v>
      </c>
      <c r="F1451" s="55">
        <f t="shared" si="897"/>
        <v>4752.2307959999998</v>
      </c>
      <c r="G1451" s="56">
        <v>0</v>
      </c>
    </row>
    <row r="1452" spans="1:7" ht="14" hidden="1" x14ac:dyDescent="0.2">
      <c r="A1452" s="63">
        <v>31</v>
      </c>
      <c r="B1452" s="35"/>
      <c r="C1452" s="55">
        <f t="shared" si="897"/>
        <v>10083.987494999999</v>
      </c>
      <c r="D1452" s="55">
        <f t="shared" si="897"/>
        <v>6506.1007275000002</v>
      </c>
      <c r="E1452" s="55">
        <f t="shared" si="897"/>
        <v>5392.2349725000004</v>
      </c>
      <c r="F1452" s="55">
        <f t="shared" si="897"/>
        <v>4853.0114752500003</v>
      </c>
      <c r="G1452" s="56">
        <v>0</v>
      </c>
    </row>
    <row r="1453" spans="1:7" ht="14" hidden="1" x14ac:dyDescent="0.2">
      <c r="A1453" s="63">
        <v>32</v>
      </c>
      <c r="B1453" s="35"/>
      <c r="C1453" s="55">
        <f t="shared" si="897"/>
        <v>10308.931154999998</v>
      </c>
      <c r="D1453" s="55">
        <f t="shared" si="897"/>
        <v>6650.6368949999996</v>
      </c>
      <c r="E1453" s="55">
        <f t="shared" si="897"/>
        <v>5509.6397774999996</v>
      </c>
      <c r="F1453" s="55">
        <f t="shared" si="897"/>
        <v>4958.6757997499999</v>
      </c>
      <c r="G1453" s="56">
        <v>0</v>
      </c>
    </row>
    <row r="1454" spans="1:7" ht="14" hidden="1" x14ac:dyDescent="0.2">
      <c r="A1454" s="63">
        <v>33</v>
      </c>
      <c r="B1454" s="35"/>
      <c r="C1454" s="55">
        <f t="shared" si="897"/>
        <v>10541.274277500001</v>
      </c>
      <c r="D1454" s="55">
        <f t="shared" si="897"/>
        <v>6800.1060374999997</v>
      </c>
      <c r="E1454" s="55">
        <f t="shared" si="897"/>
        <v>5630.0043675000006</v>
      </c>
      <c r="F1454" s="55">
        <f t="shared" si="897"/>
        <v>5067.0039307500001</v>
      </c>
      <c r="G1454" s="56">
        <v>0</v>
      </c>
    </row>
    <row r="1455" spans="1:7" ht="14" hidden="1" x14ac:dyDescent="0.2">
      <c r="A1455" s="63">
        <v>34</v>
      </c>
      <c r="B1455" s="35"/>
      <c r="C1455" s="55">
        <f t="shared" si="897"/>
        <v>10778.550375000001</v>
      </c>
      <c r="D1455" s="55">
        <f t="shared" si="897"/>
        <v>6954.5081550000004</v>
      </c>
      <c r="E1455" s="55">
        <f t="shared" si="897"/>
        <v>5755.7952299999997</v>
      </c>
      <c r="F1455" s="55">
        <f t="shared" si="897"/>
        <v>5180.2157070000003</v>
      </c>
      <c r="G1455" s="56">
        <v>0</v>
      </c>
    </row>
    <row r="1456" spans="1:7" ht="14" hidden="1" x14ac:dyDescent="0.2">
      <c r="A1456" s="63">
        <v>35</v>
      </c>
      <c r="B1456" s="35"/>
      <c r="C1456" s="55">
        <f t="shared" si="897"/>
        <v>11024.7058275</v>
      </c>
      <c r="D1456" s="55">
        <f t="shared" si="897"/>
        <v>7112.3633549999995</v>
      </c>
      <c r="E1456" s="55">
        <f t="shared" si="897"/>
        <v>5884.0525799999996</v>
      </c>
      <c r="F1456" s="55">
        <f t="shared" si="897"/>
        <v>5295.6473219999998</v>
      </c>
      <c r="G1456" s="56">
        <v>0</v>
      </c>
    </row>
    <row r="1457" spans="1:7" ht="14" hidden="1" x14ac:dyDescent="0.2">
      <c r="A1457" s="63">
        <v>36</v>
      </c>
      <c r="B1457" s="35"/>
      <c r="C1457" s="55">
        <f t="shared" si="897"/>
        <v>11275.794254999999</v>
      </c>
      <c r="D1457" s="55">
        <f t="shared" si="897"/>
        <v>7275.1515300000001</v>
      </c>
      <c r="E1457" s="55">
        <f t="shared" si="897"/>
        <v>6016.7496074999999</v>
      </c>
      <c r="F1457" s="55">
        <f t="shared" si="897"/>
        <v>5415.0746467500003</v>
      </c>
      <c r="G1457" s="56">
        <v>0</v>
      </c>
    </row>
    <row r="1458" spans="1:7" ht="14" hidden="1" x14ac:dyDescent="0.2">
      <c r="A1458" s="63">
        <v>37</v>
      </c>
      <c r="B1458" s="35"/>
      <c r="C1458" s="55">
        <f t="shared" si="897"/>
        <v>11534.775442499998</v>
      </c>
      <c r="D1458" s="55">
        <f t="shared" si="897"/>
        <v>7442.3793825000002</v>
      </c>
      <c r="E1458" s="55">
        <f t="shared" si="897"/>
        <v>6152.8997175000004</v>
      </c>
      <c r="F1458" s="55">
        <f t="shared" si="897"/>
        <v>5537.60974575</v>
      </c>
      <c r="G1458" s="56">
        <v>0</v>
      </c>
    </row>
    <row r="1459" spans="1:7" ht="14" hidden="1" x14ac:dyDescent="0.2">
      <c r="A1459" s="63">
        <v>38</v>
      </c>
      <c r="B1459" s="35"/>
      <c r="C1459" s="55">
        <f t="shared" ref="C1459:F1478" si="898">C932*$M$4</f>
        <v>11800.662795</v>
      </c>
      <c r="D1459" s="55">
        <f t="shared" si="898"/>
        <v>7614.0469125</v>
      </c>
      <c r="E1459" s="55">
        <f t="shared" si="898"/>
        <v>6292.5029100000002</v>
      </c>
      <c r="F1459" s="55">
        <f t="shared" si="898"/>
        <v>5663.2526189999999</v>
      </c>
      <c r="G1459" s="56">
        <v>0</v>
      </c>
    </row>
    <row r="1460" spans="1:7" ht="14" hidden="1" x14ac:dyDescent="0.2">
      <c r="A1460" s="63">
        <v>39</v>
      </c>
      <c r="B1460" s="35"/>
      <c r="C1460" s="55">
        <f t="shared" si="898"/>
        <v>12073.4563125</v>
      </c>
      <c r="D1460" s="55">
        <f t="shared" si="898"/>
        <v>7790.1541199999992</v>
      </c>
      <c r="E1460" s="55">
        <f t="shared" si="898"/>
        <v>6436.5457800000004</v>
      </c>
      <c r="F1460" s="55">
        <f t="shared" si="898"/>
        <v>5792.8912019999998</v>
      </c>
      <c r="G1460" s="56">
        <v>0</v>
      </c>
    </row>
    <row r="1461" spans="1:7" ht="14" hidden="1" x14ac:dyDescent="0.2">
      <c r="A1461" s="63">
        <v>40</v>
      </c>
      <c r="B1461" s="35"/>
      <c r="C1461" s="55">
        <f t="shared" si="898"/>
        <v>12353.6492925</v>
      </c>
      <c r="D1461" s="55">
        <f t="shared" si="898"/>
        <v>7970.701004999999</v>
      </c>
      <c r="E1461" s="55">
        <f t="shared" si="898"/>
        <v>6585.0283275000002</v>
      </c>
      <c r="F1461" s="55">
        <f t="shared" si="898"/>
        <v>5926.5254947499989</v>
      </c>
      <c r="G1461" s="56">
        <v>0</v>
      </c>
    </row>
    <row r="1462" spans="1:7" ht="14" hidden="1" x14ac:dyDescent="0.2">
      <c r="A1462" s="63">
        <v>41</v>
      </c>
      <c r="B1462" s="35"/>
      <c r="C1462" s="55">
        <f t="shared" si="898"/>
        <v>12640.7484375</v>
      </c>
      <c r="D1462" s="55">
        <f t="shared" si="898"/>
        <v>8155.19427</v>
      </c>
      <c r="E1462" s="55">
        <f t="shared" si="898"/>
        <v>6736.9639575000001</v>
      </c>
      <c r="F1462" s="55">
        <f t="shared" si="898"/>
        <v>6063.2675617499999</v>
      </c>
      <c r="G1462" s="56">
        <v>0</v>
      </c>
    </row>
    <row r="1463" spans="1:7" ht="14" hidden="1" x14ac:dyDescent="0.2">
      <c r="A1463" s="63">
        <v>42</v>
      </c>
      <c r="B1463" s="35"/>
      <c r="C1463" s="55">
        <f t="shared" si="898"/>
        <v>12933.273855000001</v>
      </c>
      <c r="D1463" s="55">
        <f t="shared" si="898"/>
        <v>8345.1138074999999</v>
      </c>
      <c r="E1463" s="55">
        <f t="shared" si="898"/>
        <v>6891.3660749999999</v>
      </c>
      <c r="F1463" s="55">
        <f t="shared" si="898"/>
        <v>6202.2294674999994</v>
      </c>
      <c r="G1463" s="56">
        <v>0</v>
      </c>
    </row>
    <row r="1464" spans="1:7" ht="14" hidden="1" x14ac:dyDescent="0.2">
      <c r="A1464" s="63">
        <v>43</v>
      </c>
      <c r="B1464" s="35"/>
      <c r="C1464" s="55">
        <f t="shared" si="898"/>
        <v>13232.705437499999</v>
      </c>
      <c r="D1464" s="55">
        <f t="shared" si="898"/>
        <v>8537.9931299999989</v>
      </c>
      <c r="E1464" s="55">
        <f t="shared" si="898"/>
        <v>7052.1810599999999</v>
      </c>
      <c r="F1464" s="55">
        <f t="shared" si="898"/>
        <v>6346.9629539999987</v>
      </c>
      <c r="G1464" s="56">
        <v>0</v>
      </c>
    </row>
    <row r="1465" spans="1:7" ht="14" hidden="1" x14ac:dyDescent="0.2">
      <c r="A1465" s="63">
        <v>44</v>
      </c>
      <c r="B1465" s="35"/>
      <c r="C1465" s="55">
        <f t="shared" si="898"/>
        <v>13541.016374999999</v>
      </c>
      <c r="D1465" s="55">
        <f t="shared" si="898"/>
        <v>8736.2987250000006</v>
      </c>
      <c r="E1465" s="55">
        <f t="shared" si="898"/>
        <v>7215.4625325000006</v>
      </c>
      <c r="F1465" s="55">
        <f t="shared" si="898"/>
        <v>6493.9162792500001</v>
      </c>
      <c r="G1465" s="56">
        <v>0</v>
      </c>
    </row>
    <row r="1466" spans="1:7" ht="14" hidden="1" x14ac:dyDescent="0.2">
      <c r="A1466" s="63">
        <v>45</v>
      </c>
      <c r="B1466" s="35"/>
      <c r="C1466" s="55">
        <f t="shared" si="898"/>
        <v>13854.260287500001</v>
      </c>
      <c r="D1466" s="55">
        <f t="shared" si="898"/>
        <v>8938.5506999999998</v>
      </c>
      <c r="E1466" s="55">
        <f t="shared" si="898"/>
        <v>7383.1836824999991</v>
      </c>
      <c r="F1466" s="55">
        <f t="shared" si="898"/>
        <v>6644.8653142499998</v>
      </c>
      <c r="G1466" s="56">
        <v>0</v>
      </c>
    </row>
    <row r="1467" spans="1:7" ht="14" hidden="1" x14ac:dyDescent="0.2">
      <c r="A1467" s="63">
        <v>46</v>
      </c>
      <c r="B1467" s="35"/>
      <c r="C1467" s="55">
        <f t="shared" si="898"/>
        <v>14174.903662500001</v>
      </c>
      <c r="D1467" s="55">
        <f t="shared" si="898"/>
        <v>9145.7356500000005</v>
      </c>
      <c r="E1467" s="55">
        <f t="shared" si="898"/>
        <v>7553.3713199999993</v>
      </c>
      <c r="F1467" s="55">
        <f t="shared" si="898"/>
        <v>6798.0341880000005</v>
      </c>
      <c r="G1467" s="56">
        <v>0</v>
      </c>
    </row>
    <row r="1468" spans="1:7" ht="14" hidden="1" x14ac:dyDescent="0.2">
      <c r="A1468" s="63">
        <v>47</v>
      </c>
      <c r="B1468" s="35"/>
      <c r="C1468" s="55">
        <f t="shared" si="898"/>
        <v>14501.959905</v>
      </c>
      <c r="D1468" s="55">
        <f t="shared" si="898"/>
        <v>9356.8669800000007</v>
      </c>
      <c r="E1468" s="55">
        <f t="shared" si="898"/>
        <v>7728.4919325000001</v>
      </c>
      <c r="F1468" s="55">
        <f t="shared" si="898"/>
        <v>6955.6427392499991</v>
      </c>
      <c r="G1468" s="56">
        <v>0</v>
      </c>
    </row>
    <row r="1469" spans="1:7" ht="14" hidden="1" x14ac:dyDescent="0.2">
      <c r="A1469" s="63">
        <v>48</v>
      </c>
      <c r="B1469" s="35"/>
      <c r="C1469" s="55">
        <f t="shared" si="898"/>
        <v>14836.908907500001</v>
      </c>
      <c r="D1469" s="55">
        <f t="shared" si="898"/>
        <v>9572.4379874999995</v>
      </c>
      <c r="E1469" s="55">
        <f t="shared" si="898"/>
        <v>7908.0522225000004</v>
      </c>
      <c r="F1469" s="55">
        <f t="shared" si="898"/>
        <v>7117.2470002499995</v>
      </c>
      <c r="G1469" s="56">
        <v>0</v>
      </c>
    </row>
    <row r="1470" spans="1:7" ht="14" hidden="1" x14ac:dyDescent="0.2">
      <c r="A1470" s="63">
        <v>49</v>
      </c>
      <c r="B1470" s="35"/>
      <c r="C1470" s="55">
        <f t="shared" si="898"/>
        <v>15178.2707775</v>
      </c>
      <c r="D1470" s="55">
        <f t="shared" si="898"/>
        <v>9791.9553750000014</v>
      </c>
      <c r="E1470" s="55">
        <f t="shared" si="898"/>
        <v>8090.5722975000008</v>
      </c>
      <c r="F1470" s="55">
        <f t="shared" si="898"/>
        <v>7281.5150677500014</v>
      </c>
      <c r="G1470" s="56">
        <v>0</v>
      </c>
    </row>
    <row r="1471" spans="1:7" ht="14" hidden="1" x14ac:dyDescent="0.2">
      <c r="A1471" s="63">
        <v>50</v>
      </c>
      <c r="B1471" s="35"/>
      <c r="C1471" s="55">
        <f t="shared" si="898"/>
        <v>15527.03211</v>
      </c>
      <c r="D1471" s="55">
        <f t="shared" si="898"/>
        <v>10016.899035</v>
      </c>
      <c r="E1471" s="55">
        <f t="shared" si="898"/>
        <v>8278.0253475000009</v>
      </c>
      <c r="F1471" s="55">
        <f t="shared" si="898"/>
        <v>7450.2228127500002</v>
      </c>
      <c r="G1471" s="56">
        <v>0</v>
      </c>
    </row>
    <row r="1472" spans="1:7" ht="14" hidden="1" x14ac:dyDescent="0.2">
      <c r="A1472" s="63">
        <v>51</v>
      </c>
      <c r="B1472" s="35"/>
      <c r="C1472" s="55">
        <f t="shared" si="898"/>
        <v>15881.7130125</v>
      </c>
      <c r="D1472" s="55">
        <f t="shared" si="898"/>
        <v>10245.789074999999</v>
      </c>
      <c r="E1472" s="55">
        <f t="shared" si="898"/>
        <v>8467.9448850000008</v>
      </c>
      <c r="F1472" s="55">
        <f t="shared" si="898"/>
        <v>7621.1503965000011</v>
      </c>
      <c r="G1472" s="56">
        <v>0</v>
      </c>
    </row>
    <row r="1473" spans="1:7" ht="14" hidden="1" x14ac:dyDescent="0.2">
      <c r="A1473" s="63">
        <v>52</v>
      </c>
      <c r="B1473" s="35"/>
      <c r="C1473" s="55">
        <f t="shared" si="898"/>
        <v>16243.300079999999</v>
      </c>
      <c r="D1473" s="55">
        <f t="shared" si="898"/>
        <v>10480.1053875</v>
      </c>
      <c r="E1473" s="55">
        <f t="shared" si="898"/>
        <v>8661.8108025000001</v>
      </c>
      <c r="F1473" s="55">
        <f t="shared" si="898"/>
        <v>7795.6297222499988</v>
      </c>
      <c r="G1473" s="56">
        <v>0</v>
      </c>
    </row>
    <row r="1474" spans="1:7" ht="14" hidden="1" x14ac:dyDescent="0.2">
      <c r="A1474" s="63">
        <v>53</v>
      </c>
      <c r="B1474" s="35"/>
      <c r="C1474" s="55">
        <f t="shared" si="898"/>
        <v>16613.273204999998</v>
      </c>
      <c r="D1474" s="55">
        <f t="shared" si="898"/>
        <v>10717.874782500001</v>
      </c>
      <c r="E1474" s="55">
        <f t="shared" si="898"/>
        <v>8860.609695000001</v>
      </c>
      <c r="F1474" s="55">
        <f t="shared" si="898"/>
        <v>7974.5487254999998</v>
      </c>
      <c r="G1474" s="56">
        <v>0</v>
      </c>
    </row>
    <row r="1475" spans="1:7" ht="14" hidden="1" x14ac:dyDescent="0.2">
      <c r="A1475" s="63">
        <v>54</v>
      </c>
      <c r="B1475" s="64"/>
      <c r="C1475" s="55">
        <f t="shared" si="898"/>
        <v>16988.672602499999</v>
      </c>
      <c r="D1475" s="55">
        <f t="shared" si="898"/>
        <v>10961.070450000001</v>
      </c>
      <c r="E1475" s="55">
        <f t="shared" si="898"/>
        <v>9062.3683724999992</v>
      </c>
      <c r="F1475" s="55">
        <f t="shared" si="898"/>
        <v>8156.1315352500005</v>
      </c>
      <c r="G1475" s="56">
        <v>0</v>
      </c>
    </row>
    <row r="1476" spans="1:7" ht="14" hidden="1" x14ac:dyDescent="0.2">
      <c r="A1476" s="63">
        <v>55</v>
      </c>
      <c r="B1476" s="64"/>
      <c r="C1476" s="55">
        <f t="shared" si="898"/>
        <v>17371.471462499998</v>
      </c>
      <c r="D1476" s="55">
        <f t="shared" si="898"/>
        <v>11207.2259025</v>
      </c>
      <c r="E1476" s="55">
        <f t="shared" si="898"/>
        <v>9269.0600250000007</v>
      </c>
      <c r="F1476" s="55">
        <f t="shared" si="898"/>
        <v>8342.154022499999</v>
      </c>
      <c r="G1476" s="56">
        <v>0</v>
      </c>
    </row>
    <row r="1477" spans="1:7" ht="14" hidden="1" x14ac:dyDescent="0.2">
      <c r="A1477" s="63">
        <v>56</v>
      </c>
      <c r="B1477" s="64"/>
      <c r="C1477" s="55">
        <f t="shared" si="898"/>
        <v>17760.189892499999</v>
      </c>
      <c r="D1477" s="55">
        <f t="shared" si="898"/>
        <v>11458.314330000001</v>
      </c>
      <c r="E1477" s="55">
        <f t="shared" si="898"/>
        <v>9478.7114624999995</v>
      </c>
      <c r="F1477" s="55">
        <f t="shared" si="898"/>
        <v>8530.8403162499999</v>
      </c>
      <c r="G1477" s="56">
        <v>0</v>
      </c>
    </row>
    <row r="1478" spans="1:7" ht="14" hidden="1" x14ac:dyDescent="0.2">
      <c r="A1478" s="63">
        <v>57</v>
      </c>
      <c r="B1478" s="64"/>
      <c r="C1478" s="55">
        <f t="shared" si="898"/>
        <v>18157.294380000003</v>
      </c>
      <c r="D1478" s="55">
        <f t="shared" si="898"/>
        <v>11714.3357325</v>
      </c>
      <c r="E1478" s="55">
        <f t="shared" si="898"/>
        <v>9691.8159825000002</v>
      </c>
      <c r="F1478" s="55">
        <f t="shared" si="898"/>
        <v>8722.6343842500009</v>
      </c>
      <c r="G1478" s="56">
        <v>0</v>
      </c>
    </row>
    <row r="1479" spans="1:7" ht="14" hidden="1" x14ac:dyDescent="0.2">
      <c r="A1479" s="63">
        <v>58</v>
      </c>
      <c r="B1479" s="64"/>
      <c r="C1479" s="55">
        <f t="shared" ref="C1479:F1498" si="899">C952*$M$4</f>
        <v>18559.825140000001</v>
      </c>
      <c r="D1479" s="55">
        <f t="shared" si="899"/>
        <v>11974.796812500001</v>
      </c>
      <c r="E1479" s="55">
        <f t="shared" si="899"/>
        <v>9909.3601799999997</v>
      </c>
      <c r="F1479" s="55">
        <f t="shared" si="899"/>
        <v>8918.4241620000012</v>
      </c>
      <c r="G1479" s="56">
        <v>0</v>
      </c>
    </row>
    <row r="1480" spans="1:7" ht="14" hidden="1" x14ac:dyDescent="0.2">
      <c r="A1480" s="63">
        <v>59</v>
      </c>
      <c r="B1480" s="64"/>
      <c r="C1480" s="55">
        <f t="shared" si="899"/>
        <v>18970.248660000001</v>
      </c>
      <c r="D1480" s="55">
        <f t="shared" si="899"/>
        <v>12238.217677499999</v>
      </c>
      <c r="E1480" s="55">
        <f t="shared" si="899"/>
        <v>10131.837352499999</v>
      </c>
      <c r="F1480" s="55">
        <f t="shared" si="899"/>
        <v>9118.65361725</v>
      </c>
      <c r="G1480" s="56">
        <v>0</v>
      </c>
    </row>
    <row r="1481" spans="1:7" ht="14" hidden="1" x14ac:dyDescent="0.2">
      <c r="A1481" s="63">
        <v>60</v>
      </c>
      <c r="B1481" s="64"/>
      <c r="C1481" s="55">
        <f t="shared" si="899"/>
        <v>19386.59175</v>
      </c>
      <c r="D1481" s="55">
        <f t="shared" si="899"/>
        <v>12508.05141</v>
      </c>
      <c r="E1481" s="55">
        <f t="shared" si="899"/>
        <v>10356.287715</v>
      </c>
      <c r="F1481" s="55">
        <f t="shared" si="899"/>
        <v>9320.6589435000005</v>
      </c>
      <c r="G1481" s="56">
        <v>0</v>
      </c>
    </row>
    <row r="1482" spans="1:7" ht="14" hidden="1" x14ac:dyDescent="0.2">
      <c r="A1482" s="63">
        <v>61</v>
      </c>
      <c r="B1482" s="64"/>
      <c r="C1482" s="55">
        <f t="shared" si="899"/>
        <v>21574.85946</v>
      </c>
      <c r="D1482" s="55">
        <f t="shared" si="899"/>
        <v>13918.388962499999</v>
      </c>
      <c r="E1482" s="55">
        <f t="shared" si="899"/>
        <v>11541.681607500001</v>
      </c>
      <c r="F1482" s="55">
        <f t="shared" si="899"/>
        <v>10387.513446750001</v>
      </c>
      <c r="G1482" s="56">
        <v>0</v>
      </c>
    </row>
    <row r="1483" spans="1:7" ht="14" hidden="1" x14ac:dyDescent="0.2">
      <c r="A1483" s="63">
        <v>62</v>
      </c>
      <c r="B1483" s="64"/>
      <c r="C1483" s="55">
        <f t="shared" si="899"/>
        <v>23932.328212499997</v>
      </c>
      <c r="D1483" s="55">
        <f t="shared" si="899"/>
        <v>15441.198345000001</v>
      </c>
      <c r="E1483" s="55">
        <f t="shared" si="899"/>
        <v>12823.268512500001</v>
      </c>
      <c r="F1483" s="55">
        <f t="shared" si="899"/>
        <v>11540.941661249999</v>
      </c>
      <c r="G1483" s="56">
        <v>0</v>
      </c>
    </row>
    <row r="1484" spans="1:7" ht="14" hidden="1" x14ac:dyDescent="0.2">
      <c r="A1484" s="63">
        <v>63</v>
      </c>
      <c r="B1484" s="64"/>
      <c r="C1484" s="55">
        <f t="shared" si="899"/>
        <v>26463.437685000001</v>
      </c>
      <c r="D1484" s="55">
        <f t="shared" si="899"/>
        <v>17073.026474999999</v>
      </c>
      <c r="E1484" s="55">
        <f t="shared" si="899"/>
        <v>14201.048430000001</v>
      </c>
      <c r="F1484" s="55">
        <f t="shared" si="899"/>
        <v>12780.943587000002</v>
      </c>
      <c r="G1484" s="56">
        <v>0</v>
      </c>
    </row>
    <row r="1485" spans="1:7" ht="14" hidden="1" x14ac:dyDescent="0.2">
      <c r="A1485" s="63">
        <v>64</v>
      </c>
      <c r="B1485" s="64"/>
      <c r="C1485" s="55">
        <f t="shared" si="899"/>
        <v>29165.228092499998</v>
      </c>
      <c r="D1485" s="55">
        <f t="shared" si="899"/>
        <v>18817.326435000003</v>
      </c>
      <c r="E1485" s="55">
        <f t="shared" si="899"/>
        <v>15676.5012525</v>
      </c>
      <c r="F1485" s="55">
        <f t="shared" si="899"/>
        <v>14108.851127250002</v>
      </c>
      <c r="G1485" s="56">
        <v>0</v>
      </c>
    </row>
    <row r="1486" spans="1:7" ht="14" hidden="1" x14ac:dyDescent="0.2">
      <c r="A1486" s="63">
        <v>65</v>
      </c>
      <c r="B1486" s="64"/>
      <c r="C1486" s="55">
        <f t="shared" si="899"/>
        <v>32040.165922500004</v>
      </c>
      <c r="D1486" s="55">
        <f t="shared" si="899"/>
        <v>20670.151845</v>
      </c>
      <c r="E1486" s="55">
        <f t="shared" si="899"/>
        <v>17248.147087499998</v>
      </c>
      <c r="F1486" s="55">
        <f t="shared" si="899"/>
        <v>15523.332378750001</v>
      </c>
      <c r="G1486" s="56">
        <v>0</v>
      </c>
    </row>
    <row r="1487" spans="1:7" ht="14" hidden="1" x14ac:dyDescent="0.2">
      <c r="A1487" s="63">
        <v>66</v>
      </c>
      <c r="B1487" s="64"/>
      <c r="C1487" s="55">
        <f t="shared" si="899"/>
        <v>35085.784687500003</v>
      </c>
      <c r="D1487" s="55">
        <f t="shared" si="899"/>
        <v>22636.435680000002</v>
      </c>
      <c r="E1487" s="55">
        <f t="shared" si="899"/>
        <v>18916.972529999999</v>
      </c>
      <c r="F1487" s="55">
        <f t="shared" si="899"/>
        <v>17025.275277000001</v>
      </c>
      <c r="G1487" s="56">
        <v>0</v>
      </c>
    </row>
    <row r="1488" spans="1:7" ht="14" hidden="1" x14ac:dyDescent="0.2">
      <c r="A1488" s="63">
        <v>67</v>
      </c>
      <c r="B1488" s="64"/>
      <c r="C1488" s="55">
        <f t="shared" si="899"/>
        <v>38302.084387499999</v>
      </c>
      <c r="D1488" s="55">
        <f t="shared" si="899"/>
        <v>24711.738262500003</v>
      </c>
      <c r="E1488" s="55">
        <f t="shared" si="899"/>
        <v>20681.497687499999</v>
      </c>
      <c r="F1488" s="55">
        <f t="shared" si="899"/>
        <v>18613.347918750002</v>
      </c>
      <c r="G1488" s="56">
        <v>0</v>
      </c>
    </row>
    <row r="1489" spans="1:7" ht="14" hidden="1" x14ac:dyDescent="0.2">
      <c r="A1489" s="63">
        <v>68</v>
      </c>
      <c r="B1489" s="64"/>
      <c r="C1489" s="55">
        <f t="shared" si="899"/>
        <v>41691.038212500003</v>
      </c>
      <c r="D1489" s="55">
        <f t="shared" si="899"/>
        <v>26897.539485000001</v>
      </c>
      <c r="E1489" s="55">
        <f t="shared" si="899"/>
        <v>22543.695750000003</v>
      </c>
      <c r="F1489" s="55">
        <f t="shared" si="899"/>
        <v>20289.326174999998</v>
      </c>
      <c r="G1489" s="56">
        <v>0</v>
      </c>
    </row>
    <row r="1490" spans="1:7" ht="14" hidden="1" x14ac:dyDescent="0.2">
      <c r="A1490" s="63">
        <v>69</v>
      </c>
      <c r="B1490" s="64"/>
      <c r="C1490" s="55">
        <f t="shared" si="899"/>
        <v>45250.672972499997</v>
      </c>
      <c r="D1490" s="55">
        <f t="shared" si="899"/>
        <v>29193.839347499998</v>
      </c>
      <c r="E1490" s="55">
        <f t="shared" si="899"/>
        <v>24502.580122499996</v>
      </c>
      <c r="F1490" s="55">
        <f t="shared" si="899"/>
        <v>22052.322110249999</v>
      </c>
      <c r="G1490" s="56">
        <v>0</v>
      </c>
    </row>
    <row r="1491" spans="1:7" ht="14" hidden="1" x14ac:dyDescent="0.2">
      <c r="A1491" s="63">
        <v>70</v>
      </c>
      <c r="B1491" s="64"/>
      <c r="C1491" s="55">
        <f t="shared" si="899"/>
        <v>48982.468560000001</v>
      </c>
      <c r="D1491" s="55">
        <f t="shared" si="899"/>
        <v>31601.131147499997</v>
      </c>
      <c r="E1491" s="55">
        <f t="shared" si="899"/>
        <v>26558.150805000001</v>
      </c>
      <c r="F1491" s="55">
        <f t="shared" si="899"/>
        <v>23902.335724500001</v>
      </c>
      <c r="G1491" s="56">
        <v>0</v>
      </c>
    </row>
    <row r="1492" spans="1:7" ht="14" hidden="1" x14ac:dyDescent="0.2">
      <c r="A1492" s="63">
        <v>71</v>
      </c>
      <c r="B1492" s="64"/>
      <c r="C1492" s="55">
        <f t="shared" si="899"/>
        <v>52886.424974999994</v>
      </c>
      <c r="D1492" s="55">
        <f t="shared" si="899"/>
        <v>34120.894777499998</v>
      </c>
      <c r="E1492" s="55">
        <f t="shared" si="899"/>
        <v>28709.914500000003</v>
      </c>
      <c r="F1492" s="55">
        <f t="shared" si="899"/>
        <v>25838.923050000001</v>
      </c>
      <c r="G1492" s="56">
        <v>0</v>
      </c>
    </row>
    <row r="1493" spans="1:7" ht="14" hidden="1" x14ac:dyDescent="0.2">
      <c r="A1493" s="63">
        <v>72</v>
      </c>
      <c r="B1493" s="64"/>
      <c r="C1493" s="55">
        <f t="shared" si="899"/>
        <v>56962.048920000001</v>
      </c>
      <c r="D1493" s="55">
        <f t="shared" si="899"/>
        <v>36750.170452500002</v>
      </c>
      <c r="E1493" s="55">
        <f t="shared" si="899"/>
        <v>30958.857802499999</v>
      </c>
      <c r="F1493" s="55">
        <f t="shared" si="899"/>
        <v>27862.97202225</v>
      </c>
      <c r="G1493" s="56">
        <v>0</v>
      </c>
    </row>
    <row r="1494" spans="1:7" ht="14" hidden="1" x14ac:dyDescent="0.2">
      <c r="A1494" s="63">
        <v>73</v>
      </c>
      <c r="B1494" s="64"/>
      <c r="C1494" s="55">
        <f t="shared" si="899"/>
        <v>61207.860502500007</v>
      </c>
      <c r="D1494" s="55">
        <f t="shared" si="899"/>
        <v>39489.944767500005</v>
      </c>
      <c r="E1494" s="55">
        <f t="shared" si="899"/>
        <v>33305.474009999998</v>
      </c>
      <c r="F1494" s="55">
        <f t="shared" si="899"/>
        <v>29974.926609000006</v>
      </c>
      <c r="G1494" s="56">
        <v>0</v>
      </c>
    </row>
    <row r="1495" spans="1:7" ht="14" hidden="1" x14ac:dyDescent="0.2">
      <c r="A1495" s="63">
        <v>74</v>
      </c>
      <c r="B1495" s="64"/>
      <c r="C1495" s="55">
        <f t="shared" si="899"/>
        <v>65626.326209999999</v>
      </c>
      <c r="D1495" s="55">
        <f t="shared" si="899"/>
        <v>42340.217722499998</v>
      </c>
      <c r="E1495" s="55">
        <f t="shared" si="899"/>
        <v>35747.789932500003</v>
      </c>
      <c r="F1495" s="55">
        <f t="shared" si="899"/>
        <v>32173.010939250005</v>
      </c>
      <c r="G1495" s="56">
        <v>0</v>
      </c>
    </row>
    <row r="1496" spans="1:7" ht="14" hidden="1" x14ac:dyDescent="0.2">
      <c r="A1496" s="63">
        <v>75</v>
      </c>
      <c r="B1496" s="64"/>
      <c r="C1496" s="55">
        <f t="shared" si="899"/>
        <v>70216.45944749999</v>
      </c>
      <c r="D1496" s="55">
        <f t="shared" si="899"/>
        <v>45301.482614999994</v>
      </c>
      <c r="E1496" s="55">
        <f t="shared" si="899"/>
        <v>38286.792165000006</v>
      </c>
      <c r="F1496" s="55">
        <f t="shared" si="899"/>
        <v>34458.112948500006</v>
      </c>
      <c r="G1496" s="56">
        <v>0</v>
      </c>
    </row>
    <row r="1497" spans="1:7" ht="14" hidden="1" x14ac:dyDescent="0.2">
      <c r="A1497" s="63">
        <v>76</v>
      </c>
      <c r="B1497" s="64"/>
      <c r="C1497" s="55">
        <f t="shared" si="899"/>
        <v>70216.45944749999</v>
      </c>
      <c r="D1497" s="55">
        <f t="shared" si="899"/>
        <v>45301.482614999994</v>
      </c>
      <c r="E1497" s="55">
        <f t="shared" si="899"/>
        <v>38286.792165000006</v>
      </c>
      <c r="F1497" s="55">
        <f t="shared" si="899"/>
        <v>34458.112948500006</v>
      </c>
      <c r="G1497" s="56">
        <v>0</v>
      </c>
    </row>
    <row r="1498" spans="1:7" ht="14" hidden="1" x14ac:dyDescent="0.2">
      <c r="A1498" s="63">
        <v>77</v>
      </c>
      <c r="B1498" s="64"/>
      <c r="C1498" s="55">
        <f t="shared" si="899"/>
        <v>70216.45944749999</v>
      </c>
      <c r="D1498" s="55">
        <f t="shared" si="899"/>
        <v>45301.482614999994</v>
      </c>
      <c r="E1498" s="55">
        <f t="shared" si="899"/>
        <v>38286.792165000006</v>
      </c>
      <c r="F1498" s="55">
        <f t="shared" si="899"/>
        <v>34458.112948500006</v>
      </c>
      <c r="G1498" s="56">
        <v>0</v>
      </c>
    </row>
    <row r="1499" spans="1:7" ht="14" hidden="1" x14ac:dyDescent="0.2">
      <c r="A1499" s="63">
        <v>78</v>
      </c>
      <c r="B1499" s="64"/>
      <c r="C1499" s="55">
        <f t="shared" ref="C1499:F1508" si="900">C972*$M$4</f>
        <v>70216.45944749999</v>
      </c>
      <c r="D1499" s="55">
        <f t="shared" si="900"/>
        <v>45301.482614999994</v>
      </c>
      <c r="E1499" s="55">
        <f t="shared" si="900"/>
        <v>38286.792165000006</v>
      </c>
      <c r="F1499" s="55">
        <f t="shared" si="900"/>
        <v>34458.112948500006</v>
      </c>
      <c r="G1499" s="56">
        <v>0</v>
      </c>
    </row>
    <row r="1500" spans="1:7" ht="14" hidden="1" x14ac:dyDescent="0.2">
      <c r="A1500" s="63">
        <v>79</v>
      </c>
      <c r="B1500" s="64"/>
      <c r="C1500" s="55">
        <f t="shared" si="900"/>
        <v>70216.45944749999</v>
      </c>
      <c r="D1500" s="55">
        <f t="shared" si="900"/>
        <v>45301.482614999994</v>
      </c>
      <c r="E1500" s="55">
        <f t="shared" si="900"/>
        <v>38286.792165000006</v>
      </c>
      <c r="F1500" s="55">
        <f t="shared" si="900"/>
        <v>34458.112948500006</v>
      </c>
      <c r="G1500" s="56">
        <v>0</v>
      </c>
    </row>
    <row r="1501" spans="1:7" ht="14" hidden="1" x14ac:dyDescent="0.2">
      <c r="A1501" s="63">
        <v>80</v>
      </c>
      <c r="B1501" s="64"/>
      <c r="C1501" s="55">
        <f t="shared" si="900"/>
        <v>70216.45944749999</v>
      </c>
      <c r="D1501" s="55">
        <f t="shared" si="900"/>
        <v>45301.482614999994</v>
      </c>
      <c r="E1501" s="55">
        <f t="shared" si="900"/>
        <v>38286.792165000006</v>
      </c>
      <c r="F1501" s="55">
        <f t="shared" si="900"/>
        <v>34458.112948500006</v>
      </c>
      <c r="G1501" s="56">
        <v>0</v>
      </c>
    </row>
    <row r="1502" spans="1:7" ht="14" hidden="1" x14ac:dyDescent="0.2">
      <c r="A1502" s="63">
        <v>81</v>
      </c>
      <c r="B1502" s="64"/>
      <c r="C1502" s="55">
        <f t="shared" si="900"/>
        <v>70216.45944749999</v>
      </c>
      <c r="D1502" s="55">
        <f t="shared" si="900"/>
        <v>45301.482614999994</v>
      </c>
      <c r="E1502" s="55">
        <f t="shared" si="900"/>
        <v>38286.792165000006</v>
      </c>
      <c r="F1502" s="55">
        <f t="shared" si="900"/>
        <v>34458.112948500006</v>
      </c>
      <c r="G1502" s="56">
        <v>0</v>
      </c>
    </row>
    <row r="1503" spans="1:7" ht="14" hidden="1" x14ac:dyDescent="0.2">
      <c r="A1503" s="63">
        <v>82</v>
      </c>
      <c r="B1503" s="64"/>
      <c r="C1503" s="55">
        <f t="shared" si="900"/>
        <v>70216.45944749999</v>
      </c>
      <c r="D1503" s="55">
        <f t="shared" si="900"/>
        <v>45301.482614999994</v>
      </c>
      <c r="E1503" s="55">
        <f t="shared" si="900"/>
        <v>38286.792165000006</v>
      </c>
      <c r="F1503" s="55">
        <f t="shared" si="900"/>
        <v>34458.112948500006</v>
      </c>
      <c r="G1503" s="56">
        <v>0</v>
      </c>
    </row>
    <row r="1504" spans="1:7" ht="14" hidden="1" x14ac:dyDescent="0.2">
      <c r="A1504" s="63">
        <v>83</v>
      </c>
      <c r="B1504" s="64"/>
      <c r="C1504" s="55">
        <f t="shared" si="900"/>
        <v>70216.45944749999</v>
      </c>
      <c r="D1504" s="55">
        <f t="shared" si="900"/>
        <v>45301.482614999994</v>
      </c>
      <c r="E1504" s="55">
        <f t="shared" si="900"/>
        <v>38286.792165000006</v>
      </c>
      <c r="F1504" s="55">
        <f t="shared" si="900"/>
        <v>34458.112948500006</v>
      </c>
      <c r="G1504" s="56">
        <v>0</v>
      </c>
    </row>
    <row r="1505" spans="1:7" ht="14" hidden="1" x14ac:dyDescent="0.2">
      <c r="A1505" s="65">
        <v>84</v>
      </c>
      <c r="B1505" s="66" t="s">
        <v>153</v>
      </c>
      <c r="C1505" s="57">
        <f t="shared" si="900"/>
        <v>70216.45944749999</v>
      </c>
      <c r="D1505" s="57">
        <f t="shared" si="900"/>
        <v>45301.482614999994</v>
      </c>
      <c r="E1505" s="57">
        <f t="shared" si="900"/>
        <v>38286.792165000006</v>
      </c>
      <c r="F1505" s="57">
        <f t="shared" si="900"/>
        <v>34458.112948500006</v>
      </c>
      <c r="G1505" s="58">
        <v>0</v>
      </c>
    </row>
    <row r="1506" spans="1:7" ht="14" hidden="1" x14ac:dyDescent="0.2">
      <c r="A1506" s="63">
        <v>1</v>
      </c>
      <c r="B1506" s="64" t="s">
        <v>154</v>
      </c>
      <c r="C1506" s="55">
        <f t="shared" si="900"/>
        <v>3629.1897075000002</v>
      </c>
      <c r="D1506" s="55">
        <f t="shared" si="900"/>
        <v>2342.1765299999997</v>
      </c>
      <c r="E1506" s="55">
        <f t="shared" si="900"/>
        <v>1962.8307525</v>
      </c>
      <c r="F1506" s="55">
        <f t="shared" si="900"/>
        <v>1766.5476772500003</v>
      </c>
      <c r="G1506" s="56">
        <v>0</v>
      </c>
    </row>
    <row r="1507" spans="1:7" ht="14" hidden="1" x14ac:dyDescent="0.2">
      <c r="A1507" s="63">
        <v>2</v>
      </c>
      <c r="B1507" s="64" t="s">
        <v>155</v>
      </c>
      <c r="C1507" s="55">
        <f t="shared" si="900"/>
        <v>6171.1517249999997</v>
      </c>
      <c r="D1507" s="55">
        <f t="shared" si="900"/>
        <v>3981.4041224999996</v>
      </c>
      <c r="E1507" s="55">
        <f t="shared" si="900"/>
        <v>3335.6776949999994</v>
      </c>
      <c r="F1507" s="55">
        <f t="shared" si="900"/>
        <v>3002.1099254999999</v>
      </c>
      <c r="G1507" s="56">
        <v>0</v>
      </c>
    </row>
    <row r="1508" spans="1:7" ht="14" hidden="1" x14ac:dyDescent="0.2">
      <c r="A1508" s="65">
        <v>3</v>
      </c>
      <c r="B1508" s="66" t="s">
        <v>156</v>
      </c>
      <c r="C1508" s="57">
        <f t="shared" si="900"/>
        <v>8710.1539575000006</v>
      </c>
      <c r="D1508" s="57">
        <f t="shared" si="900"/>
        <v>5620.6317150000004</v>
      </c>
      <c r="E1508" s="57">
        <f t="shared" si="900"/>
        <v>4709.5112325</v>
      </c>
      <c r="F1508" s="57">
        <f t="shared" si="900"/>
        <v>4238.560109250001</v>
      </c>
      <c r="G1508" s="58">
        <v>0</v>
      </c>
    </row>
  </sheetData>
  <sheetProtection algorithmName="SHA-512" hashValue="FJW+BWLe375XPimhxFETx8WuwsBcmSrMOchoScfJdt9h8MYgeoMw4T8GN/XkZ2zxBhHZtEJFg/OaNKRvuKqxSA==" saltValue="SmeFsYy4Q9c3ncoy3VLX+w==" spinCount="100000" sheet="1" objects="1" scenarios="1"/>
  <mergeCells count="10">
    <mergeCell ref="Y2:AA2"/>
    <mergeCell ref="C758:G758"/>
    <mergeCell ref="A155:B155"/>
    <mergeCell ref="Q3:R3"/>
    <mergeCell ref="Q4:R4"/>
    <mergeCell ref="K2:L2"/>
    <mergeCell ref="A79:B79"/>
    <mergeCell ref="A5:B5"/>
    <mergeCell ref="A229:B229"/>
    <mergeCell ref="C531:G531"/>
  </mergeCells>
  <phoneticPr fontId="9" type="noConversion"/>
  <conditionalFormatting sqref="N1061:XFD1133 A1061:L1133 Z11:XFD75 T1:XFD1 AB2:XFD10 A1:N1 A76:XFD76 C154:XFD154 C228:XFD228 C305:XFD305 C379:XFD379 C531:XFD531 C758:XFD758 C833 C910:XFD910 A911:K911 A982:XFD983 C984:XFD984 C1059:XFD1059 A1060:XFD1060 A1134:XFD1135 C1136:XFD1136 A1137:K1137 A1208:XFD1209 C1210:XFD1210 A1211:XFD1284 C1285:XFD1285 A1286:XFD1359 C1360:XFD1360 A1361:XFD1436 C1437:XFD1437 A1438:XFD1048576 S3:W4 T2:W2 U911:XFD911 Q1137:XFD1207 Y155:XFD155 X2:X4 A2:A3 Q3:Q4 M2:N2 Q2:R2 Q155:S155 A226:XFD227 Q156:Q225 A377:XFD378 A454:A455 I454:XFD456 A681:A682 I681:XFD683 M1137 O1137 O1138:P1207 I2:K2 I3:N4 A77 I77:XFD78 P6:Y75 S156:XFD225 A6:J75 A5:K5 A156:O225 A155:K155 S306 W306 U306 Y306 T307:T376 AA306:XFD306 W307:XFD376 N306 A306:L376 N307:R376 A912:N981 Q911:Q981 R912:XFD981 A985:XFD1058 A79:XFD153 A229:XFD304 A380:XFD453 A457:XFD530 A684:XFD757 A759:XFD832 A1138:M1207 A834:XFD909 L833:XFD833 A532:XFD605 H606:XFD606 A607:XFD680">
    <cfRule type="containsText" dxfId="7" priority="17" operator="containsText" text="TRUE">
      <formula>NOT(ISERROR(SEARCH("TRUE",A1)))</formula>
    </cfRule>
    <cfRule type="containsText" dxfId="6" priority="18" operator="containsText" text="FALSE">
      <formula>NOT(ISERROR(SEARCH("FALSE",A1)))</formula>
    </cfRule>
  </conditionalFormatting>
  <conditionalFormatting sqref="M1061:M1133">
    <cfRule type="containsText" dxfId="5" priority="15" operator="containsText" text="TRUE">
      <formula>NOT(ISERROR(SEARCH("TRUE",M1061)))</formula>
    </cfRule>
    <cfRule type="containsText" dxfId="4" priority="16" operator="containsText" text="FALSE">
      <formula>NOT(ISERROR(SEARCH("FALSE",M1061)))</formula>
    </cfRule>
  </conditionalFormatting>
  <conditionalFormatting sqref="K6:O75">
    <cfRule type="containsText" dxfId="3" priority="11" operator="containsText" text="TRUE">
      <formula>NOT(ISERROR(SEARCH("TRUE",K6)))</formula>
    </cfRule>
    <cfRule type="containsText" dxfId="2" priority="12" operator="containsText" text="FALSE">
      <formula>NOT(ISERROR(SEARCH("FALSE",K6)))</formula>
    </cfRule>
  </conditionalFormatting>
  <conditionalFormatting sqref="Y3:AA4 Z5:AA10">
    <cfRule type="containsText" dxfId="1" priority="1" operator="containsText" text="TRUE">
      <formula>NOT(ISERROR(SEARCH("TRUE",Y3)))</formula>
    </cfRule>
    <cfRule type="containsText" dxfId="0" priority="2" operator="containsText" text="FALSE">
      <formula>NOT(ISERROR(SEARCH("FALSE",Y3)))</formula>
    </cfRule>
  </conditionalFormatting>
  <pageMargins left="0.74803149606299213" right="0.74803149606299213" top="0.98425196850393704" bottom="0.98425196850393704" header="0.51181102362204722" footer="0.51181102362204722"/>
  <pageSetup paperSize="9" scale="10" orientation="landscape" horizontalDpi="300" verticalDpi="300" r:id="rId1"/>
  <headerFooter alignWithMargins="0"/>
</worksheet>
</file>

<file path=docProps/app.xml><?xml version="1.0" encoding="utf-8"?>
<Properties xmlns="http://schemas.openxmlformats.org/officeDocument/2006/extended-properties" xmlns:vt="http://schemas.openxmlformats.org/officeDocument/2006/docPropsVTypes">
  <Application>Microsoft Macintosh Excel</Application>
  <DocSecurity>0</DocSecurity>
  <ScaleCrop>false</ScaleCrop>
  <HeadingPairs>
    <vt:vector size="4" baseType="variant">
      <vt:variant>
        <vt:lpstr>Worksheets</vt:lpstr>
      </vt:variant>
      <vt:variant>
        <vt:i4>8</vt:i4>
      </vt:variant>
      <vt:variant>
        <vt:lpstr>Named Ranges</vt:lpstr>
      </vt:variant>
      <vt:variant>
        <vt:i4>6</vt:i4>
      </vt:variant>
    </vt:vector>
  </HeadingPairs>
  <TitlesOfParts>
    <vt:vector size="14" baseType="lpstr">
      <vt:lpstr>INSTRUCCIONES</vt:lpstr>
      <vt:lpstr>INGRESO DE DATOS</vt:lpstr>
      <vt:lpstr>Bupa Global Ultimate</vt:lpstr>
      <vt:lpstr>Bupa Global Elite</vt:lpstr>
      <vt:lpstr>Bupa Global Premier</vt:lpstr>
      <vt:lpstr>Bupa Global Select</vt:lpstr>
      <vt:lpstr>Bupa Global Major Medical</vt:lpstr>
      <vt:lpstr>Resumen Tarifas</vt:lpstr>
      <vt:lpstr>'Bupa Global Elite'!Print_Area</vt:lpstr>
      <vt:lpstr>'Bupa Global Major Medical'!Print_Area</vt:lpstr>
      <vt:lpstr>'Bupa Global Premier'!Print_Area</vt:lpstr>
      <vt:lpstr>'Bupa Global Select'!Print_Area</vt:lpstr>
      <vt:lpstr>'Bupa Global Ultimate'!Print_Area</vt:lpstr>
      <vt:lpstr>'Resumen Tarifas'!Print_Area</vt:lpstr>
    </vt:vector>
  </TitlesOfParts>
  <Manager/>
  <Company>Bupa</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Freddy Galarza</dc:creator>
  <cp:keywords/>
  <dc:description/>
  <cp:lastModifiedBy>Luis E. Pacheco-Figueroa</cp:lastModifiedBy>
  <cp:revision/>
  <dcterms:created xsi:type="dcterms:W3CDTF">2005-02-05T20:47:31Z</dcterms:created>
  <dcterms:modified xsi:type="dcterms:W3CDTF">2026-07-07T20:26:15Z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SIP_Label_93e25554-eeb6-41c4-9f5c-5947e7b79532_Enabled">
    <vt:lpwstr>true</vt:lpwstr>
  </property>
  <property fmtid="{D5CDD505-2E9C-101B-9397-08002B2CF9AE}" pid="3" name="MSIP_Label_93e25554-eeb6-41c4-9f5c-5947e7b79532_SetDate">
    <vt:lpwstr>2023-07-31T13:54:52Z</vt:lpwstr>
  </property>
  <property fmtid="{D5CDD505-2E9C-101B-9397-08002B2CF9AE}" pid="4" name="MSIP_Label_93e25554-eeb6-41c4-9f5c-5947e7b79532_Method">
    <vt:lpwstr>Standard</vt:lpwstr>
  </property>
  <property fmtid="{D5CDD505-2E9C-101B-9397-08002B2CF9AE}" pid="5" name="MSIP_Label_93e25554-eeb6-41c4-9f5c-5947e7b79532_Name">
    <vt:lpwstr>Business Use only</vt:lpwstr>
  </property>
  <property fmtid="{D5CDD505-2E9C-101B-9397-08002B2CF9AE}" pid="6" name="MSIP_Label_93e25554-eeb6-41c4-9f5c-5947e7b79532_SiteId">
    <vt:lpwstr>a9064290-f391-4cdc-b08e-74f033af2461</vt:lpwstr>
  </property>
  <property fmtid="{D5CDD505-2E9C-101B-9397-08002B2CF9AE}" pid="7" name="MSIP_Label_93e25554-eeb6-41c4-9f5c-5947e7b79532_ActionId">
    <vt:lpwstr>8af6c73e-843e-454c-acd3-e8f0c4cd21ec</vt:lpwstr>
  </property>
  <property fmtid="{D5CDD505-2E9C-101B-9397-08002B2CF9AE}" pid="8" name="MSIP_Label_93e25554-eeb6-41c4-9f5c-5947e7b79532_ContentBits">
    <vt:lpwstr>0</vt:lpwstr>
  </property>
</Properties>
</file>